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11.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12.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G:\Gedeelde drives\De Natuurverdubbelaars\Current Projects\Biobased model - update\Rekentool\"/>
    </mc:Choice>
  </mc:AlternateContent>
  <xr:revisionPtr revIDLastSave="0" documentId="13_ncr:1_{78488886-E50C-4FF9-B185-5AA6AB17B892}" xr6:coauthVersionLast="47" xr6:coauthVersionMax="47" xr10:uidLastSave="{00000000-0000-0000-0000-000000000000}"/>
  <bookViews>
    <workbookView xWindow="-38510" yWindow="-3340" windowWidth="38620" windowHeight="21100" tabRatio="1000" xr2:uid="{00000000-000D-0000-FFFF-FFFF00000000}"/>
  </bookViews>
  <sheets>
    <sheet name="Introductie" sheetId="15" r:id="rId1"/>
    <sheet name="Gebruiksaanwijzing " sheetId="19" r:id="rId2"/>
    <sheet name="Economische veranderingen 2025" sheetId="21" r:id="rId3"/>
    <sheet name="Invoer" sheetId="1" r:id="rId4"/>
    <sheet name="Invoer - uitgebreid" sheetId="2" r:id="rId5"/>
    <sheet name="Dashboard resultaten" sheetId="11" r:id="rId6"/>
    <sheet name="Aanvullende resultaten" sheetId="12" r:id="rId7"/>
    <sheet name="Biobased materialen" sheetId="17" r:id="rId8"/>
    <sheet name="Economische variabelen" sheetId="3" r:id="rId9"/>
    <sheet name="Milieuvariabelen" sheetId="4" r:id="rId10"/>
    <sheet name="CALC_Value case" sheetId="5" state="hidden" r:id="rId11"/>
    <sheet name="CALC_Akkerbouw" sheetId="7" r:id="rId12"/>
    <sheet name="CALC_Meerjarig" sheetId="6" r:id="rId13"/>
    <sheet name="CALC_Agroforestry" sheetId="8" r:id="rId14"/>
    <sheet name="CALC_Bos" sheetId="9" r:id="rId15"/>
    <sheet name="Grafieken" sheetId="13" state="hidden" r:id="rId16"/>
    <sheet name="Dashboard" sheetId="10" state="hidden" r:id="rId17"/>
  </sheets>
  <definedNames>
    <definedName name="_xlnm._FilterDatabase" localSheetId="8" hidden="1">'Economische variabelen'!$B$162:$E$169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59" i="21" l="1"/>
  <c r="F59" i="21"/>
  <c r="F28" i="21"/>
  <c r="E28" i="21"/>
  <c r="H250" i="9"/>
  <c r="J250" i="9"/>
  <c r="L250" i="9"/>
  <c r="N250" i="9"/>
  <c r="P250" i="9"/>
  <c r="R250" i="9"/>
  <c r="T250" i="9"/>
  <c r="V250" i="9"/>
  <c r="X250" i="9"/>
  <c r="F250" i="9"/>
  <c r="H219" i="9"/>
  <c r="J219" i="9"/>
  <c r="L219" i="9"/>
  <c r="N219" i="9"/>
  <c r="P219" i="9"/>
  <c r="R219" i="9"/>
  <c r="T219" i="9"/>
  <c r="V219" i="9"/>
  <c r="X219" i="9"/>
  <c r="F219" i="9"/>
  <c r="X189" i="9"/>
  <c r="V189" i="9"/>
  <c r="T189" i="9"/>
  <c r="R189" i="9"/>
  <c r="P189" i="9"/>
  <c r="N189" i="9"/>
  <c r="L189" i="9"/>
  <c r="J189" i="9"/>
  <c r="H189" i="9"/>
  <c r="F189" i="9"/>
  <c r="G225" i="6"/>
  <c r="G124" i="6"/>
  <c r="G21" i="6"/>
  <c r="C29" i="1"/>
  <c r="H29" i="1"/>
  <c r="AC499" i="6"/>
  <c r="AD499" i="6"/>
  <c r="AE499" i="6"/>
  <c r="AF499" i="6"/>
  <c r="AG499" i="6"/>
  <c r="AH499" i="6"/>
  <c r="AI499" i="6"/>
  <c r="AJ499" i="6"/>
  <c r="AK499" i="6"/>
  <c r="AL499" i="6"/>
  <c r="AM499" i="6"/>
  <c r="AN499" i="6"/>
  <c r="AO499" i="6"/>
  <c r="AP499" i="6"/>
  <c r="AQ499" i="6"/>
  <c r="AC500" i="6"/>
  <c r="AD500" i="6"/>
  <c r="AE500" i="6"/>
  <c r="AF500" i="6"/>
  <c r="AG500" i="6"/>
  <c r="AH500" i="6"/>
  <c r="AI500" i="6"/>
  <c r="AJ500" i="6"/>
  <c r="AK500" i="6"/>
  <c r="AL500" i="6"/>
  <c r="AM500" i="6"/>
  <c r="AN500" i="6"/>
  <c r="AO500" i="6"/>
  <c r="AP500" i="6"/>
  <c r="AQ500" i="6"/>
  <c r="AC501" i="6"/>
  <c r="AD501" i="6"/>
  <c r="AE501" i="6"/>
  <c r="AF501" i="6"/>
  <c r="AG501" i="6"/>
  <c r="AH501" i="6"/>
  <c r="AI501" i="6"/>
  <c r="AJ501" i="6"/>
  <c r="AK501" i="6"/>
  <c r="AL501" i="6"/>
  <c r="AM501" i="6"/>
  <c r="AN501" i="6"/>
  <c r="AO501" i="6"/>
  <c r="AP501" i="6"/>
  <c r="AQ501" i="6"/>
  <c r="AC502" i="6"/>
  <c r="AD502" i="6"/>
  <c r="AE502" i="6"/>
  <c r="AF502" i="6"/>
  <c r="AG502" i="6"/>
  <c r="AH502" i="6"/>
  <c r="AI502" i="6"/>
  <c r="AJ502" i="6"/>
  <c r="AK502" i="6"/>
  <c r="AL502" i="6"/>
  <c r="AM502" i="6"/>
  <c r="AN502" i="6"/>
  <c r="AO502" i="6"/>
  <c r="AP502" i="6"/>
  <c r="AQ502" i="6"/>
  <c r="B500" i="6"/>
  <c r="B501" i="6"/>
  <c r="B502" i="6"/>
  <c r="B499" i="6"/>
  <c r="AC464" i="6"/>
  <c r="AD464" i="6"/>
  <c r="AE464" i="6"/>
  <c r="AF464" i="6"/>
  <c r="AG464" i="6"/>
  <c r="AH464" i="6"/>
  <c r="AI464" i="6"/>
  <c r="AJ464" i="6"/>
  <c r="AK464" i="6"/>
  <c r="AL464" i="6"/>
  <c r="AM464" i="6"/>
  <c r="AN464" i="6"/>
  <c r="AO464" i="6"/>
  <c r="AP464" i="6"/>
  <c r="AQ464" i="6"/>
  <c r="AC465" i="6"/>
  <c r="AD465" i="6"/>
  <c r="AE465" i="6"/>
  <c r="AF465" i="6"/>
  <c r="AG465" i="6"/>
  <c r="AH465" i="6"/>
  <c r="AI465" i="6"/>
  <c r="AJ465" i="6"/>
  <c r="AK465" i="6"/>
  <c r="AL465" i="6"/>
  <c r="AM465" i="6"/>
  <c r="AN465" i="6"/>
  <c r="AO465" i="6"/>
  <c r="AP465" i="6"/>
  <c r="AQ465" i="6"/>
  <c r="AC466" i="6"/>
  <c r="AD466" i="6"/>
  <c r="AE466" i="6"/>
  <c r="AF466" i="6"/>
  <c r="AG466" i="6"/>
  <c r="AH466" i="6"/>
  <c r="AI466" i="6"/>
  <c r="AJ466" i="6"/>
  <c r="AK466" i="6"/>
  <c r="AL466" i="6"/>
  <c r="AM466" i="6"/>
  <c r="AN466" i="6"/>
  <c r="AO466" i="6"/>
  <c r="AP466" i="6"/>
  <c r="AQ466" i="6"/>
  <c r="AC467" i="6"/>
  <c r="AD467" i="6"/>
  <c r="AE467" i="6"/>
  <c r="AF467" i="6"/>
  <c r="AG467" i="6"/>
  <c r="AH467" i="6"/>
  <c r="AI467" i="6"/>
  <c r="AJ467" i="6"/>
  <c r="AK467" i="6"/>
  <c r="AL467" i="6"/>
  <c r="AM467" i="6"/>
  <c r="AN467" i="6"/>
  <c r="AO467" i="6"/>
  <c r="AP467" i="6"/>
  <c r="AQ467" i="6"/>
  <c r="B465" i="6"/>
  <c r="B466" i="6"/>
  <c r="B467" i="6"/>
  <c r="B464" i="6"/>
  <c r="AC430" i="6"/>
  <c r="AD430" i="6"/>
  <c r="AE430" i="6"/>
  <c r="AF430" i="6"/>
  <c r="AG430" i="6"/>
  <c r="AH430" i="6"/>
  <c r="AI430" i="6"/>
  <c r="AJ430" i="6"/>
  <c r="AK430" i="6"/>
  <c r="AL430" i="6"/>
  <c r="AM430" i="6"/>
  <c r="AN430" i="6"/>
  <c r="AO430" i="6"/>
  <c r="AP430" i="6"/>
  <c r="AQ430" i="6"/>
  <c r="AC431" i="6"/>
  <c r="AD431" i="6"/>
  <c r="AE431" i="6"/>
  <c r="AF431" i="6"/>
  <c r="AG431" i="6"/>
  <c r="AH431" i="6"/>
  <c r="AI431" i="6"/>
  <c r="AJ431" i="6"/>
  <c r="AK431" i="6"/>
  <c r="AL431" i="6"/>
  <c r="AM431" i="6"/>
  <c r="AN431" i="6"/>
  <c r="AO431" i="6"/>
  <c r="AP431" i="6"/>
  <c r="AQ431" i="6"/>
  <c r="AC432" i="6"/>
  <c r="AD432" i="6"/>
  <c r="AE432" i="6"/>
  <c r="AF432" i="6"/>
  <c r="AG432" i="6"/>
  <c r="AH432" i="6"/>
  <c r="AI432" i="6"/>
  <c r="AJ432" i="6"/>
  <c r="AK432" i="6"/>
  <c r="AL432" i="6"/>
  <c r="AM432" i="6"/>
  <c r="AN432" i="6"/>
  <c r="AO432" i="6"/>
  <c r="AP432" i="6"/>
  <c r="AQ432" i="6"/>
  <c r="AC433" i="6"/>
  <c r="AD433" i="6"/>
  <c r="AE433" i="6"/>
  <c r="AF433" i="6"/>
  <c r="AG433" i="6"/>
  <c r="AH433" i="6"/>
  <c r="AI433" i="6"/>
  <c r="AJ433" i="6"/>
  <c r="AK433" i="6"/>
  <c r="AL433" i="6"/>
  <c r="AM433" i="6"/>
  <c r="AN433" i="6"/>
  <c r="AO433" i="6"/>
  <c r="AP433" i="6"/>
  <c r="AQ433" i="6"/>
  <c r="B431" i="6"/>
  <c r="B432" i="6"/>
  <c r="B433" i="6"/>
  <c r="B430" i="6"/>
  <c r="BB318" i="6"/>
  <c r="BC318" i="6"/>
  <c r="BD318" i="6"/>
  <c r="BE318" i="6"/>
  <c r="BF318" i="6"/>
  <c r="BG318" i="6"/>
  <c r="BH318" i="6"/>
  <c r="BI318" i="6"/>
  <c r="BJ318" i="6"/>
  <c r="BK318" i="6"/>
  <c r="BL318" i="6"/>
  <c r="BM318" i="6"/>
  <c r="BN318" i="6"/>
  <c r="BO318" i="6"/>
  <c r="BP318" i="6"/>
  <c r="BQ318" i="6"/>
  <c r="BR318" i="6"/>
  <c r="BS318" i="6"/>
  <c r="BT318" i="6"/>
  <c r="BU318" i="6"/>
  <c r="BV318" i="6"/>
  <c r="BW318" i="6"/>
  <c r="BX318" i="6"/>
  <c r="BY318" i="6"/>
  <c r="BZ318" i="6"/>
  <c r="CA318" i="6"/>
  <c r="CB318" i="6"/>
  <c r="CC318" i="6"/>
  <c r="CD318" i="6"/>
  <c r="CE318" i="6"/>
  <c r="CF318" i="6"/>
  <c r="CG318" i="6"/>
  <c r="CH318" i="6"/>
  <c r="CI318" i="6"/>
  <c r="CJ318" i="6"/>
  <c r="CK318" i="6"/>
  <c r="CL318" i="6"/>
  <c r="CM318" i="6"/>
  <c r="CN318" i="6"/>
  <c r="CO318" i="6"/>
  <c r="CP318" i="6"/>
  <c r="CQ318" i="6"/>
  <c r="CR318" i="6"/>
  <c r="CS318" i="6"/>
  <c r="CT318" i="6"/>
  <c r="CU318" i="6"/>
  <c r="CV318" i="6"/>
  <c r="CW318" i="6"/>
  <c r="CX318" i="6"/>
  <c r="CY318" i="6"/>
  <c r="B318" i="6"/>
  <c r="BB394" i="6"/>
  <c r="BC394" i="6"/>
  <c r="BD394" i="6"/>
  <c r="BE394" i="6"/>
  <c r="BF394" i="6"/>
  <c r="BG394" i="6"/>
  <c r="BH394" i="6"/>
  <c r="BI394" i="6"/>
  <c r="BJ394" i="6"/>
  <c r="BK394" i="6"/>
  <c r="BL394" i="6"/>
  <c r="BM394" i="6"/>
  <c r="BN394" i="6"/>
  <c r="BO394" i="6"/>
  <c r="BP394" i="6"/>
  <c r="BQ394" i="6"/>
  <c r="BR394" i="6"/>
  <c r="BS394" i="6"/>
  <c r="BT394" i="6"/>
  <c r="BU394" i="6"/>
  <c r="BV394" i="6"/>
  <c r="BW394" i="6"/>
  <c r="BX394" i="6"/>
  <c r="BY394" i="6"/>
  <c r="BZ394" i="6"/>
  <c r="CA394" i="6"/>
  <c r="CB394" i="6"/>
  <c r="CC394" i="6"/>
  <c r="CD394" i="6"/>
  <c r="CE394" i="6"/>
  <c r="CF394" i="6"/>
  <c r="CG394" i="6"/>
  <c r="CH394" i="6"/>
  <c r="CI394" i="6"/>
  <c r="CJ394" i="6"/>
  <c r="CK394" i="6"/>
  <c r="CL394" i="6"/>
  <c r="CM394" i="6"/>
  <c r="CN394" i="6"/>
  <c r="CO394" i="6"/>
  <c r="CP394" i="6"/>
  <c r="CQ394" i="6"/>
  <c r="CR394" i="6"/>
  <c r="CS394" i="6"/>
  <c r="CT394" i="6"/>
  <c r="CU394" i="6"/>
  <c r="CV394" i="6"/>
  <c r="CW394" i="6"/>
  <c r="CX394" i="6"/>
  <c r="CY394" i="6"/>
  <c r="B394" i="6"/>
  <c r="BB356" i="6"/>
  <c r="BC356" i="6"/>
  <c r="BD356" i="6"/>
  <c r="BE356" i="6"/>
  <c r="BF356" i="6"/>
  <c r="BG356" i="6"/>
  <c r="BH356" i="6"/>
  <c r="BI356" i="6"/>
  <c r="BJ356" i="6"/>
  <c r="BK356" i="6"/>
  <c r="BL356" i="6"/>
  <c r="BM356" i="6"/>
  <c r="BN356" i="6"/>
  <c r="BO356" i="6"/>
  <c r="BP356" i="6"/>
  <c r="BQ356" i="6"/>
  <c r="BR356" i="6"/>
  <c r="BS356" i="6"/>
  <c r="BT356" i="6"/>
  <c r="BU356" i="6"/>
  <c r="BV356" i="6"/>
  <c r="BW356" i="6"/>
  <c r="BX356" i="6"/>
  <c r="BY356" i="6"/>
  <c r="BZ356" i="6"/>
  <c r="CA356" i="6"/>
  <c r="CB356" i="6"/>
  <c r="CC356" i="6"/>
  <c r="CD356" i="6"/>
  <c r="CE356" i="6"/>
  <c r="CF356" i="6"/>
  <c r="CG356" i="6"/>
  <c r="CH356" i="6"/>
  <c r="CI356" i="6"/>
  <c r="CJ356" i="6"/>
  <c r="CK356" i="6"/>
  <c r="CL356" i="6"/>
  <c r="CM356" i="6"/>
  <c r="CN356" i="6"/>
  <c r="CO356" i="6"/>
  <c r="CP356" i="6"/>
  <c r="CQ356" i="6"/>
  <c r="CR356" i="6"/>
  <c r="CS356" i="6"/>
  <c r="CT356" i="6"/>
  <c r="CU356" i="6"/>
  <c r="CV356" i="6"/>
  <c r="CW356" i="6"/>
  <c r="CX356" i="6"/>
  <c r="CY356" i="6"/>
  <c r="B356" i="6"/>
  <c r="C12" i="7"/>
  <c r="D12" i="7"/>
  <c r="E12" i="7"/>
  <c r="C13" i="7"/>
  <c r="D13" i="7"/>
  <c r="E13" i="7"/>
  <c r="C14" i="7"/>
  <c r="D14" i="7"/>
  <c r="E14" i="7"/>
  <c r="C15" i="7"/>
  <c r="D15" i="7"/>
  <c r="E15" i="7"/>
  <c r="N12" i="7"/>
  <c r="O12" i="7"/>
  <c r="P12" i="7"/>
  <c r="N13" i="7"/>
  <c r="O13" i="7"/>
  <c r="P13" i="7"/>
  <c r="N14" i="7"/>
  <c r="O14" i="7"/>
  <c r="P14" i="7"/>
  <c r="N15" i="7"/>
  <c r="O15" i="7"/>
  <c r="P15" i="7"/>
  <c r="O11" i="7"/>
  <c r="P11" i="7"/>
  <c r="H12" i="7"/>
  <c r="I12" i="7"/>
  <c r="J12" i="7"/>
  <c r="H13" i="7"/>
  <c r="I13" i="7"/>
  <c r="J13" i="7"/>
  <c r="H14" i="7"/>
  <c r="I14" i="7"/>
  <c r="J14" i="7"/>
  <c r="H15" i="7"/>
  <c r="I15" i="7"/>
  <c r="J15" i="7"/>
  <c r="I11" i="7"/>
  <c r="J11" i="7"/>
  <c r="I133" i="3"/>
  <c r="J133" i="3"/>
  <c r="H133" i="3"/>
  <c r="H95" i="3"/>
  <c r="AP469" i="6" l="1"/>
  <c r="AH469" i="6"/>
  <c r="AD469" i="6"/>
  <c r="AL469" i="6"/>
  <c r="AN469" i="6"/>
  <c r="AJ469" i="6"/>
  <c r="AF469" i="6"/>
  <c r="AQ504" i="6"/>
  <c r="AE504" i="6"/>
  <c r="AP504" i="6"/>
  <c r="AL504" i="6"/>
  <c r="AH504" i="6"/>
  <c r="AD504" i="6"/>
  <c r="AI504" i="6"/>
  <c r="P16" i="7"/>
  <c r="O16" i="7"/>
  <c r="AO469" i="6"/>
  <c r="AK469" i="6"/>
  <c r="AG469" i="6"/>
  <c r="AC469" i="6"/>
  <c r="AQ469" i="6"/>
  <c r="AM469" i="6"/>
  <c r="AI469" i="6"/>
  <c r="AE469" i="6"/>
  <c r="AO504" i="6"/>
  <c r="AK504" i="6"/>
  <c r="AG504" i="6"/>
  <c r="AC504" i="6"/>
  <c r="AM504" i="6"/>
  <c r="AN504" i="6"/>
  <c r="AJ504" i="6"/>
  <c r="AF504" i="6"/>
  <c r="B81" i="4" l="1"/>
  <c r="B58" i="4"/>
  <c r="B35" i="4"/>
  <c r="B15" i="2" l="1"/>
  <c r="D61" i="5" l="1"/>
  <c r="N30" i="1"/>
  <c r="BB316" i="6"/>
  <c r="BC316" i="6"/>
  <c r="BD316" i="6"/>
  <c r="BE316" i="6"/>
  <c r="BF316" i="6"/>
  <c r="BG316" i="6"/>
  <c r="BH316" i="6"/>
  <c r="BI316" i="6"/>
  <c r="BJ316" i="6"/>
  <c r="BK316" i="6"/>
  <c r="BL316" i="6"/>
  <c r="BM316" i="6"/>
  <c r="BN316" i="6"/>
  <c r="BO316" i="6"/>
  <c r="BP316" i="6"/>
  <c r="BQ316" i="6"/>
  <c r="BR316" i="6"/>
  <c r="BS316" i="6"/>
  <c r="BT316" i="6"/>
  <c r="BU316" i="6"/>
  <c r="BV316" i="6"/>
  <c r="BW316" i="6"/>
  <c r="BX316" i="6"/>
  <c r="BY316" i="6"/>
  <c r="BZ316" i="6"/>
  <c r="CA316" i="6"/>
  <c r="CB316" i="6"/>
  <c r="CC316" i="6"/>
  <c r="CD316" i="6"/>
  <c r="CE316" i="6"/>
  <c r="CF316" i="6"/>
  <c r="CG316" i="6"/>
  <c r="CH316" i="6"/>
  <c r="CI316" i="6"/>
  <c r="CJ316" i="6"/>
  <c r="CK316" i="6"/>
  <c r="CL316" i="6"/>
  <c r="CM316" i="6"/>
  <c r="CN316" i="6"/>
  <c r="CO316" i="6"/>
  <c r="CP316" i="6"/>
  <c r="CQ316" i="6"/>
  <c r="CR316" i="6"/>
  <c r="CS316" i="6"/>
  <c r="CT316" i="6"/>
  <c r="CU316" i="6"/>
  <c r="CV316" i="6"/>
  <c r="CW316" i="6"/>
  <c r="CX316" i="6"/>
  <c r="CY316" i="6"/>
  <c r="BB317" i="6"/>
  <c r="BC317" i="6"/>
  <c r="BD317" i="6"/>
  <c r="BE317" i="6"/>
  <c r="BF317" i="6"/>
  <c r="BG317" i="6"/>
  <c r="BH317" i="6"/>
  <c r="BI317" i="6"/>
  <c r="BJ317" i="6"/>
  <c r="BK317" i="6"/>
  <c r="BL317" i="6"/>
  <c r="BM317" i="6"/>
  <c r="BN317" i="6"/>
  <c r="BO317" i="6"/>
  <c r="BP317" i="6"/>
  <c r="BQ317" i="6"/>
  <c r="BR317" i="6"/>
  <c r="BS317" i="6"/>
  <c r="BT317" i="6"/>
  <c r="BU317" i="6"/>
  <c r="BV317" i="6"/>
  <c r="BW317" i="6"/>
  <c r="BX317" i="6"/>
  <c r="BY317" i="6"/>
  <c r="BZ317" i="6"/>
  <c r="CA317" i="6"/>
  <c r="CB317" i="6"/>
  <c r="CC317" i="6"/>
  <c r="CD317" i="6"/>
  <c r="CE317" i="6"/>
  <c r="CF317" i="6"/>
  <c r="CG317" i="6"/>
  <c r="CH317" i="6"/>
  <c r="CI317" i="6"/>
  <c r="CJ317" i="6"/>
  <c r="CK317" i="6"/>
  <c r="CL317" i="6"/>
  <c r="CM317" i="6"/>
  <c r="CN317" i="6"/>
  <c r="CO317" i="6"/>
  <c r="CP317" i="6"/>
  <c r="CQ317" i="6"/>
  <c r="CR317" i="6"/>
  <c r="CS317" i="6"/>
  <c r="CT317" i="6"/>
  <c r="CU317" i="6"/>
  <c r="CV317" i="6"/>
  <c r="CW317" i="6"/>
  <c r="CX317" i="6"/>
  <c r="CY317" i="6"/>
  <c r="AR324" i="6"/>
  <c r="AR325" i="6" s="1"/>
  <c r="AS324" i="6"/>
  <c r="AS325" i="6" s="1"/>
  <c r="AT324" i="6"/>
  <c r="AT325" i="6" s="1"/>
  <c r="AU324" i="6"/>
  <c r="AU325" i="6" s="1"/>
  <c r="AV324" i="6"/>
  <c r="AV325" i="6" s="1"/>
  <c r="AW324" i="6"/>
  <c r="AW325" i="6" s="1"/>
  <c r="AX324" i="6"/>
  <c r="AX325" i="6" s="1"/>
  <c r="AY324" i="6"/>
  <c r="AY325" i="6" s="1"/>
  <c r="AZ324" i="6"/>
  <c r="AZ325" i="6" s="1"/>
  <c r="BA324" i="6"/>
  <c r="BA325" i="6" s="1"/>
  <c r="BB324" i="6"/>
  <c r="BB325" i="6" s="1"/>
  <c r="BC324" i="6"/>
  <c r="BC325" i="6" s="1"/>
  <c r="BD324" i="6"/>
  <c r="BD325" i="6" s="1"/>
  <c r="BE324" i="6"/>
  <c r="BE325" i="6" s="1"/>
  <c r="BF324" i="6"/>
  <c r="BF325" i="6" s="1"/>
  <c r="BG324" i="6"/>
  <c r="BG325" i="6" s="1"/>
  <c r="BH324" i="6"/>
  <c r="BH325" i="6" s="1"/>
  <c r="BI324" i="6"/>
  <c r="BI325" i="6" s="1"/>
  <c r="BJ324" i="6"/>
  <c r="BJ325" i="6" s="1"/>
  <c r="BK324" i="6"/>
  <c r="BK325" i="6" s="1"/>
  <c r="BL324" i="6"/>
  <c r="BL325" i="6" s="1"/>
  <c r="BM324" i="6"/>
  <c r="BM325" i="6" s="1"/>
  <c r="BN324" i="6"/>
  <c r="BN325" i="6" s="1"/>
  <c r="BO324" i="6"/>
  <c r="BO325" i="6" s="1"/>
  <c r="BP324" i="6"/>
  <c r="BP325" i="6" s="1"/>
  <c r="BQ324" i="6"/>
  <c r="BQ325" i="6" s="1"/>
  <c r="BR324" i="6"/>
  <c r="BR325" i="6" s="1"/>
  <c r="BS324" i="6"/>
  <c r="BS325" i="6" s="1"/>
  <c r="BT324" i="6"/>
  <c r="BT325" i="6" s="1"/>
  <c r="BU324" i="6"/>
  <c r="BU325" i="6" s="1"/>
  <c r="BV324" i="6"/>
  <c r="BV325" i="6" s="1"/>
  <c r="BW324" i="6"/>
  <c r="BW325" i="6" s="1"/>
  <c r="BX324" i="6"/>
  <c r="BX325" i="6" s="1"/>
  <c r="BY324" i="6"/>
  <c r="BY325" i="6" s="1"/>
  <c r="BZ324" i="6"/>
  <c r="BZ325" i="6" s="1"/>
  <c r="CA324" i="6"/>
  <c r="CA325" i="6" s="1"/>
  <c r="CB324" i="6"/>
  <c r="CB325" i="6" s="1"/>
  <c r="CC324" i="6"/>
  <c r="CC325" i="6" s="1"/>
  <c r="CD324" i="6"/>
  <c r="CD325" i="6" s="1"/>
  <c r="CE324" i="6"/>
  <c r="CE325" i="6" s="1"/>
  <c r="CF324" i="6"/>
  <c r="CF325" i="6" s="1"/>
  <c r="CG324" i="6"/>
  <c r="CG325" i="6" s="1"/>
  <c r="CH324" i="6"/>
  <c r="CH325" i="6" s="1"/>
  <c r="CI324" i="6"/>
  <c r="CI325" i="6" s="1"/>
  <c r="CJ324" i="6"/>
  <c r="CJ325" i="6" s="1"/>
  <c r="CK324" i="6"/>
  <c r="CK325" i="6" s="1"/>
  <c r="CL324" i="6"/>
  <c r="CL325" i="6" s="1"/>
  <c r="CM324" i="6"/>
  <c r="CM325" i="6" s="1"/>
  <c r="CN324" i="6"/>
  <c r="CN325" i="6" s="1"/>
  <c r="CO324" i="6"/>
  <c r="CO325" i="6" s="1"/>
  <c r="CP324" i="6"/>
  <c r="CP325" i="6" s="1"/>
  <c r="CQ324" i="6"/>
  <c r="CQ325" i="6" s="1"/>
  <c r="CR324" i="6"/>
  <c r="CR325" i="6" s="1"/>
  <c r="CS324" i="6"/>
  <c r="CS325" i="6" s="1"/>
  <c r="CT324" i="6"/>
  <c r="CT325" i="6" s="1"/>
  <c r="CU324" i="6"/>
  <c r="CU325" i="6" s="1"/>
  <c r="CV324" i="6"/>
  <c r="CV325" i="6" s="1"/>
  <c r="CW324" i="6"/>
  <c r="CW325" i="6" s="1"/>
  <c r="CX324" i="6"/>
  <c r="CX325" i="6" s="1"/>
  <c r="CY324" i="6"/>
  <c r="CY325" i="6" s="1"/>
  <c r="AR326" i="6"/>
  <c r="AR327" i="6" s="1"/>
  <c r="AS326" i="6"/>
  <c r="AS327" i="6" s="1"/>
  <c r="AT326" i="6"/>
  <c r="AT327" i="6" s="1"/>
  <c r="AU326" i="6"/>
  <c r="AU327" i="6" s="1"/>
  <c r="AV326" i="6"/>
  <c r="AV327" i="6" s="1"/>
  <c r="AW326" i="6"/>
  <c r="AW327" i="6" s="1"/>
  <c r="AX326" i="6"/>
  <c r="AX327" i="6" s="1"/>
  <c r="AY326" i="6"/>
  <c r="AY327" i="6" s="1"/>
  <c r="AZ326" i="6"/>
  <c r="AZ327" i="6" s="1"/>
  <c r="BA326" i="6"/>
  <c r="BA327" i="6" s="1"/>
  <c r="BB326" i="6"/>
  <c r="BB327" i="6" s="1"/>
  <c r="BC326" i="6"/>
  <c r="BC327" i="6" s="1"/>
  <c r="BD326" i="6"/>
  <c r="BD327" i="6" s="1"/>
  <c r="BE326" i="6"/>
  <c r="BE327" i="6" s="1"/>
  <c r="BF326" i="6"/>
  <c r="BF327" i="6" s="1"/>
  <c r="BG326" i="6"/>
  <c r="BG327" i="6" s="1"/>
  <c r="BH326" i="6"/>
  <c r="BH327" i="6" s="1"/>
  <c r="BI326" i="6"/>
  <c r="BI327" i="6" s="1"/>
  <c r="BJ326" i="6"/>
  <c r="BJ327" i="6" s="1"/>
  <c r="BK326" i="6"/>
  <c r="BK327" i="6" s="1"/>
  <c r="BL326" i="6"/>
  <c r="BL327" i="6" s="1"/>
  <c r="BM326" i="6"/>
  <c r="BM327" i="6" s="1"/>
  <c r="BN326" i="6"/>
  <c r="BN327" i="6" s="1"/>
  <c r="BO326" i="6"/>
  <c r="BO327" i="6" s="1"/>
  <c r="BP326" i="6"/>
  <c r="BP327" i="6" s="1"/>
  <c r="BQ326" i="6"/>
  <c r="BQ327" i="6" s="1"/>
  <c r="BR326" i="6"/>
  <c r="BR327" i="6" s="1"/>
  <c r="BS326" i="6"/>
  <c r="BS327" i="6" s="1"/>
  <c r="BT326" i="6"/>
  <c r="BT327" i="6" s="1"/>
  <c r="BU326" i="6"/>
  <c r="BU327" i="6" s="1"/>
  <c r="BV326" i="6"/>
  <c r="BV327" i="6" s="1"/>
  <c r="BW326" i="6"/>
  <c r="BW327" i="6" s="1"/>
  <c r="BX326" i="6"/>
  <c r="BX327" i="6" s="1"/>
  <c r="BY326" i="6"/>
  <c r="BY327" i="6" s="1"/>
  <c r="BZ326" i="6"/>
  <c r="BZ327" i="6" s="1"/>
  <c r="CA326" i="6"/>
  <c r="CA327" i="6" s="1"/>
  <c r="CB326" i="6"/>
  <c r="CB327" i="6" s="1"/>
  <c r="CC326" i="6"/>
  <c r="CC327" i="6" s="1"/>
  <c r="CD326" i="6"/>
  <c r="CD327" i="6" s="1"/>
  <c r="CE326" i="6"/>
  <c r="CE327" i="6" s="1"/>
  <c r="CF326" i="6"/>
  <c r="CF327" i="6" s="1"/>
  <c r="CG326" i="6"/>
  <c r="CG327" i="6" s="1"/>
  <c r="CH326" i="6"/>
  <c r="CH327" i="6" s="1"/>
  <c r="CI326" i="6"/>
  <c r="CI327" i="6" s="1"/>
  <c r="CJ326" i="6"/>
  <c r="CJ327" i="6" s="1"/>
  <c r="CK326" i="6"/>
  <c r="CK327" i="6" s="1"/>
  <c r="CL326" i="6"/>
  <c r="CL327" i="6" s="1"/>
  <c r="CM326" i="6"/>
  <c r="CM327" i="6" s="1"/>
  <c r="CN326" i="6"/>
  <c r="CN327" i="6" s="1"/>
  <c r="CO326" i="6"/>
  <c r="CO327" i="6" s="1"/>
  <c r="CP326" i="6"/>
  <c r="CP327" i="6" s="1"/>
  <c r="CQ326" i="6"/>
  <c r="CQ327" i="6" s="1"/>
  <c r="CR326" i="6"/>
  <c r="CR327" i="6" s="1"/>
  <c r="CS326" i="6"/>
  <c r="CS327" i="6" s="1"/>
  <c r="CT326" i="6"/>
  <c r="CT327" i="6" s="1"/>
  <c r="CU326" i="6"/>
  <c r="CU327" i="6" s="1"/>
  <c r="CV326" i="6"/>
  <c r="CV327" i="6" s="1"/>
  <c r="CW326" i="6"/>
  <c r="CW327" i="6" s="1"/>
  <c r="CX326" i="6"/>
  <c r="CX327" i="6" s="1"/>
  <c r="CY326" i="6"/>
  <c r="CY327" i="6" s="1"/>
  <c r="AR328" i="6"/>
  <c r="AR329" i="6" s="1"/>
  <c r="AS328" i="6"/>
  <c r="AS329" i="6" s="1"/>
  <c r="AT328" i="6"/>
  <c r="AT329" i="6" s="1"/>
  <c r="AU328" i="6"/>
  <c r="AU329" i="6" s="1"/>
  <c r="AV328" i="6"/>
  <c r="AV329" i="6" s="1"/>
  <c r="AW328" i="6"/>
  <c r="AW329" i="6" s="1"/>
  <c r="AX328" i="6"/>
  <c r="AX329" i="6" s="1"/>
  <c r="AY328" i="6"/>
  <c r="AY329" i="6" s="1"/>
  <c r="AZ328" i="6"/>
  <c r="AZ329" i="6" s="1"/>
  <c r="BA328" i="6"/>
  <c r="BA329" i="6" s="1"/>
  <c r="BB328" i="6"/>
  <c r="BB329" i="6" s="1"/>
  <c r="BC328" i="6"/>
  <c r="BC329" i="6" s="1"/>
  <c r="BD328" i="6"/>
  <c r="BD329" i="6" s="1"/>
  <c r="BE328" i="6"/>
  <c r="BE329" i="6" s="1"/>
  <c r="BF328" i="6"/>
  <c r="BF329" i="6" s="1"/>
  <c r="BG328" i="6"/>
  <c r="BG329" i="6" s="1"/>
  <c r="BH328" i="6"/>
  <c r="BH329" i="6" s="1"/>
  <c r="BI328" i="6"/>
  <c r="BI329" i="6" s="1"/>
  <c r="BJ328" i="6"/>
  <c r="BJ329" i="6" s="1"/>
  <c r="BK328" i="6"/>
  <c r="BK329" i="6" s="1"/>
  <c r="BL328" i="6"/>
  <c r="BL329" i="6" s="1"/>
  <c r="BM328" i="6"/>
  <c r="BM329" i="6" s="1"/>
  <c r="BN328" i="6"/>
  <c r="BN329" i="6" s="1"/>
  <c r="BO328" i="6"/>
  <c r="BO329" i="6" s="1"/>
  <c r="BP328" i="6"/>
  <c r="BP329" i="6" s="1"/>
  <c r="BQ328" i="6"/>
  <c r="BQ329" i="6" s="1"/>
  <c r="BR328" i="6"/>
  <c r="BR329" i="6" s="1"/>
  <c r="BS328" i="6"/>
  <c r="BS329" i="6" s="1"/>
  <c r="BT328" i="6"/>
  <c r="BT329" i="6" s="1"/>
  <c r="BU328" i="6"/>
  <c r="BU329" i="6" s="1"/>
  <c r="BV328" i="6"/>
  <c r="BV329" i="6" s="1"/>
  <c r="BW328" i="6"/>
  <c r="BW329" i="6" s="1"/>
  <c r="BX328" i="6"/>
  <c r="BX329" i="6" s="1"/>
  <c r="BY328" i="6"/>
  <c r="BY329" i="6" s="1"/>
  <c r="BZ328" i="6"/>
  <c r="BZ329" i="6" s="1"/>
  <c r="CA328" i="6"/>
  <c r="CA329" i="6" s="1"/>
  <c r="CB328" i="6"/>
  <c r="CB329" i="6" s="1"/>
  <c r="CC328" i="6"/>
  <c r="CC329" i="6" s="1"/>
  <c r="CD328" i="6"/>
  <c r="CD329" i="6" s="1"/>
  <c r="CE328" i="6"/>
  <c r="CE329" i="6" s="1"/>
  <c r="CF328" i="6"/>
  <c r="CF329" i="6" s="1"/>
  <c r="CG328" i="6"/>
  <c r="CG329" i="6" s="1"/>
  <c r="CH328" i="6"/>
  <c r="CH329" i="6" s="1"/>
  <c r="CI328" i="6"/>
  <c r="CI329" i="6" s="1"/>
  <c r="CJ328" i="6"/>
  <c r="CJ329" i="6" s="1"/>
  <c r="CK328" i="6"/>
  <c r="CK329" i="6" s="1"/>
  <c r="CL328" i="6"/>
  <c r="CL329" i="6" s="1"/>
  <c r="CM328" i="6"/>
  <c r="CM329" i="6" s="1"/>
  <c r="CN328" i="6"/>
  <c r="CN329" i="6" s="1"/>
  <c r="CO328" i="6"/>
  <c r="CO329" i="6" s="1"/>
  <c r="CP328" i="6"/>
  <c r="CP329" i="6" s="1"/>
  <c r="CQ328" i="6"/>
  <c r="CQ329" i="6" s="1"/>
  <c r="CR328" i="6"/>
  <c r="CR329" i="6" s="1"/>
  <c r="CS328" i="6"/>
  <c r="CS329" i="6" s="1"/>
  <c r="CT328" i="6"/>
  <c r="CT329" i="6" s="1"/>
  <c r="CU328" i="6"/>
  <c r="CU329" i="6" s="1"/>
  <c r="CV328" i="6"/>
  <c r="CV329" i="6" s="1"/>
  <c r="CW328" i="6"/>
  <c r="CW329" i="6" s="1"/>
  <c r="CX328" i="6"/>
  <c r="CX329" i="6" s="1"/>
  <c r="CY328" i="6"/>
  <c r="CY329" i="6" s="1"/>
  <c r="BB334" i="6"/>
  <c r="BC334" i="6"/>
  <c r="BD334" i="6"/>
  <c r="BE334" i="6"/>
  <c r="BF334" i="6"/>
  <c r="BG334" i="6"/>
  <c r="BH334" i="6"/>
  <c r="BI334" i="6"/>
  <c r="BJ334" i="6"/>
  <c r="BK334" i="6"/>
  <c r="BL334" i="6"/>
  <c r="BM334" i="6"/>
  <c r="BN334" i="6"/>
  <c r="BO334" i="6"/>
  <c r="BP334" i="6"/>
  <c r="BQ334" i="6"/>
  <c r="BR334" i="6"/>
  <c r="BS334" i="6"/>
  <c r="BT334" i="6"/>
  <c r="BU334" i="6"/>
  <c r="BV334" i="6"/>
  <c r="BW334" i="6"/>
  <c r="BX334" i="6"/>
  <c r="BY334" i="6"/>
  <c r="BZ334" i="6"/>
  <c r="CA334" i="6"/>
  <c r="CB334" i="6"/>
  <c r="CC334" i="6"/>
  <c r="CD334" i="6"/>
  <c r="CE334" i="6"/>
  <c r="CF334" i="6"/>
  <c r="CG334" i="6"/>
  <c r="CH334" i="6"/>
  <c r="CI334" i="6"/>
  <c r="CJ334" i="6"/>
  <c r="CK334" i="6"/>
  <c r="CL334" i="6"/>
  <c r="CM334" i="6"/>
  <c r="CN334" i="6"/>
  <c r="CO334" i="6"/>
  <c r="CP334" i="6"/>
  <c r="CQ334" i="6"/>
  <c r="CR334" i="6"/>
  <c r="CS334" i="6"/>
  <c r="CT334" i="6"/>
  <c r="CU334" i="6"/>
  <c r="CV334" i="6"/>
  <c r="CW334" i="6"/>
  <c r="CX334" i="6"/>
  <c r="CY334" i="6"/>
  <c r="BB335" i="6"/>
  <c r="BC335" i="6"/>
  <c r="BD335" i="6"/>
  <c r="BE335" i="6"/>
  <c r="BF335" i="6"/>
  <c r="BG335" i="6"/>
  <c r="BH335" i="6"/>
  <c r="BI335" i="6"/>
  <c r="BJ335" i="6"/>
  <c r="BK335" i="6"/>
  <c r="BL335" i="6"/>
  <c r="BM335" i="6"/>
  <c r="BN335" i="6"/>
  <c r="BO335" i="6"/>
  <c r="BP335" i="6"/>
  <c r="BQ335" i="6"/>
  <c r="BR335" i="6"/>
  <c r="BS335" i="6"/>
  <c r="BT335" i="6"/>
  <c r="BU335" i="6"/>
  <c r="BV335" i="6"/>
  <c r="BW335" i="6"/>
  <c r="BX335" i="6"/>
  <c r="BY335" i="6"/>
  <c r="BZ335" i="6"/>
  <c r="CA335" i="6"/>
  <c r="CB335" i="6"/>
  <c r="CC335" i="6"/>
  <c r="CD335" i="6"/>
  <c r="CE335" i="6"/>
  <c r="CF335" i="6"/>
  <c r="CG335" i="6"/>
  <c r="CH335" i="6"/>
  <c r="CI335" i="6"/>
  <c r="CJ335" i="6"/>
  <c r="CK335" i="6"/>
  <c r="CL335" i="6"/>
  <c r="CM335" i="6"/>
  <c r="CN335" i="6"/>
  <c r="CO335" i="6"/>
  <c r="CP335" i="6"/>
  <c r="CQ335" i="6"/>
  <c r="CR335" i="6"/>
  <c r="CS335" i="6"/>
  <c r="CT335" i="6"/>
  <c r="CU335" i="6"/>
  <c r="CV335" i="6"/>
  <c r="CW335" i="6"/>
  <c r="CX335" i="6"/>
  <c r="CY335" i="6"/>
  <c r="BB354" i="6"/>
  <c r="BC354" i="6"/>
  <c r="BD354" i="6"/>
  <c r="BE354" i="6"/>
  <c r="BF354" i="6"/>
  <c r="BG354" i="6"/>
  <c r="BH354" i="6"/>
  <c r="BI354" i="6"/>
  <c r="BJ354" i="6"/>
  <c r="BK354" i="6"/>
  <c r="BL354" i="6"/>
  <c r="BM354" i="6"/>
  <c r="BN354" i="6"/>
  <c r="BO354" i="6"/>
  <c r="BP354" i="6"/>
  <c r="BQ354" i="6"/>
  <c r="BR354" i="6"/>
  <c r="BS354" i="6"/>
  <c r="BT354" i="6"/>
  <c r="BU354" i="6"/>
  <c r="BV354" i="6"/>
  <c r="BW354" i="6"/>
  <c r="BX354" i="6"/>
  <c r="BY354" i="6"/>
  <c r="BZ354" i="6"/>
  <c r="CA354" i="6"/>
  <c r="CB354" i="6"/>
  <c r="CC354" i="6"/>
  <c r="CD354" i="6"/>
  <c r="CE354" i="6"/>
  <c r="CF354" i="6"/>
  <c r="CG354" i="6"/>
  <c r="CH354" i="6"/>
  <c r="CI354" i="6"/>
  <c r="CJ354" i="6"/>
  <c r="CK354" i="6"/>
  <c r="CL354" i="6"/>
  <c r="CM354" i="6"/>
  <c r="CN354" i="6"/>
  <c r="CO354" i="6"/>
  <c r="CP354" i="6"/>
  <c r="CQ354" i="6"/>
  <c r="CR354" i="6"/>
  <c r="CS354" i="6"/>
  <c r="CT354" i="6"/>
  <c r="CU354" i="6"/>
  <c r="CV354" i="6"/>
  <c r="CW354" i="6"/>
  <c r="CX354" i="6"/>
  <c r="CY354" i="6"/>
  <c r="AR362" i="6"/>
  <c r="AR363" i="6" s="1"/>
  <c r="AS362" i="6"/>
  <c r="AS363" i="6" s="1"/>
  <c r="AT362" i="6"/>
  <c r="AT363" i="6" s="1"/>
  <c r="AU362" i="6"/>
  <c r="AU363" i="6" s="1"/>
  <c r="AV362" i="6"/>
  <c r="AV363" i="6" s="1"/>
  <c r="AW362" i="6"/>
  <c r="AW363" i="6" s="1"/>
  <c r="AX362" i="6"/>
  <c r="AX363" i="6" s="1"/>
  <c r="AY362" i="6"/>
  <c r="AY363" i="6" s="1"/>
  <c r="AZ362" i="6"/>
  <c r="AZ363" i="6" s="1"/>
  <c r="BA362" i="6"/>
  <c r="BA363" i="6" s="1"/>
  <c r="BB362" i="6"/>
  <c r="BB363" i="6" s="1"/>
  <c r="BC362" i="6"/>
  <c r="BC363" i="6" s="1"/>
  <c r="BD362" i="6"/>
  <c r="BD363" i="6" s="1"/>
  <c r="BE362" i="6"/>
  <c r="BE363" i="6" s="1"/>
  <c r="BF362" i="6"/>
  <c r="BF363" i="6" s="1"/>
  <c r="BG362" i="6"/>
  <c r="BG363" i="6" s="1"/>
  <c r="BH362" i="6"/>
  <c r="BH363" i="6" s="1"/>
  <c r="BI362" i="6"/>
  <c r="BI363" i="6" s="1"/>
  <c r="BJ362" i="6"/>
  <c r="BJ363" i="6" s="1"/>
  <c r="BK362" i="6"/>
  <c r="BK363" i="6" s="1"/>
  <c r="BL362" i="6"/>
  <c r="BL363" i="6" s="1"/>
  <c r="BM362" i="6"/>
  <c r="BM363" i="6" s="1"/>
  <c r="BN362" i="6"/>
  <c r="BN363" i="6" s="1"/>
  <c r="BO362" i="6"/>
  <c r="BO363" i="6" s="1"/>
  <c r="BP362" i="6"/>
  <c r="BP363" i="6" s="1"/>
  <c r="BQ362" i="6"/>
  <c r="BQ363" i="6" s="1"/>
  <c r="BR362" i="6"/>
  <c r="BR363" i="6" s="1"/>
  <c r="BS362" i="6"/>
  <c r="BS363" i="6" s="1"/>
  <c r="BT362" i="6"/>
  <c r="BT363" i="6" s="1"/>
  <c r="BU362" i="6"/>
  <c r="BU363" i="6" s="1"/>
  <c r="BV362" i="6"/>
  <c r="BV363" i="6" s="1"/>
  <c r="BW362" i="6"/>
  <c r="BW363" i="6" s="1"/>
  <c r="BX362" i="6"/>
  <c r="BX363" i="6" s="1"/>
  <c r="BY362" i="6"/>
  <c r="BY363" i="6" s="1"/>
  <c r="BZ362" i="6"/>
  <c r="BZ363" i="6" s="1"/>
  <c r="CA362" i="6"/>
  <c r="CA363" i="6" s="1"/>
  <c r="CB362" i="6"/>
  <c r="CB363" i="6" s="1"/>
  <c r="CC362" i="6"/>
  <c r="CC363" i="6" s="1"/>
  <c r="CD362" i="6"/>
  <c r="CD363" i="6" s="1"/>
  <c r="CE362" i="6"/>
  <c r="CE363" i="6" s="1"/>
  <c r="CF362" i="6"/>
  <c r="CF363" i="6" s="1"/>
  <c r="CG362" i="6"/>
  <c r="CG363" i="6" s="1"/>
  <c r="CH362" i="6"/>
  <c r="CH363" i="6" s="1"/>
  <c r="CI362" i="6"/>
  <c r="CI363" i="6" s="1"/>
  <c r="CJ362" i="6"/>
  <c r="CJ363" i="6" s="1"/>
  <c r="CK362" i="6"/>
  <c r="CK363" i="6" s="1"/>
  <c r="CL362" i="6"/>
  <c r="CL363" i="6" s="1"/>
  <c r="CM362" i="6"/>
  <c r="CM363" i="6" s="1"/>
  <c r="CN362" i="6"/>
  <c r="CN363" i="6" s="1"/>
  <c r="CO362" i="6"/>
  <c r="CO363" i="6" s="1"/>
  <c r="CP362" i="6"/>
  <c r="CP363" i="6" s="1"/>
  <c r="CQ362" i="6"/>
  <c r="CQ363" i="6" s="1"/>
  <c r="CR362" i="6"/>
  <c r="CR363" i="6" s="1"/>
  <c r="CS362" i="6"/>
  <c r="CS363" i="6" s="1"/>
  <c r="CT362" i="6"/>
  <c r="CT363" i="6" s="1"/>
  <c r="CU362" i="6"/>
  <c r="CU363" i="6" s="1"/>
  <c r="CV362" i="6"/>
  <c r="CV363" i="6" s="1"/>
  <c r="CW362" i="6"/>
  <c r="CW363" i="6" s="1"/>
  <c r="CX362" i="6"/>
  <c r="CX363" i="6" s="1"/>
  <c r="CY362" i="6"/>
  <c r="CY363" i="6" s="1"/>
  <c r="AR364" i="6"/>
  <c r="AR365" i="6" s="1"/>
  <c r="AS364" i="6"/>
  <c r="AS365" i="6" s="1"/>
  <c r="AT364" i="6"/>
  <c r="AT365" i="6" s="1"/>
  <c r="AU364" i="6"/>
  <c r="AU365" i="6" s="1"/>
  <c r="AV364" i="6"/>
  <c r="AV365" i="6" s="1"/>
  <c r="AW364" i="6"/>
  <c r="AW365" i="6" s="1"/>
  <c r="AX364" i="6"/>
  <c r="AX365" i="6" s="1"/>
  <c r="AY364" i="6"/>
  <c r="AY365" i="6" s="1"/>
  <c r="AZ364" i="6"/>
  <c r="AZ365" i="6" s="1"/>
  <c r="BA364" i="6"/>
  <c r="BA365" i="6" s="1"/>
  <c r="BB364" i="6"/>
  <c r="BB365" i="6" s="1"/>
  <c r="BC364" i="6"/>
  <c r="BC365" i="6" s="1"/>
  <c r="BD364" i="6"/>
  <c r="BD365" i="6" s="1"/>
  <c r="BE364" i="6"/>
  <c r="BE365" i="6" s="1"/>
  <c r="BF364" i="6"/>
  <c r="BF365" i="6" s="1"/>
  <c r="BG364" i="6"/>
  <c r="BG365" i="6" s="1"/>
  <c r="BH364" i="6"/>
  <c r="BH365" i="6" s="1"/>
  <c r="BI364" i="6"/>
  <c r="BI365" i="6" s="1"/>
  <c r="BJ364" i="6"/>
  <c r="BJ365" i="6" s="1"/>
  <c r="BK364" i="6"/>
  <c r="BK365" i="6" s="1"/>
  <c r="BL364" i="6"/>
  <c r="BL365" i="6" s="1"/>
  <c r="BM364" i="6"/>
  <c r="BM365" i="6" s="1"/>
  <c r="BN364" i="6"/>
  <c r="BN365" i="6" s="1"/>
  <c r="BO364" i="6"/>
  <c r="BO365" i="6" s="1"/>
  <c r="BP364" i="6"/>
  <c r="BP365" i="6" s="1"/>
  <c r="BQ364" i="6"/>
  <c r="BQ365" i="6" s="1"/>
  <c r="BR364" i="6"/>
  <c r="BR365" i="6" s="1"/>
  <c r="BS364" i="6"/>
  <c r="BS365" i="6" s="1"/>
  <c r="BT364" i="6"/>
  <c r="BT365" i="6" s="1"/>
  <c r="BU364" i="6"/>
  <c r="BU365" i="6" s="1"/>
  <c r="BV364" i="6"/>
  <c r="BV365" i="6" s="1"/>
  <c r="BW364" i="6"/>
  <c r="BW365" i="6" s="1"/>
  <c r="BX364" i="6"/>
  <c r="BX365" i="6" s="1"/>
  <c r="BY364" i="6"/>
  <c r="BY365" i="6" s="1"/>
  <c r="BZ364" i="6"/>
  <c r="BZ365" i="6" s="1"/>
  <c r="CA364" i="6"/>
  <c r="CA365" i="6" s="1"/>
  <c r="CB364" i="6"/>
  <c r="CB365" i="6" s="1"/>
  <c r="CC364" i="6"/>
  <c r="CC365" i="6" s="1"/>
  <c r="CD364" i="6"/>
  <c r="CD365" i="6" s="1"/>
  <c r="CE364" i="6"/>
  <c r="CE365" i="6" s="1"/>
  <c r="CF364" i="6"/>
  <c r="CF365" i="6" s="1"/>
  <c r="CG364" i="6"/>
  <c r="CG365" i="6" s="1"/>
  <c r="CH364" i="6"/>
  <c r="CH365" i="6" s="1"/>
  <c r="CI364" i="6"/>
  <c r="CI365" i="6" s="1"/>
  <c r="CJ364" i="6"/>
  <c r="CJ365" i="6" s="1"/>
  <c r="CK364" i="6"/>
  <c r="CK365" i="6" s="1"/>
  <c r="CL364" i="6"/>
  <c r="CL365" i="6" s="1"/>
  <c r="CM364" i="6"/>
  <c r="CM365" i="6" s="1"/>
  <c r="CN364" i="6"/>
  <c r="CN365" i="6" s="1"/>
  <c r="CO364" i="6"/>
  <c r="CO365" i="6" s="1"/>
  <c r="CP364" i="6"/>
  <c r="CP365" i="6" s="1"/>
  <c r="CQ364" i="6"/>
  <c r="CQ365" i="6" s="1"/>
  <c r="CR364" i="6"/>
  <c r="CR365" i="6" s="1"/>
  <c r="CS364" i="6"/>
  <c r="CS365" i="6" s="1"/>
  <c r="CT364" i="6"/>
  <c r="CT365" i="6" s="1"/>
  <c r="CU364" i="6"/>
  <c r="CU365" i="6" s="1"/>
  <c r="CV364" i="6"/>
  <c r="CV365" i="6" s="1"/>
  <c r="CW364" i="6"/>
  <c r="CW365" i="6" s="1"/>
  <c r="CX364" i="6"/>
  <c r="CX365" i="6" s="1"/>
  <c r="CY364" i="6"/>
  <c r="CY365" i="6" s="1"/>
  <c r="AR366" i="6"/>
  <c r="AR367" i="6" s="1"/>
  <c r="AS366" i="6"/>
  <c r="AS367" i="6" s="1"/>
  <c r="AT366" i="6"/>
  <c r="AT367" i="6" s="1"/>
  <c r="AU366" i="6"/>
  <c r="AU367" i="6" s="1"/>
  <c r="AV366" i="6"/>
  <c r="AV367" i="6" s="1"/>
  <c r="AW366" i="6"/>
  <c r="AW367" i="6" s="1"/>
  <c r="AX366" i="6"/>
  <c r="AX367" i="6" s="1"/>
  <c r="AY366" i="6"/>
  <c r="AY367" i="6" s="1"/>
  <c r="AZ366" i="6"/>
  <c r="AZ367" i="6" s="1"/>
  <c r="BA366" i="6"/>
  <c r="BA367" i="6" s="1"/>
  <c r="BB366" i="6"/>
  <c r="BB367" i="6" s="1"/>
  <c r="BC366" i="6"/>
  <c r="BC367" i="6" s="1"/>
  <c r="BD366" i="6"/>
  <c r="BD367" i="6" s="1"/>
  <c r="BE366" i="6"/>
  <c r="BE367" i="6" s="1"/>
  <c r="BF366" i="6"/>
  <c r="BF367" i="6" s="1"/>
  <c r="BG366" i="6"/>
  <c r="BG367" i="6" s="1"/>
  <c r="BH366" i="6"/>
  <c r="BH367" i="6" s="1"/>
  <c r="BI366" i="6"/>
  <c r="BI367" i="6" s="1"/>
  <c r="BJ366" i="6"/>
  <c r="BJ367" i="6" s="1"/>
  <c r="BK366" i="6"/>
  <c r="BK367" i="6" s="1"/>
  <c r="BL366" i="6"/>
  <c r="BL367" i="6" s="1"/>
  <c r="BM366" i="6"/>
  <c r="BM367" i="6" s="1"/>
  <c r="BN366" i="6"/>
  <c r="BN367" i="6" s="1"/>
  <c r="BO366" i="6"/>
  <c r="BO367" i="6" s="1"/>
  <c r="BP366" i="6"/>
  <c r="BP367" i="6" s="1"/>
  <c r="BQ366" i="6"/>
  <c r="BQ367" i="6" s="1"/>
  <c r="BR366" i="6"/>
  <c r="BR367" i="6" s="1"/>
  <c r="BS366" i="6"/>
  <c r="BS367" i="6" s="1"/>
  <c r="BT366" i="6"/>
  <c r="BT367" i="6" s="1"/>
  <c r="BU366" i="6"/>
  <c r="BU367" i="6" s="1"/>
  <c r="BV366" i="6"/>
  <c r="BV367" i="6" s="1"/>
  <c r="BW366" i="6"/>
  <c r="BW367" i="6" s="1"/>
  <c r="BX366" i="6"/>
  <c r="BX367" i="6" s="1"/>
  <c r="BY366" i="6"/>
  <c r="BY367" i="6" s="1"/>
  <c r="BZ366" i="6"/>
  <c r="BZ367" i="6" s="1"/>
  <c r="CA366" i="6"/>
  <c r="CA367" i="6" s="1"/>
  <c r="CB366" i="6"/>
  <c r="CB367" i="6" s="1"/>
  <c r="CC366" i="6"/>
  <c r="CC367" i="6" s="1"/>
  <c r="CD366" i="6"/>
  <c r="CD367" i="6" s="1"/>
  <c r="CE366" i="6"/>
  <c r="CE367" i="6" s="1"/>
  <c r="CF366" i="6"/>
  <c r="CF367" i="6" s="1"/>
  <c r="CG366" i="6"/>
  <c r="CG367" i="6" s="1"/>
  <c r="CH366" i="6"/>
  <c r="CH367" i="6" s="1"/>
  <c r="CI366" i="6"/>
  <c r="CI367" i="6" s="1"/>
  <c r="CJ366" i="6"/>
  <c r="CJ367" i="6" s="1"/>
  <c r="CK366" i="6"/>
  <c r="CK367" i="6" s="1"/>
  <c r="CL366" i="6"/>
  <c r="CL367" i="6" s="1"/>
  <c r="CM366" i="6"/>
  <c r="CM367" i="6" s="1"/>
  <c r="CN366" i="6"/>
  <c r="CN367" i="6" s="1"/>
  <c r="CO366" i="6"/>
  <c r="CO367" i="6" s="1"/>
  <c r="CP366" i="6"/>
  <c r="CP367" i="6" s="1"/>
  <c r="CQ366" i="6"/>
  <c r="CQ367" i="6" s="1"/>
  <c r="CR366" i="6"/>
  <c r="CR367" i="6" s="1"/>
  <c r="CS366" i="6"/>
  <c r="CS367" i="6" s="1"/>
  <c r="CT366" i="6"/>
  <c r="CT367" i="6" s="1"/>
  <c r="CU366" i="6"/>
  <c r="CU367" i="6" s="1"/>
  <c r="CV366" i="6"/>
  <c r="CV367" i="6" s="1"/>
  <c r="CW366" i="6"/>
  <c r="CW367" i="6" s="1"/>
  <c r="CX366" i="6"/>
  <c r="CX367" i="6" s="1"/>
  <c r="CY366" i="6"/>
  <c r="CY367" i="6" s="1"/>
  <c r="BB372" i="6"/>
  <c r="BC372" i="6"/>
  <c r="BD372" i="6"/>
  <c r="BE372" i="6"/>
  <c r="BF372" i="6"/>
  <c r="BG372" i="6"/>
  <c r="BH372" i="6"/>
  <c r="BI372" i="6"/>
  <c r="BJ372" i="6"/>
  <c r="BK372" i="6"/>
  <c r="BL372" i="6"/>
  <c r="BM372" i="6"/>
  <c r="BN372" i="6"/>
  <c r="BO372" i="6"/>
  <c r="BP372" i="6"/>
  <c r="BQ372" i="6"/>
  <c r="BR372" i="6"/>
  <c r="BS372" i="6"/>
  <c r="BT372" i="6"/>
  <c r="BU372" i="6"/>
  <c r="BV372" i="6"/>
  <c r="BW372" i="6"/>
  <c r="BX372" i="6"/>
  <c r="BY372" i="6"/>
  <c r="BZ372" i="6"/>
  <c r="CA372" i="6"/>
  <c r="CB372" i="6"/>
  <c r="CC372" i="6"/>
  <c r="CD372" i="6"/>
  <c r="CE372" i="6"/>
  <c r="CF372" i="6"/>
  <c r="CG372" i="6"/>
  <c r="CH372" i="6"/>
  <c r="CI372" i="6"/>
  <c r="CJ372" i="6"/>
  <c r="CK372" i="6"/>
  <c r="CL372" i="6"/>
  <c r="CM372" i="6"/>
  <c r="CN372" i="6"/>
  <c r="CO372" i="6"/>
  <c r="CP372" i="6"/>
  <c r="CQ372" i="6"/>
  <c r="CR372" i="6"/>
  <c r="CS372" i="6"/>
  <c r="CT372" i="6"/>
  <c r="CU372" i="6"/>
  <c r="CV372" i="6"/>
  <c r="CW372" i="6"/>
  <c r="CX372" i="6"/>
  <c r="CY372" i="6"/>
  <c r="BB373" i="6"/>
  <c r="BC373" i="6"/>
  <c r="BD373" i="6"/>
  <c r="BE373" i="6"/>
  <c r="BF373" i="6"/>
  <c r="BG373" i="6"/>
  <c r="BH373" i="6"/>
  <c r="BI373" i="6"/>
  <c r="BJ373" i="6"/>
  <c r="BK373" i="6"/>
  <c r="BL373" i="6"/>
  <c r="BM373" i="6"/>
  <c r="BN373" i="6"/>
  <c r="BO373" i="6"/>
  <c r="BP373" i="6"/>
  <c r="BQ373" i="6"/>
  <c r="BR373" i="6"/>
  <c r="BS373" i="6"/>
  <c r="BT373" i="6"/>
  <c r="BU373" i="6"/>
  <c r="BV373" i="6"/>
  <c r="BW373" i="6"/>
  <c r="BX373" i="6"/>
  <c r="BY373" i="6"/>
  <c r="BZ373" i="6"/>
  <c r="CA373" i="6"/>
  <c r="CB373" i="6"/>
  <c r="CC373" i="6"/>
  <c r="CD373" i="6"/>
  <c r="CE373" i="6"/>
  <c r="CF373" i="6"/>
  <c r="CG373" i="6"/>
  <c r="CH373" i="6"/>
  <c r="CI373" i="6"/>
  <c r="CJ373" i="6"/>
  <c r="CK373" i="6"/>
  <c r="CL373" i="6"/>
  <c r="CM373" i="6"/>
  <c r="CN373" i="6"/>
  <c r="CO373" i="6"/>
  <c r="CP373" i="6"/>
  <c r="CQ373" i="6"/>
  <c r="CR373" i="6"/>
  <c r="CS373" i="6"/>
  <c r="CT373" i="6"/>
  <c r="CU373" i="6"/>
  <c r="CV373" i="6"/>
  <c r="CW373" i="6"/>
  <c r="CX373" i="6"/>
  <c r="CY373" i="6"/>
  <c r="BB392" i="6"/>
  <c r="BC392" i="6"/>
  <c r="BD392" i="6"/>
  <c r="BE392" i="6"/>
  <c r="BF392" i="6"/>
  <c r="BG392" i="6"/>
  <c r="BH392" i="6"/>
  <c r="BI392" i="6"/>
  <c r="BJ392" i="6"/>
  <c r="BK392" i="6"/>
  <c r="BL392" i="6"/>
  <c r="BM392" i="6"/>
  <c r="BN392" i="6"/>
  <c r="BO392" i="6"/>
  <c r="BP392" i="6"/>
  <c r="BQ392" i="6"/>
  <c r="BR392" i="6"/>
  <c r="BS392" i="6"/>
  <c r="BT392" i="6"/>
  <c r="BU392" i="6"/>
  <c r="BV392" i="6"/>
  <c r="BW392" i="6"/>
  <c r="BX392" i="6"/>
  <c r="BY392" i="6"/>
  <c r="BZ392" i="6"/>
  <c r="CA392" i="6"/>
  <c r="CB392" i="6"/>
  <c r="CC392" i="6"/>
  <c r="CD392" i="6"/>
  <c r="CE392" i="6"/>
  <c r="CF392" i="6"/>
  <c r="CG392" i="6"/>
  <c r="CH392" i="6"/>
  <c r="CI392" i="6"/>
  <c r="CJ392" i="6"/>
  <c r="CK392" i="6"/>
  <c r="CL392" i="6"/>
  <c r="CM392" i="6"/>
  <c r="CN392" i="6"/>
  <c r="CO392" i="6"/>
  <c r="CP392" i="6"/>
  <c r="CQ392" i="6"/>
  <c r="CR392" i="6"/>
  <c r="CS392" i="6"/>
  <c r="CT392" i="6"/>
  <c r="CU392" i="6"/>
  <c r="CV392" i="6"/>
  <c r="CW392" i="6"/>
  <c r="CX392" i="6"/>
  <c r="CY392" i="6"/>
  <c r="BB393" i="6"/>
  <c r="BC393" i="6"/>
  <c r="BD393" i="6"/>
  <c r="BE393" i="6"/>
  <c r="BF393" i="6"/>
  <c r="BG393" i="6"/>
  <c r="BH393" i="6"/>
  <c r="BI393" i="6"/>
  <c r="BJ393" i="6"/>
  <c r="BK393" i="6"/>
  <c r="BL393" i="6"/>
  <c r="BM393" i="6"/>
  <c r="BN393" i="6"/>
  <c r="BO393" i="6"/>
  <c r="BP393" i="6"/>
  <c r="BQ393" i="6"/>
  <c r="BR393" i="6"/>
  <c r="BS393" i="6"/>
  <c r="BT393" i="6"/>
  <c r="BU393" i="6"/>
  <c r="BV393" i="6"/>
  <c r="BW393" i="6"/>
  <c r="BX393" i="6"/>
  <c r="BY393" i="6"/>
  <c r="BZ393" i="6"/>
  <c r="CA393" i="6"/>
  <c r="CB393" i="6"/>
  <c r="CC393" i="6"/>
  <c r="CD393" i="6"/>
  <c r="CE393" i="6"/>
  <c r="CF393" i="6"/>
  <c r="CG393" i="6"/>
  <c r="CH393" i="6"/>
  <c r="CI393" i="6"/>
  <c r="CJ393" i="6"/>
  <c r="CK393" i="6"/>
  <c r="CL393" i="6"/>
  <c r="CM393" i="6"/>
  <c r="CN393" i="6"/>
  <c r="CO393" i="6"/>
  <c r="CP393" i="6"/>
  <c r="CQ393" i="6"/>
  <c r="CR393" i="6"/>
  <c r="CS393" i="6"/>
  <c r="CT393" i="6"/>
  <c r="CU393" i="6"/>
  <c r="CV393" i="6"/>
  <c r="CW393" i="6"/>
  <c r="CX393" i="6"/>
  <c r="CY393" i="6"/>
  <c r="AR400" i="6"/>
  <c r="AR401" i="6" s="1"/>
  <c r="AS400" i="6"/>
  <c r="AS401" i="6" s="1"/>
  <c r="AT400" i="6"/>
  <c r="AT401" i="6" s="1"/>
  <c r="AU400" i="6"/>
  <c r="AU401" i="6" s="1"/>
  <c r="AV400" i="6"/>
  <c r="AV401" i="6" s="1"/>
  <c r="AW400" i="6"/>
  <c r="AW401" i="6" s="1"/>
  <c r="AX400" i="6"/>
  <c r="AX401" i="6" s="1"/>
  <c r="AY400" i="6"/>
  <c r="AY401" i="6" s="1"/>
  <c r="AZ400" i="6"/>
  <c r="AZ401" i="6" s="1"/>
  <c r="BA400" i="6"/>
  <c r="BA401" i="6" s="1"/>
  <c r="BB400" i="6"/>
  <c r="BB401" i="6" s="1"/>
  <c r="BC400" i="6"/>
  <c r="BC401" i="6" s="1"/>
  <c r="BD400" i="6"/>
  <c r="BD401" i="6" s="1"/>
  <c r="BE400" i="6"/>
  <c r="BE401" i="6" s="1"/>
  <c r="BF400" i="6"/>
  <c r="BF401" i="6" s="1"/>
  <c r="BG400" i="6"/>
  <c r="BG401" i="6" s="1"/>
  <c r="BH400" i="6"/>
  <c r="BH401" i="6" s="1"/>
  <c r="BI400" i="6"/>
  <c r="BI401" i="6" s="1"/>
  <c r="BJ400" i="6"/>
  <c r="BJ401" i="6" s="1"/>
  <c r="BK400" i="6"/>
  <c r="BK401" i="6" s="1"/>
  <c r="BL400" i="6"/>
  <c r="BL401" i="6" s="1"/>
  <c r="BM400" i="6"/>
  <c r="BM401" i="6" s="1"/>
  <c r="BN400" i="6"/>
  <c r="BN401" i="6" s="1"/>
  <c r="BO400" i="6"/>
  <c r="BO401" i="6" s="1"/>
  <c r="BP400" i="6"/>
  <c r="BP401" i="6" s="1"/>
  <c r="BQ400" i="6"/>
  <c r="BQ401" i="6" s="1"/>
  <c r="BR400" i="6"/>
  <c r="BR401" i="6" s="1"/>
  <c r="BS400" i="6"/>
  <c r="BS401" i="6" s="1"/>
  <c r="BT400" i="6"/>
  <c r="BT401" i="6" s="1"/>
  <c r="BU400" i="6"/>
  <c r="BU401" i="6" s="1"/>
  <c r="BV400" i="6"/>
  <c r="BV401" i="6" s="1"/>
  <c r="BW400" i="6"/>
  <c r="BW401" i="6" s="1"/>
  <c r="BX400" i="6"/>
  <c r="BX401" i="6" s="1"/>
  <c r="BY400" i="6"/>
  <c r="BY401" i="6" s="1"/>
  <c r="BZ400" i="6"/>
  <c r="BZ401" i="6" s="1"/>
  <c r="CA400" i="6"/>
  <c r="CA401" i="6" s="1"/>
  <c r="CB400" i="6"/>
  <c r="CB401" i="6" s="1"/>
  <c r="CC400" i="6"/>
  <c r="CC401" i="6" s="1"/>
  <c r="CD400" i="6"/>
  <c r="CD401" i="6" s="1"/>
  <c r="CE400" i="6"/>
  <c r="CE401" i="6" s="1"/>
  <c r="CF400" i="6"/>
  <c r="CF401" i="6" s="1"/>
  <c r="CG400" i="6"/>
  <c r="CG401" i="6" s="1"/>
  <c r="CH400" i="6"/>
  <c r="CH401" i="6" s="1"/>
  <c r="CI400" i="6"/>
  <c r="CI401" i="6" s="1"/>
  <c r="CJ400" i="6"/>
  <c r="CJ401" i="6" s="1"/>
  <c r="CK400" i="6"/>
  <c r="CK401" i="6" s="1"/>
  <c r="CL400" i="6"/>
  <c r="CL401" i="6" s="1"/>
  <c r="CM400" i="6"/>
  <c r="CM401" i="6" s="1"/>
  <c r="CN400" i="6"/>
  <c r="CN401" i="6" s="1"/>
  <c r="CO400" i="6"/>
  <c r="CO401" i="6" s="1"/>
  <c r="CP400" i="6"/>
  <c r="CP401" i="6" s="1"/>
  <c r="CQ400" i="6"/>
  <c r="CQ401" i="6" s="1"/>
  <c r="CR400" i="6"/>
  <c r="CR401" i="6" s="1"/>
  <c r="CS400" i="6"/>
  <c r="CS401" i="6" s="1"/>
  <c r="CT400" i="6"/>
  <c r="CT401" i="6" s="1"/>
  <c r="CU400" i="6"/>
  <c r="CU401" i="6" s="1"/>
  <c r="CV400" i="6"/>
  <c r="CV401" i="6" s="1"/>
  <c r="CW400" i="6"/>
  <c r="CW401" i="6" s="1"/>
  <c r="CX400" i="6"/>
  <c r="CX401" i="6" s="1"/>
  <c r="CY400" i="6"/>
  <c r="CY401" i="6" s="1"/>
  <c r="AR402" i="6"/>
  <c r="AR403" i="6" s="1"/>
  <c r="AS402" i="6"/>
  <c r="AS403" i="6" s="1"/>
  <c r="AT402" i="6"/>
  <c r="AT403" i="6" s="1"/>
  <c r="AU402" i="6"/>
  <c r="AU403" i="6" s="1"/>
  <c r="AV402" i="6"/>
  <c r="AV403" i="6" s="1"/>
  <c r="AW402" i="6"/>
  <c r="AW403" i="6" s="1"/>
  <c r="AX402" i="6"/>
  <c r="AX403" i="6" s="1"/>
  <c r="AY402" i="6"/>
  <c r="AY403" i="6" s="1"/>
  <c r="AZ402" i="6"/>
  <c r="AZ403" i="6" s="1"/>
  <c r="BA402" i="6"/>
  <c r="BA403" i="6" s="1"/>
  <c r="BB402" i="6"/>
  <c r="BB403" i="6" s="1"/>
  <c r="BC402" i="6"/>
  <c r="BC403" i="6" s="1"/>
  <c r="BD402" i="6"/>
  <c r="BD403" i="6" s="1"/>
  <c r="BE402" i="6"/>
  <c r="BE403" i="6" s="1"/>
  <c r="BF402" i="6"/>
  <c r="BF403" i="6" s="1"/>
  <c r="BG402" i="6"/>
  <c r="BG403" i="6" s="1"/>
  <c r="BH402" i="6"/>
  <c r="BH403" i="6" s="1"/>
  <c r="BI402" i="6"/>
  <c r="BI403" i="6" s="1"/>
  <c r="BJ402" i="6"/>
  <c r="BJ403" i="6" s="1"/>
  <c r="BK402" i="6"/>
  <c r="BK403" i="6" s="1"/>
  <c r="BL402" i="6"/>
  <c r="BL403" i="6" s="1"/>
  <c r="BM402" i="6"/>
  <c r="BM403" i="6" s="1"/>
  <c r="BN402" i="6"/>
  <c r="BN403" i="6" s="1"/>
  <c r="BO402" i="6"/>
  <c r="BO403" i="6" s="1"/>
  <c r="BP402" i="6"/>
  <c r="BP403" i="6" s="1"/>
  <c r="BQ402" i="6"/>
  <c r="BQ403" i="6" s="1"/>
  <c r="BR402" i="6"/>
  <c r="BR403" i="6" s="1"/>
  <c r="BS402" i="6"/>
  <c r="BS403" i="6" s="1"/>
  <c r="BT402" i="6"/>
  <c r="BT403" i="6" s="1"/>
  <c r="BU402" i="6"/>
  <c r="BU403" i="6" s="1"/>
  <c r="BV402" i="6"/>
  <c r="BV403" i="6" s="1"/>
  <c r="BW402" i="6"/>
  <c r="BW403" i="6" s="1"/>
  <c r="BX402" i="6"/>
  <c r="BX403" i="6" s="1"/>
  <c r="BY402" i="6"/>
  <c r="BY403" i="6" s="1"/>
  <c r="BZ402" i="6"/>
  <c r="BZ403" i="6" s="1"/>
  <c r="CA402" i="6"/>
  <c r="CA403" i="6" s="1"/>
  <c r="CB402" i="6"/>
  <c r="CB403" i="6" s="1"/>
  <c r="CC402" i="6"/>
  <c r="CC403" i="6" s="1"/>
  <c r="CD402" i="6"/>
  <c r="CD403" i="6" s="1"/>
  <c r="CE402" i="6"/>
  <c r="CE403" i="6" s="1"/>
  <c r="CF402" i="6"/>
  <c r="CF403" i="6" s="1"/>
  <c r="CG402" i="6"/>
  <c r="CG403" i="6" s="1"/>
  <c r="CH402" i="6"/>
  <c r="CH403" i="6" s="1"/>
  <c r="CI402" i="6"/>
  <c r="CI403" i="6" s="1"/>
  <c r="CJ402" i="6"/>
  <c r="CJ403" i="6" s="1"/>
  <c r="CK402" i="6"/>
  <c r="CK403" i="6" s="1"/>
  <c r="CL402" i="6"/>
  <c r="CL403" i="6" s="1"/>
  <c r="CM402" i="6"/>
  <c r="CM403" i="6" s="1"/>
  <c r="CN402" i="6"/>
  <c r="CN403" i="6" s="1"/>
  <c r="CO402" i="6"/>
  <c r="CO403" i="6" s="1"/>
  <c r="CP402" i="6"/>
  <c r="CP403" i="6" s="1"/>
  <c r="CQ402" i="6"/>
  <c r="CQ403" i="6" s="1"/>
  <c r="CR402" i="6"/>
  <c r="CR403" i="6" s="1"/>
  <c r="CS402" i="6"/>
  <c r="CS403" i="6" s="1"/>
  <c r="CT402" i="6"/>
  <c r="CT403" i="6" s="1"/>
  <c r="CU402" i="6"/>
  <c r="CU403" i="6" s="1"/>
  <c r="CV402" i="6"/>
  <c r="CV403" i="6" s="1"/>
  <c r="CW402" i="6"/>
  <c r="CW403" i="6" s="1"/>
  <c r="CX402" i="6"/>
  <c r="CX403" i="6" s="1"/>
  <c r="CY402" i="6"/>
  <c r="CY403" i="6" s="1"/>
  <c r="AR404" i="6"/>
  <c r="AR405" i="6" s="1"/>
  <c r="AS404" i="6"/>
  <c r="AS405" i="6" s="1"/>
  <c r="AT404" i="6"/>
  <c r="AT405" i="6" s="1"/>
  <c r="AU404" i="6"/>
  <c r="AU405" i="6" s="1"/>
  <c r="AV404" i="6"/>
  <c r="AV405" i="6" s="1"/>
  <c r="AW404" i="6"/>
  <c r="AW405" i="6" s="1"/>
  <c r="AX404" i="6"/>
  <c r="AX405" i="6" s="1"/>
  <c r="AY404" i="6"/>
  <c r="AY405" i="6" s="1"/>
  <c r="AZ404" i="6"/>
  <c r="AZ405" i="6" s="1"/>
  <c r="BA404" i="6"/>
  <c r="BA405" i="6" s="1"/>
  <c r="BB404" i="6"/>
  <c r="BB405" i="6" s="1"/>
  <c r="BC404" i="6"/>
  <c r="BC405" i="6" s="1"/>
  <c r="BD404" i="6"/>
  <c r="BD405" i="6" s="1"/>
  <c r="BE404" i="6"/>
  <c r="BE405" i="6" s="1"/>
  <c r="BF404" i="6"/>
  <c r="BF405" i="6" s="1"/>
  <c r="BG404" i="6"/>
  <c r="BG405" i="6" s="1"/>
  <c r="BH404" i="6"/>
  <c r="BH405" i="6" s="1"/>
  <c r="BI404" i="6"/>
  <c r="BI405" i="6" s="1"/>
  <c r="BJ404" i="6"/>
  <c r="BJ405" i="6" s="1"/>
  <c r="BK404" i="6"/>
  <c r="BK405" i="6" s="1"/>
  <c r="BL404" i="6"/>
  <c r="BL405" i="6" s="1"/>
  <c r="BM404" i="6"/>
  <c r="BM405" i="6" s="1"/>
  <c r="BN404" i="6"/>
  <c r="BN405" i="6" s="1"/>
  <c r="BO404" i="6"/>
  <c r="BO405" i="6" s="1"/>
  <c r="BP404" i="6"/>
  <c r="BP405" i="6" s="1"/>
  <c r="BQ404" i="6"/>
  <c r="BQ405" i="6" s="1"/>
  <c r="BR404" i="6"/>
  <c r="BR405" i="6" s="1"/>
  <c r="BS404" i="6"/>
  <c r="BS405" i="6" s="1"/>
  <c r="BT404" i="6"/>
  <c r="BT405" i="6" s="1"/>
  <c r="BU404" i="6"/>
  <c r="BU405" i="6" s="1"/>
  <c r="BV404" i="6"/>
  <c r="BV405" i="6" s="1"/>
  <c r="BW404" i="6"/>
  <c r="BW405" i="6" s="1"/>
  <c r="BX404" i="6"/>
  <c r="BX405" i="6" s="1"/>
  <c r="BY404" i="6"/>
  <c r="BY405" i="6" s="1"/>
  <c r="BZ404" i="6"/>
  <c r="BZ405" i="6" s="1"/>
  <c r="CA404" i="6"/>
  <c r="CA405" i="6" s="1"/>
  <c r="CB404" i="6"/>
  <c r="CB405" i="6" s="1"/>
  <c r="CC404" i="6"/>
  <c r="CC405" i="6" s="1"/>
  <c r="CD404" i="6"/>
  <c r="CD405" i="6" s="1"/>
  <c r="CE404" i="6"/>
  <c r="CE405" i="6" s="1"/>
  <c r="CF404" i="6"/>
  <c r="CF405" i="6" s="1"/>
  <c r="CG404" i="6"/>
  <c r="CG405" i="6" s="1"/>
  <c r="CH404" i="6"/>
  <c r="CH405" i="6" s="1"/>
  <c r="CI404" i="6"/>
  <c r="CI405" i="6" s="1"/>
  <c r="CJ404" i="6"/>
  <c r="CJ405" i="6" s="1"/>
  <c r="CK404" i="6"/>
  <c r="CK405" i="6" s="1"/>
  <c r="CL404" i="6"/>
  <c r="CL405" i="6" s="1"/>
  <c r="CM404" i="6"/>
  <c r="CM405" i="6" s="1"/>
  <c r="CN404" i="6"/>
  <c r="CN405" i="6" s="1"/>
  <c r="CO404" i="6"/>
  <c r="CO405" i="6" s="1"/>
  <c r="CP404" i="6"/>
  <c r="CP405" i="6" s="1"/>
  <c r="CQ404" i="6"/>
  <c r="CQ405" i="6" s="1"/>
  <c r="CR404" i="6"/>
  <c r="CR405" i="6" s="1"/>
  <c r="CS404" i="6"/>
  <c r="CS405" i="6" s="1"/>
  <c r="CT404" i="6"/>
  <c r="CT405" i="6" s="1"/>
  <c r="CU404" i="6"/>
  <c r="CU405" i="6" s="1"/>
  <c r="CV404" i="6"/>
  <c r="CV405" i="6" s="1"/>
  <c r="CW404" i="6"/>
  <c r="CW405" i="6" s="1"/>
  <c r="CX404" i="6"/>
  <c r="CX405" i="6" s="1"/>
  <c r="CY404" i="6"/>
  <c r="CY405" i="6" s="1"/>
  <c r="BB410" i="6"/>
  <c r="BC410" i="6"/>
  <c r="BD410" i="6"/>
  <c r="BE410" i="6"/>
  <c r="BF410" i="6"/>
  <c r="BG410" i="6"/>
  <c r="BH410" i="6"/>
  <c r="BI410" i="6"/>
  <c r="BJ410" i="6"/>
  <c r="BK410" i="6"/>
  <c r="BL410" i="6"/>
  <c r="BM410" i="6"/>
  <c r="BN410" i="6"/>
  <c r="BO410" i="6"/>
  <c r="BP410" i="6"/>
  <c r="BQ410" i="6"/>
  <c r="BR410" i="6"/>
  <c r="BS410" i="6"/>
  <c r="BT410" i="6"/>
  <c r="BU410" i="6"/>
  <c r="BV410" i="6"/>
  <c r="BW410" i="6"/>
  <c r="BX410" i="6"/>
  <c r="BY410" i="6"/>
  <c r="BZ410" i="6"/>
  <c r="CA410" i="6"/>
  <c r="CB410" i="6"/>
  <c r="CC410" i="6"/>
  <c r="CD410" i="6"/>
  <c r="CE410" i="6"/>
  <c r="CF410" i="6"/>
  <c r="CG410" i="6"/>
  <c r="CH410" i="6"/>
  <c r="CI410" i="6"/>
  <c r="CJ410" i="6"/>
  <c r="CK410" i="6"/>
  <c r="CL410" i="6"/>
  <c r="CM410" i="6"/>
  <c r="CN410" i="6"/>
  <c r="CO410" i="6"/>
  <c r="CP410" i="6"/>
  <c r="CQ410" i="6"/>
  <c r="CR410" i="6"/>
  <c r="CS410" i="6"/>
  <c r="CT410" i="6"/>
  <c r="CU410" i="6"/>
  <c r="CV410" i="6"/>
  <c r="CW410" i="6"/>
  <c r="CX410" i="6"/>
  <c r="CY410" i="6"/>
  <c r="BB411" i="6"/>
  <c r="BC411" i="6"/>
  <c r="BD411" i="6"/>
  <c r="BE411" i="6"/>
  <c r="BF411" i="6"/>
  <c r="BG411" i="6"/>
  <c r="BH411" i="6"/>
  <c r="BI411" i="6"/>
  <c r="BJ411" i="6"/>
  <c r="BK411" i="6"/>
  <c r="BL411" i="6"/>
  <c r="BM411" i="6"/>
  <c r="BN411" i="6"/>
  <c r="BO411" i="6"/>
  <c r="BP411" i="6"/>
  <c r="BQ411" i="6"/>
  <c r="BR411" i="6"/>
  <c r="BS411" i="6"/>
  <c r="BT411" i="6"/>
  <c r="BU411" i="6"/>
  <c r="BV411" i="6"/>
  <c r="BW411" i="6"/>
  <c r="BX411" i="6"/>
  <c r="BY411" i="6"/>
  <c r="BZ411" i="6"/>
  <c r="CA411" i="6"/>
  <c r="CB411" i="6"/>
  <c r="CC411" i="6"/>
  <c r="CD411" i="6"/>
  <c r="CE411" i="6"/>
  <c r="CF411" i="6"/>
  <c r="CG411" i="6"/>
  <c r="CH411" i="6"/>
  <c r="CI411" i="6"/>
  <c r="CJ411" i="6"/>
  <c r="CK411" i="6"/>
  <c r="CL411" i="6"/>
  <c r="CM411" i="6"/>
  <c r="CN411" i="6"/>
  <c r="CO411" i="6"/>
  <c r="CP411" i="6"/>
  <c r="CQ411" i="6"/>
  <c r="CR411" i="6"/>
  <c r="CS411" i="6"/>
  <c r="CT411" i="6"/>
  <c r="CU411" i="6"/>
  <c r="CV411" i="6"/>
  <c r="CW411" i="6"/>
  <c r="CX411" i="6"/>
  <c r="CY411" i="6"/>
  <c r="CX320" i="6" l="1"/>
  <c r="CT320" i="6"/>
  <c r="CP320" i="6"/>
  <c r="CL320" i="6"/>
  <c r="CH320" i="6"/>
  <c r="CD320" i="6"/>
  <c r="BZ320" i="6"/>
  <c r="BV320" i="6"/>
  <c r="BR320" i="6"/>
  <c r="BN320" i="6"/>
  <c r="BJ320" i="6"/>
  <c r="BF320" i="6"/>
  <c r="CY396" i="6"/>
  <c r="CU396" i="6"/>
  <c r="CQ396" i="6"/>
  <c r="CM396" i="6"/>
  <c r="CI396" i="6"/>
  <c r="CY320" i="6"/>
  <c r="CU320" i="6"/>
  <c r="CQ320" i="6"/>
  <c r="CM320" i="6"/>
  <c r="CI320" i="6"/>
  <c r="CE320" i="6"/>
  <c r="CA320" i="6"/>
  <c r="BW320" i="6"/>
  <c r="BS320" i="6"/>
  <c r="BO320" i="6"/>
  <c r="BK320" i="6"/>
  <c r="BG320" i="6"/>
  <c r="BC320" i="6"/>
  <c r="BB320" i="6"/>
  <c r="CW320" i="6"/>
  <c r="CS320" i="6"/>
  <c r="CO320" i="6"/>
  <c r="CK320" i="6"/>
  <c r="CG320" i="6"/>
  <c r="CC320" i="6"/>
  <c r="BY320" i="6"/>
  <c r="BU320" i="6"/>
  <c r="BQ320" i="6"/>
  <c r="BM320" i="6"/>
  <c r="BI320" i="6"/>
  <c r="BE320" i="6"/>
  <c r="CV396" i="6"/>
  <c r="CR396" i="6"/>
  <c r="CN396" i="6"/>
  <c r="CJ396" i="6"/>
  <c r="CV320" i="6"/>
  <c r="CR320" i="6"/>
  <c r="CN320" i="6"/>
  <c r="CJ320" i="6"/>
  <c r="CF320" i="6"/>
  <c r="CB320" i="6"/>
  <c r="BX320" i="6"/>
  <c r="BT320" i="6"/>
  <c r="BP320" i="6"/>
  <c r="BL320" i="6"/>
  <c r="BH320" i="6"/>
  <c r="BD320" i="6"/>
  <c r="CE396" i="6"/>
  <c r="CA396" i="6"/>
  <c r="BW396" i="6"/>
  <c r="BS396" i="6"/>
  <c r="BO396" i="6"/>
  <c r="BK396" i="6"/>
  <c r="BG396" i="6"/>
  <c r="BC396" i="6"/>
  <c r="CF396" i="6"/>
  <c r="CB396" i="6"/>
  <c r="BX396" i="6"/>
  <c r="BT396" i="6"/>
  <c r="BP396" i="6"/>
  <c r="BL396" i="6"/>
  <c r="BH396" i="6"/>
  <c r="BD396" i="6"/>
  <c r="CX396" i="6"/>
  <c r="CT396" i="6"/>
  <c r="CP396" i="6"/>
  <c r="CL396" i="6"/>
  <c r="CH396" i="6"/>
  <c r="CD396" i="6"/>
  <c r="BZ396" i="6"/>
  <c r="BV396" i="6"/>
  <c r="BR396" i="6"/>
  <c r="BN396" i="6"/>
  <c r="BJ396" i="6"/>
  <c r="BF396" i="6"/>
  <c r="BB396" i="6"/>
  <c r="CW396" i="6"/>
  <c r="CS396" i="6"/>
  <c r="CO396" i="6"/>
  <c r="CK396" i="6"/>
  <c r="CG396" i="6"/>
  <c r="CC396" i="6"/>
  <c r="BY396" i="6"/>
  <c r="BU396" i="6"/>
  <c r="BQ396" i="6"/>
  <c r="BM396" i="6"/>
  <c r="BI396" i="6"/>
  <c r="BE396" i="6"/>
  <c r="BM407" i="6"/>
  <c r="BM413" i="6" s="1"/>
  <c r="BV331" i="6"/>
  <c r="BV337" i="6" s="1"/>
  <c r="CP331" i="6"/>
  <c r="CP337" i="6" s="1"/>
  <c r="BT331" i="6"/>
  <c r="BT337" i="6" s="1"/>
  <c r="BA407" i="6"/>
  <c r="CK407" i="6"/>
  <c r="CK413" i="6" s="1"/>
  <c r="AS407" i="6"/>
  <c r="CE331" i="6"/>
  <c r="CE337" i="6" s="1"/>
  <c r="BJ331" i="6"/>
  <c r="BJ337" i="6" s="1"/>
  <c r="BQ407" i="6"/>
  <c r="BQ413" i="6" s="1"/>
  <c r="CS407" i="6"/>
  <c r="CS413" i="6" s="1"/>
  <c r="CC407" i="6"/>
  <c r="CC413" i="6" s="1"/>
  <c r="BU407" i="6"/>
  <c r="BU413" i="6" s="1"/>
  <c r="AW407" i="6"/>
  <c r="BZ331" i="6"/>
  <c r="BZ337" i="6" s="1"/>
  <c r="BR331" i="6"/>
  <c r="BR337" i="6" s="1"/>
  <c r="BO331" i="6"/>
  <c r="BO337" i="6" s="1"/>
  <c r="CN331" i="6"/>
  <c r="CN337" i="6" s="1"/>
  <c r="CJ331" i="6"/>
  <c r="CJ337" i="6" s="1"/>
  <c r="CB331" i="6"/>
  <c r="CB337" i="6" s="1"/>
  <c r="BX331" i="6"/>
  <c r="BX337" i="6" s="1"/>
  <c r="BL331" i="6"/>
  <c r="BL337" i="6" s="1"/>
  <c r="BD331" i="6"/>
  <c r="BD337" i="6" s="1"/>
  <c r="AR331" i="6"/>
  <c r="CW407" i="6"/>
  <c r="CW413" i="6" s="1"/>
  <c r="AZ331" i="6"/>
  <c r="BY407" i="6"/>
  <c r="BY413" i="6" s="1"/>
  <c r="BI407" i="6"/>
  <c r="BI413" i="6" s="1"/>
  <c r="CJ407" i="6"/>
  <c r="CJ413" i="6" s="1"/>
  <c r="CF407" i="6"/>
  <c r="CF413" i="6" s="1"/>
  <c r="CB407" i="6"/>
  <c r="CB413" i="6" s="1"/>
  <c r="BX407" i="6"/>
  <c r="BX413" i="6" s="1"/>
  <c r="BT407" i="6"/>
  <c r="BT413" i="6" s="1"/>
  <c r="BP407" i="6"/>
  <c r="BP413" i="6" s="1"/>
  <c r="BL407" i="6"/>
  <c r="BL413" i="6" s="1"/>
  <c r="BH407" i="6"/>
  <c r="BH413" i="6" s="1"/>
  <c r="BD407" i="6"/>
  <c r="BD413" i="6" s="1"/>
  <c r="AZ407" i="6"/>
  <c r="AV407" i="6"/>
  <c r="AR407" i="6"/>
  <c r="CF331" i="6"/>
  <c r="CF337" i="6" s="1"/>
  <c r="CH331" i="6"/>
  <c r="CH337" i="6" s="1"/>
  <c r="AT331" i="6"/>
  <c r="CO407" i="6"/>
  <c r="CO413" i="6" s="1"/>
  <c r="BE407" i="6"/>
  <c r="BE413" i="6" s="1"/>
  <c r="CX331" i="6"/>
  <c r="CX337" i="6" s="1"/>
  <c r="BB331" i="6"/>
  <c r="BB337" i="6" s="1"/>
  <c r="CW369" i="6"/>
  <c r="CO369" i="6"/>
  <c r="CO355" i="6" s="1"/>
  <c r="CO358" i="6" s="1"/>
  <c r="CG369" i="6"/>
  <c r="CG355" i="6" s="1"/>
  <c r="CG358" i="6" s="1"/>
  <c r="BY369" i="6"/>
  <c r="BY355" i="6" s="1"/>
  <c r="BY358" i="6" s="1"/>
  <c r="BQ369" i="6"/>
  <c r="BQ355" i="6" s="1"/>
  <c r="BQ358" i="6" s="1"/>
  <c r="BI369" i="6"/>
  <c r="BI355" i="6" s="1"/>
  <c r="BI358" i="6" s="1"/>
  <c r="BA369" i="6"/>
  <c r="AS369" i="6"/>
  <c r="CG407" i="6"/>
  <c r="CG413" i="6" s="1"/>
  <c r="CX407" i="6"/>
  <c r="CX413" i="6" s="1"/>
  <c r="CT407" i="6"/>
  <c r="CT413" i="6" s="1"/>
  <c r="CP407" i="6"/>
  <c r="CP413" i="6" s="1"/>
  <c r="CL407" i="6"/>
  <c r="CL413" i="6" s="1"/>
  <c r="CH407" i="6"/>
  <c r="CH413" i="6" s="1"/>
  <c r="CD407" i="6"/>
  <c r="CD413" i="6" s="1"/>
  <c r="BZ407" i="6"/>
  <c r="BZ413" i="6" s="1"/>
  <c r="BV407" i="6"/>
  <c r="BV413" i="6" s="1"/>
  <c r="BR407" i="6"/>
  <c r="BR413" i="6" s="1"/>
  <c r="BN407" i="6"/>
  <c r="BN413" i="6" s="1"/>
  <c r="BJ407" i="6"/>
  <c r="BJ413" i="6" s="1"/>
  <c r="BF407" i="6"/>
  <c r="BF413" i="6" s="1"/>
  <c r="BB407" i="6"/>
  <c r="BB413" i="6" s="1"/>
  <c r="AX407" i="6"/>
  <c r="AT407" i="6"/>
  <c r="BE369" i="6"/>
  <c r="AW369" i="6"/>
  <c r="CS369" i="6"/>
  <c r="CK369" i="6"/>
  <c r="CC369" i="6"/>
  <c r="BU369" i="6"/>
  <c r="BM369" i="6"/>
  <c r="BH331" i="6"/>
  <c r="BH337" i="6" s="1"/>
  <c r="AV331" i="6"/>
  <c r="CU331" i="6"/>
  <c r="CU337" i="6" s="1"/>
  <c r="AY331" i="6"/>
  <c r="AU331" i="6"/>
  <c r="CL331" i="6"/>
  <c r="CL337" i="6" s="1"/>
  <c r="BP331" i="6"/>
  <c r="BP337" i="6" s="1"/>
  <c r="BK331" i="6"/>
  <c r="BK337" i="6" s="1"/>
  <c r="BF331" i="6"/>
  <c r="BF337" i="6" s="1"/>
  <c r="CV331" i="6"/>
  <c r="CV337" i="6" s="1"/>
  <c r="CA331" i="6"/>
  <c r="CA337" i="6" s="1"/>
  <c r="CR331" i="6"/>
  <c r="CR337" i="6" s="1"/>
  <c r="CQ331" i="6"/>
  <c r="CQ337" i="6" s="1"/>
  <c r="CM331" i="6"/>
  <c r="CM337" i="6" s="1"/>
  <c r="BW331" i="6"/>
  <c r="BW337" i="6" s="1"/>
  <c r="BG331" i="6"/>
  <c r="BG337" i="6" s="1"/>
  <c r="CO331" i="6"/>
  <c r="CO337" i="6" s="1"/>
  <c r="CV407" i="6"/>
  <c r="CV413" i="6" s="1"/>
  <c r="CR407" i="6"/>
  <c r="CR413" i="6" s="1"/>
  <c r="CN407" i="6"/>
  <c r="CN413" i="6" s="1"/>
  <c r="CY407" i="6"/>
  <c r="CY413" i="6" s="1"/>
  <c r="CU407" i="6"/>
  <c r="CU413" i="6" s="1"/>
  <c r="CQ407" i="6"/>
  <c r="CQ413" i="6" s="1"/>
  <c r="CM407" i="6"/>
  <c r="CM413" i="6" s="1"/>
  <c r="CI407" i="6"/>
  <c r="CI413" i="6" s="1"/>
  <c r="CE407" i="6"/>
  <c r="CE413" i="6" s="1"/>
  <c r="CA407" i="6"/>
  <c r="CA413" i="6" s="1"/>
  <c r="BW407" i="6"/>
  <c r="BW413" i="6" s="1"/>
  <c r="BS407" i="6"/>
  <c r="BS413" i="6" s="1"/>
  <c r="BO407" i="6"/>
  <c r="BO413" i="6" s="1"/>
  <c r="BK407" i="6"/>
  <c r="BK413" i="6" s="1"/>
  <c r="BG407" i="6"/>
  <c r="BG413" i="6" s="1"/>
  <c r="BC407" i="6"/>
  <c r="BC413" i="6" s="1"/>
  <c r="AY407" i="6"/>
  <c r="AU407" i="6"/>
  <c r="CV369" i="6"/>
  <c r="CN369" i="6"/>
  <c r="CF369" i="6"/>
  <c r="BX369" i="6"/>
  <c r="BP369" i="6"/>
  <c r="BH369" i="6"/>
  <c r="AZ369" i="6"/>
  <c r="AR369" i="6"/>
  <c r="CY369" i="6"/>
  <c r="CU369" i="6"/>
  <c r="CQ369" i="6"/>
  <c r="CM369" i="6"/>
  <c r="CI369" i="6"/>
  <c r="CE369" i="6"/>
  <c r="CA369" i="6"/>
  <c r="BW369" i="6"/>
  <c r="BS369" i="6"/>
  <c r="BO369" i="6"/>
  <c r="BK369" i="6"/>
  <c r="BG369" i="6"/>
  <c r="BC369" i="6"/>
  <c r="AY369" i="6"/>
  <c r="AU369" i="6"/>
  <c r="CY331" i="6"/>
  <c r="CY337" i="6" s="1"/>
  <c r="CT331" i="6"/>
  <c r="CT337" i="6" s="1"/>
  <c r="CX369" i="6"/>
  <c r="CT369" i="6"/>
  <c r="CP369" i="6"/>
  <c r="CL369" i="6"/>
  <c r="CH369" i="6"/>
  <c r="CD369" i="6"/>
  <c r="BZ369" i="6"/>
  <c r="BV369" i="6"/>
  <c r="BR369" i="6"/>
  <c r="BN369" i="6"/>
  <c r="BJ369" i="6"/>
  <c r="BF369" i="6"/>
  <c r="BB369" i="6"/>
  <c r="AX369" i="6"/>
  <c r="AT369" i="6"/>
  <c r="CR369" i="6"/>
  <c r="CJ369" i="6"/>
  <c r="CB369" i="6"/>
  <c r="BT369" i="6"/>
  <c r="BL369" i="6"/>
  <c r="BD369" i="6"/>
  <c r="AV369" i="6"/>
  <c r="BC331" i="6"/>
  <c r="BC337" i="6" s="1"/>
  <c r="AX331" i="6"/>
  <c r="AS331" i="6"/>
  <c r="BS331" i="6"/>
  <c r="BS337" i="6" s="1"/>
  <c r="BN331" i="6"/>
  <c r="BN337" i="6" s="1"/>
  <c r="BI331" i="6"/>
  <c r="BI337" i="6" s="1"/>
  <c r="CI331" i="6"/>
  <c r="CI337" i="6" s="1"/>
  <c r="CD331" i="6"/>
  <c r="CD337" i="6" s="1"/>
  <c r="BY331" i="6"/>
  <c r="BY337" i="6" s="1"/>
  <c r="CK331" i="6"/>
  <c r="CK337" i="6" s="1"/>
  <c r="BU331" i="6"/>
  <c r="BU337" i="6" s="1"/>
  <c r="BE331" i="6"/>
  <c r="BE337" i="6" s="1"/>
  <c r="CS331" i="6"/>
  <c r="CS337" i="6" s="1"/>
  <c r="CC331" i="6"/>
  <c r="CC337" i="6" s="1"/>
  <c r="BM331" i="6"/>
  <c r="BM337" i="6" s="1"/>
  <c r="AW331" i="6"/>
  <c r="CW331" i="6"/>
  <c r="CW337" i="6" s="1"/>
  <c r="CG331" i="6"/>
  <c r="CG337" i="6" s="1"/>
  <c r="BQ331" i="6"/>
  <c r="BQ337" i="6" s="1"/>
  <c r="BA331" i="6"/>
  <c r="CW416" i="6" l="1"/>
  <c r="CC416" i="6"/>
  <c r="CW340" i="6"/>
  <c r="BM340" i="6"/>
  <c r="CQ340" i="6"/>
  <c r="BK340" i="6"/>
  <c r="CY416" i="6"/>
  <c r="BC340" i="6"/>
  <c r="CY340" i="6"/>
  <c r="CS340" i="6"/>
  <c r="CU416" i="6"/>
  <c r="BG416" i="6"/>
  <c r="BW416" i="6"/>
  <c r="CM416" i="6"/>
  <c r="CA340" i="6"/>
  <c r="BE340" i="6"/>
  <c r="BZ340" i="6"/>
  <c r="CC340" i="6"/>
  <c r="CT340" i="6"/>
  <c r="CA416" i="6"/>
  <c r="CR416" i="6"/>
  <c r="BK416" i="6"/>
  <c r="CQ416" i="6"/>
  <c r="CS416" i="6"/>
  <c r="BO416" i="6"/>
  <c r="CE416" i="6"/>
  <c r="BD416" i="6"/>
  <c r="BT416" i="6"/>
  <c r="CJ416" i="6"/>
  <c r="BC416" i="6"/>
  <c r="BS416" i="6"/>
  <c r="CI416" i="6"/>
  <c r="BU416" i="6"/>
  <c r="CK416" i="6"/>
  <c r="BL416" i="6"/>
  <c r="CB416" i="6"/>
  <c r="BY416" i="6"/>
  <c r="CG340" i="6"/>
  <c r="CK340" i="6"/>
  <c r="CN416" i="6"/>
  <c r="CO416" i="6"/>
  <c r="BP416" i="6"/>
  <c r="CF416" i="6"/>
  <c r="BM416" i="6"/>
  <c r="BI340" i="6"/>
  <c r="BG340" i="6"/>
  <c r="BB340" i="6"/>
  <c r="BR340" i="6"/>
  <c r="CH340" i="6"/>
  <c r="BN340" i="6"/>
  <c r="BH340" i="6"/>
  <c r="BW340" i="6"/>
  <c r="CM340" i="6"/>
  <c r="BJ340" i="6"/>
  <c r="CP340" i="6"/>
  <c r="BU340" i="6"/>
  <c r="BQ416" i="6"/>
  <c r="BQ340" i="6"/>
  <c r="CI340" i="6"/>
  <c r="CO340" i="6"/>
  <c r="CO375" i="6"/>
  <c r="CO378" i="6" s="1"/>
  <c r="BY340" i="6"/>
  <c r="CV416" i="6"/>
  <c r="BF340" i="6"/>
  <c r="BT340" i="6"/>
  <c r="BX340" i="6"/>
  <c r="BO340" i="6"/>
  <c r="CR340" i="6"/>
  <c r="CU340" i="6"/>
  <c r="BV340" i="6"/>
  <c r="CH416" i="6"/>
  <c r="CX416" i="6"/>
  <c r="CD340" i="6"/>
  <c r="BS340" i="6"/>
  <c r="BP340" i="6"/>
  <c r="BH416" i="6"/>
  <c r="BX416" i="6"/>
  <c r="CG375" i="6"/>
  <c r="CG378" i="6" s="1"/>
  <c r="CB340" i="6"/>
  <c r="BB416" i="6"/>
  <c r="BE416" i="6"/>
  <c r="BD340" i="6"/>
  <c r="CJ340" i="6"/>
  <c r="BR416" i="6"/>
  <c r="CV340" i="6"/>
  <c r="BI416" i="6"/>
  <c r="CX340" i="6"/>
  <c r="CF340" i="6"/>
  <c r="BL340" i="6"/>
  <c r="CN340" i="6"/>
  <c r="CE340" i="6"/>
  <c r="BI375" i="6"/>
  <c r="BI378" i="6" s="1"/>
  <c r="BJ375" i="6"/>
  <c r="BJ355" i="6"/>
  <c r="BJ358" i="6" s="1"/>
  <c r="BX375" i="6"/>
  <c r="BX355" i="6"/>
  <c r="BX358" i="6" s="1"/>
  <c r="CW375" i="6"/>
  <c r="CW355" i="6"/>
  <c r="CW358" i="6" s="1"/>
  <c r="CM375" i="6"/>
  <c r="CM355" i="6"/>
  <c r="CM358" i="6" s="1"/>
  <c r="BT375" i="6"/>
  <c r="BT355" i="6"/>
  <c r="BT358" i="6" s="1"/>
  <c r="BZ375" i="6"/>
  <c r="BZ355" i="6"/>
  <c r="BZ358" i="6" s="1"/>
  <c r="BW375" i="6"/>
  <c r="BW355" i="6"/>
  <c r="BW358" i="6" s="1"/>
  <c r="BM375" i="6"/>
  <c r="BM355" i="6"/>
  <c r="BM358" i="6" s="1"/>
  <c r="CD375" i="6"/>
  <c r="CD355" i="6"/>
  <c r="CD358" i="6" s="1"/>
  <c r="CA375" i="6"/>
  <c r="CA355" i="6"/>
  <c r="CA358" i="6" s="1"/>
  <c r="BD375" i="6"/>
  <c r="BD355" i="6"/>
  <c r="BD358" i="6" s="1"/>
  <c r="CJ375" i="6"/>
  <c r="CJ355" i="6"/>
  <c r="CJ358" i="6" s="1"/>
  <c r="BB375" i="6"/>
  <c r="BB355" i="6"/>
  <c r="BB358" i="6" s="1"/>
  <c r="BR375" i="6"/>
  <c r="BR355" i="6"/>
  <c r="BR358" i="6" s="1"/>
  <c r="CH375" i="6"/>
  <c r="CH355" i="6"/>
  <c r="CH358" i="6" s="1"/>
  <c r="CX375" i="6"/>
  <c r="CX355" i="6"/>
  <c r="CX358" i="6" s="1"/>
  <c r="BO375" i="6"/>
  <c r="BO355" i="6"/>
  <c r="BO358" i="6" s="1"/>
  <c r="CE375" i="6"/>
  <c r="CE355" i="6"/>
  <c r="CE358" i="6" s="1"/>
  <c r="CU375" i="6"/>
  <c r="CU355" i="6"/>
  <c r="CU358" i="6" s="1"/>
  <c r="BH375" i="6"/>
  <c r="BH355" i="6"/>
  <c r="BH358" i="6" s="1"/>
  <c r="CN375" i="6"/>
  <c r="CN355" i="6"/>
  <c r="CN358" i="6" s="1"/>
  <c r="CC375" i="6"/>
  <c r="CC355" i="6"/>
  <c r="CC358" i="6" s="1"/>
  <c r="CP375" i="6"/>
  <c r="CP355" i="6"/>
  <c r="CP358" i="6" s="1"/>
  <c r="BG375" i="6"/>
  <c r="BG355" i="6"/>
  <c r="BG358" i="6" s="1"/>
  <c r="CS375" i="6"/>
  <c r="CS355" i="6"/>
  <c r="CS358" i="6" s="1"/>
  <c r="CB375" i="6"/>
  <c r="CB355" i="6"/>
  <c r="CB358" i="6" s="1"/>
  <c r="BN375" i="6"/>
  <c r="BN355" i="6"/>
  <c r="BN358" i="6" s="1"/>
  <c r="CT375" i="6"/>
  <c r="CT355" i="6"/>
  <c r="CT358" i="6" s="1"/>
  <c r="BK375" i="6"/>
  <c r="BK355" i="6"/>
  <c r="BK358" i="6" s="1"/>
  <c r="CQ375" i="6"/>
  <c r="CQ355" i="6"/>
  <c r="CQ358" i="6" s="1"/>
  <c r="CF375" i="6"/>
  <c r="CF355" i="6"/>
  <c r="CF358" i="6" s="1"/>
  <c r="BU375" i="6"/>
  <c r="BU355" i="6"/>
  <c r="BU358" i="6" s="1"/>
  <c r="BQ375" i="6"/>
  <c r="BQ378" i="6" s="1"/>
  <c r="BL375" i="6"/>
  <c r="BL355" i="6"/>
  <c r="BL358" i="6" s="1"/>
  <c r="CR375" i="6"/>
  <c r="CR355" i="6"/>
  <c r="CR358" i="6" s="1"/>
  <c r="BF375" i="6"/>
  <c r="BF355" i="6"/>
  <c r="BF358" i="6" s="1"/>
  <c r="BV375" i="6"/>
  <c r="BV355" i="6"/>
  <c r="BV358" i="6" s="1"/>
  <c r="CL375" i="6"/>
  <c r="CL355" i="6"/>
  <c r="CL358" i="6" s="1"/>
  <c r="BC375" i="6"/>
  <c r="BC355" i="6"/>
  <c r="BC358" i="6" s="1"/>
  <c r="BS375" i="6"/>
  <c r="BS355" i="6"/>
  <c r="BS358" i="6" s="1"/>
  <c r="CI375" i="6"/>
  <c r="CI355" i="6"/>
  <c r="CI358" i="6" s="1"/>
  <c r="CY375" i="6"/>
  <c r="CY355" i="6"/>
  <c r="CY358" i="6" s="1"/>
  <c r="BP375" i="6"/>
  <c r="BP355" i="6"/>
  <c r="BP358" i="6" s="1"/>
  <c r="CV375" i="6"/>
  <c r="CV355" i="6"/>
  <c r="CV358" i="6" s="1"/>
  <c r="CK375" i="6"/>
  <c r="CK355" i="6"/>
  <c r="CK358" i="6" s="1"/>
  <c r="BE375" i="6"/>
  <c r="BE355" i="6"/>
  <c r="BE358" i="6" s="1"/>
  <c r="BY375" i="6"/>
  <c r="BY378" i="6" s="1"/>
  <c r="BF416" i="6"/>
  <c r="BV416" i="6"/>
  <c r="CL416" i="6"/>
  <c r="BJ416" i="6"/>
  <c r="BZ416" i="6"/>
  <c r="CP416" i="6"/>
  <c r="CG416" i="6"/>
  <c r="BN416" i="6"/>
  <c r="CD416" i="6"/>
  <c r="CT416" i="6"/>
  <c r="CL340" i="6"/>
  <c r="CF378" i="6" l="1"/>
  <c r="BK378" i="6"/>
  <c r="BN378" i="6"/>
  <c r="CS378" i="6"/>
  <c r="CP378" i="6"/>
  <c r="CN378" i="6"/>
  <c r="CU378" i="6"/>
  <c r="BO378" i="6"/>
  <c r="CH378" i="6"/>
  <c r="BB378" i="6"/>
  <c r="BD378" i="6"/>
  <c r="CI378" i="6"/>
  <c r="BC378" i="6"/>
  <c r="BV378" i="6"/>
  <c r="CR378" i="6"/>
  <c r="CL378" i="6"/>
  <c r="BF378" i="6"/>
  <c r="BL378" i="6"/>
  <c r="BU378" i="6"/>
  <c r="CQ378" i="6"/>
  <c r="CT378" i="6"/>
  <c r="CB378" i="6"/>
  <c r="BG378" i="6"/>
  <c r="CC378" i="6"/>
  <c r="BH378" i="6"/>
  <c r="CE378" i="6"/>
  <c r="CX378" i="6"/>
  <c r="BR378" i="6"/>
  <c r="CJ378" i="6"/>
  <c r="BE378" i="6"/>
  <c r="CV378" i="6"/>
  <c r="CY378" i="6"/>
  <c r="BS378" i="6"/>
  <c r="CA378" i="6"/>
  <c r="BM378" i="6"/>
  <c r="BZ378" i="6"/>
  <c r="CM378" i="6"/>
  <c r="BX378" i="6"/>
  <c r="CK378" i="6"/>
  <c r="BP378" i="6"/>
  <c r="CD378" i="6"/>
  <c r="BW378" i="6"/>
  <c r="BT378" i="6"/>
  <c r="CW378" i="6"/>
  <c r="BJ378" i="6"/>
  <c r="C509" i="6" l="1"/>
  <c r="C511" i="6" s="1"/>
  <c r="C517" i="6" s="1"/>
  <c r="C474" i="6"/>
  <c r="C476" i="6" s="1"/>
  <c r="C482" i="6" s="1"/>
  <c r="R439" i="6"/>
  <c r="R440" i="6" s="1"/>
  <c r="R442" i="6" s="1"/>
  <c r="AQ400" i="6"/>
  <c r="AQ401" i="6" s="1"/>
  <c r="AQ402" i="6"/>
  <c r="AQ403" i="6" s="1"/>
  <c r="AQ404" i="6"/>
  <c r="AQ405" i="6" s="1"/>
  <c r="DR243" i="5"/>
  <c r="DR237" i="5"/>
  <c r="AQ508" i="6"/>
  <c r="AQ509" i="6" s="1"/>
  <c r="AQ511" i="6" s="1"/>
  <c r="AP508" i="6"/>
  <c r="AO508" i="6"/>
  <c r="AN508" i="6"/>
  <c r="AM508" i="6"/>
  <c r="AM509" i="6" s="1"/>
  <c r="AM511" i="6" s="1"/>
  <c r="AL508" i="6"/>
  <c r="AK508" i="6"/>
  <c r="AJ508" i="6"/>
  <c r="AI508" i="6"/>
  <c r="AI509" i="6" s="1"/>
  <c r="AI511" i="6" s="1"/>
  <c r="AH508" i="6"/>
  <c r="AG508" i="6"/>
  <c r="AF508" i="6"/>
  <c r="AE508" i="6"/>
  <c r="AE509" i="6" s="1"/>
  <c r="AE511" i="6" s="1"/>
  <c r="AD508" i="6"/>
  <c r="AC508" i="6"/>
  <c r="AB508" i="6"/>
  <c r="AA508" i="6"/>
  <c r="AA509" i="6" s="1"/>
  <c r="AA511" i="6" s="1"/>
  <c r="Z508" i="6"/>
  <c r="Y508" i="6"/>
  <c r="X508" i="6"/>
  <c r="W508" i="6"/>
  <c r="W509" i="6" s="1"/>
  <c r="W511" i="6" s="1"/>
  <c r="V508" i="6"/>
  <c r="V509" i="6" s="1"/>
  <c r="V511" i="6" s="1"/>
  <c r="U508" i="6"/>
  <c r="U509" i="6" s="1"/>
  <c r="U511" i="6" s="1"/>
  <c r="T508" i="6"/>
  <c r="T509" i="6" s="1"/>
  <c r="T511" i="6" s="1"/>
  <c r="S508" i="6"/>
  <c r="S509" i="6" s="1"/>
  <c r="S511" i="6" s="1"/>
  <c r="R508" i="6"/>
  <c r="R509" i="6" s="1"/>
  <c r="R511" i="6" s="1"/>
  <c r="Q508" i="6"/>
  <c r="Q509" i="6" s="1"/>
  <c r="Q511" i="6" s="1"/>
  <c r="P508" i="6"/>
  <c r="P509" i="6" s="1"/>
  <c r="P511" i="6" s="1"/>
  <c r="O508" i="6"/>
  <c r="O509" i="6" s="1"/>
  <c r="O511" i="6" s="1"/>
  <c r="N508" i="6"/>
  <c r="N509" i="6" s="1"/>
  <c r="N511" i="6" s="1"/>
  <c r="M508" i="6"/>
  <c r="M509" i="6" s="1"/>
  <c r="M511" i="6" s="1"/>
  <c r="L508" i="6"/>
  <c r="L509" i="6" s="1"/>
  <c r="L511" i="6" s="1"/>
  <c r="K508" i="6"/>
  <c r="K509" i="6" s="1"/>
  <c r="K511" i="6" s="1"/>
  <c r="J508" i="6"/>
  <c r="J509" i="6" s="1"/>
  <c r="J511" i="6" s="1"/>
  <c r="I508" i="6"/>
  <c r="I509" i="6" s="1"/>
  <c r="I511" i="6" s="1"/>
  <c r="H508" i="6"/>
  <c r="H509" i="6" s="1"/>
  <c r="H511" i="6" s="1"/>
  <c r="G508" i="6"/>
  <c r="G509" i="6" s="1"/>
  <c r="G511" i="6" s="1"/>
  <c r="F508" i="6"/>
  <c r="F509" i="6" s="1"/>
  <c r="F511" i="6" s="1"/>
  <c r="E508" i="6"/>
  <c r="E509" i="6" s="1"/>
  <c r="E511" i="6" s="1"/>
  <c r="D508" i="6"/>
  <c r="B504" i="6"/>
  <c r="B496" i="6"/>
  <c r="B495" i="6"/>
  <c r="AQ473" i="6"/>
  <c r="AP473" i="6"/>
  <c r="AO473" i="6"/>
  <c r="AO474" i="6" s="1"/>
  <c r="AO476" i="6" s="1"/>
  <c r="AN473" i="6"/>
  <c r="AM473" i="6"/>
  <c r="AL473" i="6"/>
  <c r="AK473" i="6"/>
  <c r="AK474" i="6" s="1"/>
  <c r="AK476" i="6" s="1"/>
  <c r="AJ473" i="6"/>
  <c r="AI473" i="6"/>
  <c r="AH473" i="6"/>
  <c r="AG473" i="6"/>
  <c r="AG474" i="6" s="1"/>
  <c r="AG476" i="6" s="1"/>
  <c r="AF473" i="6"/>
  <c r="AF474" i="6" s="1"/>
  <c r="AF476" i="6" s="1"/>
  <c r="AE473" i="6"/>
  <c r="AD473" i="6"/>
  <c r="AC473" i="6"/>
  <c r="AC474" i="6" s="1"/>
  <c r="AC476" i="6" s="1"/>
  <c r="AB473" i="6"/>
  <c r="AA473" i="6"/>
  <c r="Z473" i="6"/>
  <c r="Y473" i="6"/>
  <c r="Y474" i="6" s="1"/>
  <c r="Y476" i="6" s="1"/>
  <c r="X473" i="6"/>
  <c r="W473" i="6"/>
  <c r="W474" i="6" s="1"/>
  <c r="V473" i="6"/>
  <c r="V474" i="6" s="1"/>
  <c r="U473" i="6"/>
  <c r="U474" i="6" s="1"/>
  <c r="U476" i="6" s="1"/>
  <c r="T473" i="6"/>
  <c r="T474" i="6" s="1"/>
  <c r="T476" i="6" s="1"/>
  <c r="S473" i="6"/>
  <c r="S474" i="6" s="1"/>
  <c r="R473" i="6"/>
  <c r="R474" i="6" s="1"/>
  <c r="Q473" i="6"/>
  <c r="Q474" i="6" s="1"/>
  <c r="Q476" i="6" s="1"/>
  <c r="P473" i="6"/>
  <c r="P474" i="6" s="1"/>
  <c r="P476" i="6" s="1"/>
  <c r="O473" i="6"/>
  <c r="O474" i="6" s="1"/>
  <c r="N473" i="6"/>
  <c r="N474" i="6" s="1"/>
  <c r="M473" i="6"/>
  <c r="M474" i="6" s="1"/>
  <c r="M476" i="6" s="1"/>
  <c r="L473" i="6"/>
  <c r="L474" i="6" s="1"/>
  <c r="L476" i="6" s="1"/>
  <c r="K473" i="6"/>
  <c r="K474" i="6" s="1"/>
  <c r="J473" i="6"/>
  <c r="J474" i="6" s="1"/>
  <c r="I473" i="6"/>
  <c r="I474" i="6" s="1"/>
  <c r="I476" i="6" s="1"/>
  <c r="H473" i="6"/>
  <c r="H474" i="6" s="1"/>
  <c r="H476" i="6" s="1"/>
  <c r="G473" i="6"/>
  <c r="G474" i="6" s="1"/>
  <c r="F473" i="6"/>
  <c r="F474" i="6" s="1"/>
  <c r="E473" i="6"/>
  <c r="E474" i="6" s="1"/>
  <c r="E476" i="6" s="1"/>
  <c r="D473" i="6"/>
  <c r="B461" i="6"/>
  <c r="B460" i="6"/>
  <c r="C442" i="6"/>
  <c r="AQ439" i="6"/>
  <c r="AP439" i="6"/>
  <c r="AO439" i="6"/>
  <c r="AO446" i="6" s="1"/>
  <c r="AN439" i="6"/>
  <c r="AN446" i="6" s="1"/>
  <c r="AM439" i="6"/>
  <c r="AL439" i="6"/>
  <c r="AK439" i="6"/>
  <c r="AK446" i="6" s="1"/>
  <c r="AJ439" i="6"/>
  <c r="AJ446" i="6" s="1"/>
  <c r="AI439" i="6"/>
  <c r="AH439" i="6"/>
  <c r="AG439" i="6"/>
  <c r="AG446" i="6" s="1"/>
  <c r="AF439" i="6"/>
  <c r="AF446" i="6" s="1"/>
  <c r="AE439" i="6"/>
  <c r="AD439" i="6"/>
  <c r="AC439" i="6"/>
  <c r="AC446" i="6" s="1"/>
  <c r="AB439" i="6"/>
  <c r="AA439" i="6"/>
  <c r="Z439" i="6"/>
  <c r="Y439" i="6"/>
  <c r="X439" i="6"/>
  <c r="W439" i="6"/>
  <c r="W440" i="6" s="1"/>
  <c r="W442" i="6" s="1"/>
  <c r="V439" i="6"/>
  <c r="V440" i="6" s="1"/>
  <c r="V442" i="6" s="1"/>
  <c r="U439" i="6"/>
  <c r="U440" i="6" s="1"/>
  <c r="U442" i="6" s="1"/>
  <c r="T439" i="6"/>
  <c r="T440" i="6" s="1"/>
  <c r="T442" i="6" s="1"/>
  <c r="S439" i="6"/>
  <c r="S440" i="6" s="1"/>
  <c r="S442" i="6" s="1"/>
  <c r="Q439" i="6"/>
  <c r="Q440" i="6" s="1"/>
  <c r="Q442" i="6" s="1"/>
  <c r="P439" i="6"/>
  <c r="P440" i="6" s="1"/>
  <c r="P442" i="6" s="1"/>
  <c r="O439" i="6"/>
  <c r="O440" i="6" s="1"/>
  <c r="O442" i="6" s="1"/>
  <c r="N439" i="6"/>
  <c r="N440" i="6" s="1"/>
  <c r="N442" i="6" s="1"/>
  <c r="M439" i="6"/>
  <c r="M440" i="6" s="1"/>
  <c r="M442" i="6" s="1"/>
  <c r="L439" i="6"/>
  <c r="L440" i="6" s="1"/>
  <c r="L442" i="6" s="1"/>
  <c r="K439" i="6"/>
  <c r="K440" i="6" s="1"/>
  <c r="K442" i="6" s="1"/>
  <c r="J439" i="6"/>
  <c r="J440" i="6" s="1"/>
  <c r="J442" i="6" s="1"/>
  <c r="I439" i="6"/>
  <c r="I440" i="6" s="1"/>
  <c r="I442" i="6" s="1"/>
  <c r="H439" i="6"/>
  <c r="H440" i="6" s="1"/>
  <c r="H442" i="6" s="1"/>
  <c r="G439" i="6"/>
  <c r="G440" i="6" s="1"/>
  <c r="G442" i="6" s="1"/>
  <c r="F439" i="6"/>
  <c r="F440" i="6" s="1"/>
  <c r="F442" i="6" s="1"/>
  <c r="E439" i="6"/>
  <c r="E440" i="6" s="1"/>
  <c r="E442" i="6" s="1"/>
  <c r="D439" i="6"/>
  <c r="B427" i="6"/>
  <c r="B426" i="6"/>
  <c r="H405" i="6"/>
  <c r="G405" i="6"/>
  <c r="F405" i="6"/>
  <c r="E405" i="6"/>
  <c r="D405" i="6"/>
  <c r="AP404" i="6"/>
  <c r="AP405" i="6" s="1"/>
  <c r="AO404" i="6"/>
  <c r="AO405" i="6" s="1"/>
  <c r="AN404" i="6"/>
  <c r="AN405" i="6" s="1"/>
  <c r="AM404" i="6"/>
  <c r="AM405" i="6" s="1"/>
  <c r="AL404" i="6"/>
  <c r="AL405" i="6" s="1"/>
  <c r="AK404" i="6"/>
  <c r="AK405" i="6" s="1"/>
  <c r="AJ404" i="6"/>
  <c r="AJ405" i="6" s="1"/>
  <c r="AI404" i="6"/>
  <c r="AI405" i="6" s="1"/>
  <c r="AH404" i="6"/>
  <c r="AH405" i="6" s="1"/>
  <c r="AG404" i="6"/>
  <c r="AG405" i="6" s="1"/>
  <c r="AF404" i="6"/>
  <c r="AF405" i="6" s="1"/>
  <c r="AE404" i="6"/>
  <c r="AE405" i="6" s="1"/>
  <c r="AD404" i="6"/>
  <c r="AD405" i="6" s="1"/>
  <c r="AC404" i="6"/>
  <c r="AC405" i="6" s="1"/>
  <c r="AB404" i="6"/>
  <c r="AB405" i="6" s="1"/>
  <c r="AA404" i="6"/>
  <c r="AA405" i="6" s="1"/>
  <c r="Z404" i="6"/>
  <c r="Z405" i="6" s="1"/>
  <c r="Y404" i="6"/>
  <c r="Y405" i="6" s="1"/>
  <c r="X404" i="6"/>
  <c r="X405" i="6" s="1"/>
  <c r="W404" i="6"/>
  <c r="W405" i="6" s="1"/>
  <c r="V404" i="6"/>
  <c r="V405" i="6" s="1"/>
  <c r="U404" i="6"/>
  <c r="U405" i="6" s="1"/>
  <c r="T404" i="6"/>
  <c r="T405" i="6" s="1"/>
  <c r="S404" i="6"/>
  <c r="S405" i="6" s="1"/>
  <c r="R404" i="6"/>
  <c r="R405" i="6" s="1"/>
  <c r="Q404" i="6"/>
  <c r="Q405" i="6" s="1"/>
  <c r="P404" i="6"/>
  <c r="P405" i="6" s="1"/>
  <c r="O404" i="6"/>
  <c r="O405" i="6" s="1"/>
  <c r="N404" i="6"/>
  <c r="N405" i="6" s="1"/>
  <c r="M404" i="6"/>
  <c r="M405" i="6" s="1"/>
  <c r="L404" i="6"/>
  <c r="L405" i="6" s="1"/>
  <c r="K404" i="6"/>
  <c r="K405" i="6" s="1"/>
  <c r="J404" i="6"/>
  <c r="J405" i="6" s="1"/>
  <c r="I404" i="6"/>
  <c r="I405" i="6" s="1"/>
  <c r="F403" i="6"/>
  <c r="E403" i="6"/>
  <c r="D403" i="6"/>
  <c r="AP402" i="6"/>
  <c r="AP403" i="6" s="1"/>
  <c r="AO402" i="6"/>
  <c r="AO403" i="6" s="1"/>
  <c r="AN402" i="6"/>
  <c r="AN403" i="6" s="1"/>
  <c r="AM402" i="6"/>
  <c r="AM403" i="6" s="1"/>
  <c r="AL402" i="6"/>
  <c r="AL403" i="6" s="1"/>
  <c r="AK402" i="6"/>
  <c r="AK403" i="6" s="1"/>
  <c r="AJ402" i="6"/>
  <c r="AJ403" i="6" s="1"/>
  <c r="AI402" i="6"/>
  <c r="AI403" i="6" s="1"/>
  <c r="AH402" i="6"/>
  <c r="AH403" i="6" s="1"/>
  <c r="AG402" i="6"/>
  <c r="AG403" i="6" s="1"/>
  <c r="AF402" i="6"/>
  <c r="AF403" i="6" s="1"/>
  <c r="AE402" i="6"/>
  <c r="AE403" i="6" s="1"/>
  <c r="AD402" i="6"/>
  <c r="AD403" i="6" s="1"/>
  <c r="AC402" i="6"/>
  <c r="AC403" i="6" s="1"/>
  <c r="AB402" i="6"/>
  <c r="AB403" i="6" s="1"/>
  <c r="AA402" i="6"/>
  <c r="AA403" i="6" s="1"/>
  <c r="Z402" i="6"/>
  <c r="Z403" i="6" s="1"/>
  <c r="Y402" i="6"/>
  <c r="Y403" i="6" s="1"/>
  <c r="X402" i="6"/>
  <c r="X403" i="6" s="1"/>
  <c r="W402" i="6"/>
  <c r="W403" i="6" s="1"/>
  <c r="V402" i="6"/>
  <c r="V403" i="6" s="1"/>
  <c r="U402" i="6"/>
  <c r="U403" i="6" s="1"/>
  <c r="T402" i="6"/>
  <c r="T403" i="6" s="1"/>
  <c r="S402" i="6"/>
  <c r="S403" i="6" s="1"/>
  <c r="R402" i="6"/>
  <c r="R403" i="6" s="1"/>
  <c r="Q402" i="6"/>
  <c r="Q403" i="6" s="1"/>
  <c r="P402" i="6"/>
  <c r="P403" i="6" s="1"/>
  <c r="O402" i="6"/>
  <c r="O403" i="6" s="1"/>
  <c r="N402" i="6"/>
  <c r="N403" i="6" s="1"/>
  <c r="M402" i="6"/>
  <c r="M403" i="6" s="1"/>
  <c r="L402" i="6"/>
  <c r="L403" i="6" s="1"/>
  <c r="K402" i="6"/>
  <c r="K403" i="6" s="1"/>
  <c r="J402" i="6"/>
  <c r="J403" i="6" s="1"/>
  <c r="I402" i="6"/>
  <c r="I403" i="6" s="1"/>
  <c r="H402" i="6"/>
  <c r="H403" i="6" s="1"/>
  <c r="G402" i="6"/>
  <c r="F401" i="6"/>
  <c r="E401" i="6"/>
  <c r="D401" i="6"/>
  <c r="AP400" i="6"/>
  <c r="AP401" i="6" s="1"/>
  <c r="AO400" i="6"/>
  <c r="AO401" i="6" s="1"/>
  <c r="AN400" i="6"/>
  <c r="AN401" i="6" s="1"/>
  <c r="AM400" i="6"/>
  <c r="AM401" i="6" s="1"/>
  <c r="AL400" i="6"/>
  <c r="AL401" i="6" s="1"/>
  <c r="AK400" i="6"/>
  <c r="AK401" i="6" s="1"/>
  <c r="AJ400" i="6"/>
  <c r="AJ401" i="6" s="1"/>
  <c r="AI400" i="6"/>
  <c r="AI401" i="6" s="1"/>
  <c r="AH400" i="6"/>
  <c r="AH401" i="6" s="1"/>
  <c r="AG400" i="6"/>
  <c r="AG401" i="6" s="1"/>
  <c r="AF400" i="6"/>
  <c r="AF401" i="6" s="1"/>
  <c r="AE400" i="6"/>
  <c r="AE401" i="6" s="1"/>
  <c r="AD400" i="6"/>
  <c r="AD401" i="6" s="1"/>
  <c r="AC400" i="6"/>
  <c r="AC401" i="6" s="1"/>
  <c r="AB400" i="6"/>
  <c r="AB401" i="6" s="1"/>
  <c r="AA400" i="6"/>
  <c r="AA401" i="6" s="1"/>
  <c r="Z400" i="6"/>
  <c r="Z401" i="6" s="1"/>
  <c r="Y400" i="6"/>
  <c r="Y401" i="6" s="1"/>
  <c r="X400" i="6"/>
  <c r="X401" i="6" s="1"/>
  <c r="W400" i="6"/>
  <c r="W401" i="6" s="1"/>
  <c r="V400" i="6"/>
  <c r="V401" i="6" s="1"/>
  <c r="U400" i="6"/>
  <c r="U401" i="6" s="1"/>
  <c r="T400" i="6"/>
  <c r="T401" i="6" s="1"/>
  <c r="S400" i="6"/>
  <c r="S401" i="6" s="1"/>
  <c r="R400" i="6"/>
  <c r="R401" i="6" s="1"/>
  <c r="Q400" i="6"/>
  <c r="Q401" i="6" s="1"/>
  <c r="P400" i="6"/>
  <c r="P401" i="6" s="1"/>
  <c r="O400" i="6"/>
  <c r="O401" i="6" s="1"/>
  <c r="N400" i="6"/>
  <c r="N401" i="6" s="1"/>
  <c r="M400" i="6"/>
  <c r="M401" i="6" s="1"/>
  <c r="L400" i="6"/>
  <c r="L401" i="6" s="1"/>
  <c r="K400" i="6"/>
  <c r="K401" i="6" s="1"/>
  <c r="J400" i="6"/>
  <c r="J401" i="6" s="1"/>
  <c r="I400" i="6"/>
  <c r="I401" i="6" s="1"/>
  <c r="H400" i="6"/>
  <c r="H401" i="6" s="1"/>
  <c r="G400" i="6"/>
  <c r="G401" i="6" s="1"/>
  <c r="B393" i="6"/>
  <c r="B392" i="6"/>
  <c r="B389" i="6"/>
  <c r="B388" i="6"/>
  <c r="B435" i="6"/>
  <c r="C448" i="6"/>
  <c r="C407" i="6"/>
  <c r="C413" i="6" s="1"/>
  <c r="B396" i="6" l="1"/>
  <c r="D445" i="6"/>
  <c r="H72" i="12"/>
  <c r="AC435" i="6"/>
  <c r="I72" i="12"/>
  <c r="J72" i="12"/>
  <c r="G403" i="6"/>
  <c r="G407" i="6" s="1"/>
  <c r="G393" i="6" s="1"/>
  <c r="J71" i="12"/>
  <c r="F407" i="6"/>
  <c r="F393" i="6" s="1"/>
  <c r="AK435" i="6"/>
  <c r="D407" i="6"/>
  <c r="D393" i="6" s="1"/>
  <c r="AO435" i="6"/>
  <c r="AT393" i="6"/>
  <c r="BA393" i="6"/>
  <c r="AX393" i="6"/>
  <c r="AR393" i="6"/>
  <c r="AW393" i="6"/>
  <c r="AZ393" i="6"/>
  <c r="AU393" i="6"/>
  <c r="AY393" i="6"/>
  <c r="AS393" i="6"/>
  <c r="AV393" i="6"/>
  <c r="AG435" i="6"/>
  <c r="X440" i="6"/>
  <c r="X442" i="6" s="1"/>
  <c r="AN440" i="6"/>
  <c r="AN442" i="6" s="1"/>
  <c r="AF440" i="6"/>
  <c r="AF442" i="6" s="1"/>
  <c r="Z440" i="6"/>
  <c r="Z442" i="6" s="1"/>
  <c r="AD446" i="6"/>
  <c r="AD440" i="6"/>
  <c r="AD442" i="6" s="1"/>
  <c r="AD435" i="6"/>
  <c r="AL445" i="6"/>
  <c r="AL440" i="6"/>
  <c r="AL442" i="6" s="1"/>
  <c r="AA440" i="6"/>
  <c r="AA442" i="6" s="1"/>
  <c r="AE446" i="6"/>
  <c r="AE440" i="6"/>
  <c r="AE442" i="6" s="1"/>
  <c r="AI446" i="6"/>
  <c r="AI440" i="6"/>
  <c r="AI442" i="6" s="1"/>
  <c r="AM446" i="6"/>
  <c r="AM440" i="6"/>
  <c r="AM442" i="6" s="1"/>
  <c r="AQ446" i="6"/>
  <c r="AQ440" i="6"/>
  <c r="AQ442" i="6" s="1"/>
  <c r="AC480" i="6"/>
  <c r="AK480" i="6"/>
  <c r="D515" i="6"/>
  <c r="D514" i="6"/>
  <c r="D509" i="6"/>
  <c r="D511" i="6" s="1"/>
  <c r="X509" i="6"/>
  <c r="X511" i="6" s="1"/>
  <c r="AB509" i="6"/>
  <c r="AB511" i="6" s="1"/>
  <c r="AF515" i="6"/>
  <c r="AF509" i="6"/>
  <c r="AF511" i="6" s="1"/>
  <c r="AJ515" i="6"/>
  <c r="AJ509" i="6"/>
  <c r="AJ511" i="6" s="1"/>
  <c r="AN515" i="6"/>
  <c r="AN509" i="6"/>
  <c r="AN511" i="6" s="1"/>
  <c r="AK440" i="6"/>
  <c r="AK442" i="6" s="1"/>
  <c r="AC440" i="6"/>
  <c r="AC442" i="6" s="1"/>
  <c r="AH446" i="6"/>
  <c r="AH440" i="6"/>
  <c r="AH442" i="6" s="1"/>
  <c r="D479" i="6"/>
  <c r="D474" i="6"/>
  <c r="AB474" i="6"/>
  <c r="AN479" i="6"/>
  <c r="AN474" i="6"/>
  <c r="AM435" i="6"/>
  <c r="F476" i="6"/>
  <c r="N476" i="6"/>
  <c r="R476" i="6"/>
  <c r="V476" i="6"/>
  <c r="Z474" i="6"/>
  <c r="AD479" i="6"/>
  <c r="AD474" i="6"/>
  <c r="AH479" i="6"/>
  <c r="AH474" i="6"/>
  <c r="AL479" i="6"/>
  <c r="AL474" i="6"/>
  <c r="AP479" i="6"/>
  <c r="AP474" i="6"/>
  <c r="AF480" i="6"/>
  <c r="Y509" i="6"/>
  <c r="Y511" i="6" s="1"/>
  <c r="AC515" i="6"/>
  <c r="AC509" i="6"/>
  <c r="AC511" i="6" s="1"/>
  <c r="AG515" i="6"/>
  <c r="AG509" i="6"/>
  <c r="AG511" i="6" s="1"/>
  <c r="AK515" i="6"/>
  <c r="AK509" i="6"/>
  <c r="AK511" i="6" s="1"/>
  <c r="AO515" i="6"/>
  <c r="AO509" i="6"/>
  <c r="AO511" i="6" s="1"/>
  <c r="AJ440" i="6"/>
  <c r="AJ442" i="6" s="1"/>
  <c r="AB440" i="6"/>
  <c r="AB442" i="6" s="1"/>
  <c r="AP446" i="6"/>
  <c r="AP440" i="6"/>
  <c r="AP442" i="6" s="1"/>
  <c r="X474" i="6"/>
  <c r="AJ479" i="6"/>
  <c r="AJ474" i="6"/>
  <c r="AE435" i="6"/>
  <c r="AI435" i="6"/>
  <c r="AQ435" i="6"/>
  <c r="J476" i="6"/>
  <c r="AF435" i="6"/>
  <c r="AJ435" i="6"/>
  <c r="AN435" i="6"/>
  <c r="D446" i="6"/>
  <c r="D440" i="6"/>
  <c r="D442" i="6" s="1"/>
  <c r="G476" i="6"/>
  <c r="K476" i="6"/>
  <c r="O476" i="6"/>
  <c r="S476" i="6"/>
  <c r="W476" i="6"/>
  <c r="AA474" i="6"/>
  <c r="AE479" i="6"/>
  <c r="AE474" i="6"/>
  <c r="AI479" i="6"/>
  <c r="AI474" i="6"/>
  <c r="AM479" i="6"/>
  <c r="AM474" i="6"/>
  <c r="AQ479" i="6"/>
  <c r="AQ474" i="6"/>
  <c r="AG480" i="6"/>
  <c r="AO480" i="6"/>
  <c r="Z509" i="6"/>
  <c r="Z511" i="6" s="1"/>
  <c r="AD515" i="6"/>
  <c r="AD509" i="6"/>
  <c r="AD511" i="6" s="1"/>
  <c r="AH514" i="6"/>
  <c r="AH509" i="6"/>
  <c r="AH511" i="6" s="1"/>
  <c r="AL514" i="6"/>
  <c r="AL509" i="6"/>
  <c r="AL511" i="6" s="1"/>
  <c r="AP515" i="6"/>
  <c r="AP509" i="6"/>
  <c r="AP511" i="6" s="1"/>
  <c r="AO440" i="6"/>
  <c r="AO442" i="6" s="1"/>
  <c r="AG440" i="6"/>
  <c r="AG442" i="6" s="1"/>
  <c r="Y440" i="6"/>
  <c r="Y442" i="6" s="1"/>
  <c r="AQ407" i="6"/>
  <c r="AL435" i="6"/>
  <c r="J407" i="6"/>
  <c r="J393" i="6" s="1"/>
  <c r="N407" i="6"/>
  <c r="N393" i="6" s="1"/>
  <c r="R407" i="6"/>
  <c r="R393" i="6" s="1"/>
  <c r="Z407" i="6"/>
  <c r="Z393" i="6" s="1"/>
  <c r="AD407" i="6"/>
  <c r="AD393" i="6" s="1"/>
  <c r="AH407" i="6"/>
  <c r="AH393" i="6" s="1"/>
  <c r="AL407" i="6"/>
  <c r="AL393" i="6" s="1"/>
  <c r="AP407" i="6"/>
  <c r="AP393" i="6" s="1"/>
  <c r="V407" i="6"/>
  <c r="V393" i="6" s="1"/>
  <c r="AP514" i="6"/>
  <c r="AH515" i="6"/>
  <c r="AL515" i="6"/>
  <c r="AH445" i="6"/>
  <c r="AP445" i="6"/>
  <c r="AL446" i="6"/>
  <c r="AH435" i="6"/>
  <c r="AP435" i="6"/>
  <c r="AJ445" i="6"/>
  <c r="AD445" i="6"/>
  <c r="AF445" i="6"/>
  <c r="AN445" i="6"/>
  <c r="O407" i="6"/>
  <c r="O393" i="6" s="1"/>
  <c r="S407" i="6"/>
  <c r="S393" i="6" s="1"/>
  <c r="AE407" i="6"/>
  <c r="AE393" i="6" s="1"/>
  <c r="AI407" i="6"/>
  <c r="AI393" i="6" s="1"/>
  <c r="T407" i="6"/>
  <c r="T393" i="6" s="1"/>
  <c r="AJ407" i="6"/>
  <c r="AJ393" i="6" s="1"/>
  <c r="AD514" i="6"/>
  <c r="AF479" i="6"/>
  <c r="AE515" i="6"/>
  <c r="AE514" i="6"/>
  <c r="AI515" i="6"/>
  <c r="AI514" i="6"/>
  <c r="AM515" i="6"/>
  <c r="AM514" i="6"/>
  <c r="AQ515" i="6"/>
  <c r="AQ514" i="6"/>
  <c r="AC445" i="6"/>
  <c r="AG445" i="6"/>
  <c r="AK445" i="6"/>
  <c r="AO445" i="6"/>
  <c r="AC479" i="6"/>
  <c r="AG479" i="6"/>
  <c r="AK479" i="6"/>
  <c r="AO479" i="6"/>
  <c r="AE445" i="6"/>
  <c r="AI445" i="6"/>
  <c r="AM445" i="6"/>
  <c r="AQ445" i="6"/>
  <c r="AF514" i="6"/>
  <c r="AJ514" i="6"/>
  <c r="AN514" i="6"/>
  <c r="AC514" i="6"/>
  <c r="AG514" i="6"/>
  <c r="AK514" i="6"/>
  <c r="AO514" i="6"/>
  <c r="E407" i="6"/>
  <c r="AB407" i="6"/>
  <c r="AB393" i="6" s="1"/>
  <c r="L407" i="6"/>
  <c r="L393" i="6" s="1"/>
  <c r="AM407" i="6"/>
  <c r="AM393" i="6" s="1"/>
  <c r="AA407" i="6"/>
  <c r="AA393" i="6" s="1"/>
  <c r="W407" i="6"/>
  <c r="W393" i="6" s="1"/>
  <c r="K407" i="6"/>
  <c r="K393" i="6" s="1"/>
  <c r="B469" i="6"/>
  <c r="AN407" i="6"/>
  <c r="AN393" i="6" s="1"/>
  <c r="AF407" i="6"/>
  <c r="AF393" i="6" s="1"/>
  <c r="X407" i="6"/>
  <c r="X393" i="6" s="1"/>
  <c r="P407" i="6"/>
  <c r="P393" i="6" s="1"/>
  <c r="H407" i="6"/>
  <c r="H393" i="6" s="1"/>
  <c r="AO407" i="6"/>
  <c r="AO393" i="6" s="1"/>
  <c r="AG407" i="6"/>
  <c r="Y407" i="6"/>
  <c r="Q407" i="6"/>
  <c r="I407" i="6"/>
  <c r="AK407" i="6"/>
  <c r="AK393" i="6" s="1"/>
  <c r="AC407" i="6"/>
  <c r="U407" i="6"/>
  <c r="M407" i="6"/>
  <c r="AO448" i="6" l="1"/>
  <c r="AO451" i="6" s="1"/>
  <c r="AL448" i="6"/>
  <c r="AL451" i="6" s="1"/>
  <c r="AN448" i="6"/>
  <c r="AN451" i="6" s="1"/>
  <c r="AQ393" i="6"/>
  <c r="AN476" i="6"/>
  <c r="AN480" i="6"/>
  <c r="AQ480" i="6"/>
  <c r="AQ476" i="6"/>
  <c r="AI480" i="6"/>
  <c r="AI476" i="6"/>
  <c r="AA476" i="6"/>
  <c r="AL480" i="6"/>
  <c r="AL476" i="6"/>
  <c r="AD480" i="6"/>
  <c r="AD476" i="6"/>
  <c r="X476" i="6"/>
  <c r="AJ476" i="6"/>
  <c r="AJ480" i="6"/>
  <c r="AB476" i="6"/>
  <c r="D476" i="6"/>
  <c r="D480" i="6"/>
  <c r="AF482" i="6"/>
  <c r="AF485" i="6" s="1"/>
  <c r="AM480" i="6"/>
  <c r="AM476" i="6"/>
  <c r="AE480" i="6"/>
  <c r="AE476" i="6"/>
  <c r="AP480" i="6"/>
  <c r="AP476" i="6"/>
  <c r="AH480" i="6"/>
  <c r="AH476" i="6"/>
  <c r="Z476" i="6"/>
  <c r="AK482" i="6"/>
  <c r="AK485" i="6" s="1"/>
  <c r="AC482" i="6"/>
  <c r="AC485" i="6" s="1"/>
  <c r="AF448" i="6"/>
  <c r="AF451" i="6" s="1"/>
  <c r="AJ448" i="6"/>
  <c r="AJ451" i="6" s="1"/>
  <c r="AK448" i="6"/>
  <c r="AK451" i="6" s="1"/>
  <c r="AH517" i="6"/>
  <c r="AH520" i="6" s="1"/>
  <c r="AP448" i="6"/>
  <c r="AP451" i="6" s="1"/>
  <c r="AL517" i="6"/>
  <c r="AL520" i="6" s="1"/>
  <c r="AG517" i="6"/>
  <c r="AG520" i="6" s="1"/>
  <c r="AM448" i="6"/>
  <c r="AM451" i="6" s="1"/>
  <c r="AO482" i="6"/>
  <c r="AO485" i="6" s="1"/>
  <c r="AG482" i="6"/>
  <c r="AG485" i="6" s="1"/>
  <c r="AE517" i="6"/>
  <c r="AE520" i="6" s="1"/>
  <c r="AD517" i="6"/>
  <c r="AD520" i="6" s="1"/>
  <c r="AP517" i="6"/>
  <c r="AP520" i="6" s="1"/>
  <c r="AE448" i="6"/>
  <c r="AE451" i="6" s="1"/>
  <c r="AI448" i="6"/>
  <c r="AI451" i="6" s="1"/>
  <c r="D448" i="6"/>
  <c r="AH448" i="6"/>
  <c r="AH451" i="6" s="1"/>
  <c r="AQ448" i="6"/>
  <c r="AQ451" i="6" s="1"/>
  <c r="AC448" i="6"/>
  <c r="AC451" i="6" s="1"/>
  <c r="AD448" i="6"/>
  <c r="AD451" i="6" s="1"/>
  <c r="AK517" i="6"/>
  <c r="AK520" i="6" s="1"/>
  <c r="AN517" i="6"/>
  <c r="AN520" i="6" s="1"/>
  <c r="AI517" i="6"/>
  <c r="AI520" i="6" s="1"/>
  <c r="AC517" i="6"/>
  <c r="AC520" i="6" s="1"/>
  <c r="AJ517" i="6"/>
  <c r="AJ520" i="6" s="1"/>
  <c r="D517" i="6"/>
  <c r="AM517" i="6"/>
  <c r="AM520" i="6" s="1"/>
  <c r="AO517" i="6"/>
  <c r="AO520" i="6" s="1"/>
  <c r="AF517" i="6"/>
  <c r="AF520" i="6" s="1"/>
  <c r="AQ517" i="6"/>
  <c r="AQ520" i="6" s="1"/>
  <c r="U393" i="6"/>
  <c r="M393" i="6"/>
  <c r="I393" i="6"/>
  <c r="Q393" i="6"/>
  <c r="E393" i="6"/>
  <c r="AC393" i="6"/>
  <c r="Y393" i="6"/>
  <c r="AG393" i="6"/>
  <c r="AG448" i="6"/>
  <c r="AG451" i="6" s="1"/>
  <c r="AH482" i="6" l="1"/>
  <c r="AH485" i="6" s="1"/>
  <c r="AP482" i="6"/>
  <c r="AP485" i="6" s="1"/>
  <c r="AM482" i="6"/>
  <c r="AM485" i="6" s="1"/>
  <c r="AL482" i="6"/>
  <c r="AL485" i="6" s="1"/>
  <c r="AI482" i="6"/>
  <c r="AI485" i="6" s="1"/>
  <c r="AE482" i="6"/>
  <c r="AE485" i="6" s="1"/>
  <c r="AD482" i="6"/>
  <c r="AD485" i="6" s="1"/>
  <c r="AQ482" i="6"/>
  <c r="AQ485" i="6" s="1"/>
  <c r="D482" i="6"/>
  <c r="AJ482" i="6"/>
  <c r="AJ485" i="6" s="1"/>
  <c r="AN482" i="6"/>
  <c r="AN485" i="6" s="1"/>
  <c r="N328" i="6"/>
  <c r="O328" i="6"/>
  <c r="P328" i="6"/>
  <c r="Q328" i="6"/>
  <c r="R328" i="6"/>
  <c r="S328" i="6"/>
  <c r="T328" i="6"/>
  <c r="U328" i="6"/>
  <c r="V328" i="6"/>
  <c r="W328" i="6"/>
  <c r="X328" i="6"/>
  <c r="Y328" i="6"/>
  <c r="Z328" i="6"/>
  <c r="AA328" i="6"/>
  <c r="AB328" i="6"/>
  <c r="AC328" i="6"/>
  <c r="AD328" i="6"/>
  <c r="AE328" i="6"/>
  <c r="AF328" i="6"/>
  <c r="AG328" i="6"/>
  <c r="AH328" i="6"/>
  <c r="AI328" i="6"/>
  <c r="AJ328" i="6"/>
  <c r="AK328" i="6"/>
  <c r="AL328" i="6"/>
  <c r="AM328" i="6"/>
  <c r="AN328" i="6"/>
  <c r="AO328" i="6"/>
  <c r="AP328" i="6"/>
  <c r="AQ328" i="6"/>
  <c r="M328" i="6"/>
  <c r="Y326" i="6"/>
  <c r="Z326" i="6"/>
  <c r="AA326" i="6"/>
  <c r="AB326" i="6"/>
  <c r="AC326" i="6"/>
  <c r="AD326" i="6"/>
  <c r="AE326" i="6"/>
  <c r="AF326" i="6"/>
  <c r="AG326" i="6"/>
  <c r="AH326" i="6"/>
  <c r="AI326" i="6"/>
  <c r="AJ326" i="6"/>
  <c r="AK326" i="6"/>
  <c r="AL326" i="6"/>
  <c r="AM326" i="6"/>
  <c r="AN326" i="6"/>
  <c r="AO326" i="6"/>
  <c r="AP326" i="6"/>
  <c r="AQ326" i="6"/>
  <c r="X326" i="6"/>
  <c r="K324" i="6"/>
  <c r="L324" i="6"/>
  <c r="M324" i="6"/>
  <c r="N324" i="6"/>
  <c r="O324" i="6"/>
  <c r="P324" i="6"/>
  <c r="Q324" i="6"/>
  <c r="R324" i="6"/>
  <c r="S324" i="6"/>
  <c r="T324" i="6"/>
  <c r="U324" i="6"/>
  <c r="V324" i="6"/>
  <c r="W324" i="6"/>
  <c r="X324" i="6"/>
  <c r="Y324" i="6"/>
  <c r="Z324" i="6"/>
  <c r="AA324" i="6"/>
  <c r="AB324" i="6"/>
  <c r="AC324" i="6"/>
  <c r="AD324" i="6"/>
  <c r="AE324" i="6"/>
  <c r="AF324" i="6"/>
  <c r="AG324" i="6"/>
  <c r="AH324" i="6"/>
  <c r="AI324" i="6"/>
  <c r="AJ324" i="6"/>
  <c r="AK324" i="6"/>
  <c r="AL324" i="6"/>
  <c r="AM324" i="6"/>
  <c r="AN324" i="6"/>
  <c r="AO324" i="6"/>
  <c r="AP324" i="6"/>
  <c r="AQ324" i="6"/>
  <c r="J324" i="6"/>
  <c r="AH366" i="6"/>
  <c r="AH367" i="6" s="1"/>
  <c r="AI366" i="6"/>
  <c r="AI367" i="6" s="1"/>
  <c r="AJ366" i="6"/>
  <c r="AJ367" i="6" s="1"/>
  <c r="AK366" i="6"/>
  <c r="AK367" i="6" s="1"/>
  <c r="AL366" i="6"/>
  <c r="AL367" i="6" s="1"/>
  <c r="AM366" i="6"/>
  <c r="AM367" i="6" s="1"/>
  <c r="AN366" i="6"/>
  <c r="AN367" i="6" s="1"/>
  <c r="AO366" i="6"/>
  <c r="AO367" i="6" s="1"/>
  <c r="AP366" i="6"/>
  <c r="AP367" i="6" s="1"/>
  <c r="AQ366" i="6"/>
  <c r="AQ367" i="6" s="1"/>
  <c r="AH364" i="6"/>
  <c r="AH365" i="6" s="1"/>
  <c r="AI364" i="6"/>
  <c r="AI365" i="6" s="1"/>
  <c r="AJ364" i="6"/>
  <c r="AJ365" i="6" s="1"/>
  <c r="AK364" i="6"/>
  <c r="AK365" i="6" s="1"/>
  <c r="AL364" i="6"/>
  <c r="AL365" i="6" s="1"/>
  <c r="AM364" i="6"/>
  <c r="AM365" i="6" s="1"/>
  <c r="AN364" i="6"/>
  <c r="AN365" i="6" s="1"/>
  <c r="AO364" i="6"/>
  <c r="AO365" i="6" s="1"/>
  <c r="AP364" i="6"/>
  <c r="AP365" i="6" s="1"/>
  <c r="AQ364" i="6"/>
  <c r="AQ365" i="6" s="1"/>
  <c r="AH362" i="6"/>
  <c r="AH363" i="6" s="1"/>
  <c r="AI362" i="6"/>
  <c r="AI363" i="6" s="1"/>
  <c r="AJ362" i="6"/>
  <c r="AJ363" i="6" s="1"/>
  <c r="AK362" i="6"/>
  <c r="AK363" i="6" s="1"/>
  <c r="AL362" i="6"/>
  <c r="AL363" i="6" s="1"/>
  <c r="AM362" i="6"/>
  <c r="AM363" i="6" s="1"/>
  <c r="AN362" i="6"/>
  <c r="AN363" i="6" s="1"/>
  <c r="AO362" i="6"/>
  <c r="AO363" i="6" s="1"/>
  <c r="AP362" i="6"/>
  <c r="AP363" i="6" s="1"/>
  <c r="AQ362" i="6"/>
  <c r="AQ363" i="6" s="1"/>
  <c r="AG362" i="6"/>
  <c r="AG363" i="6" s="1"/>
  <c r="H367" i="6"/>
  <c r="G367" i="6"/>
  <c r="F367" i="6"/>
  <c r="E367" i="6"/>
  <c r="D367" i="6"/>
  <c r="AG366" i="6"/>
  <c r="AG367" i="6" s="1"/>
  <c r="AF366" i="6"/>
  <c r="AF367" i="6" s="1"/>
  <c r="AE366" i="6"/>
  <c r="AE367" i="6" s="1"/>
  <c r="AD366" i="6"/>
  <c r="AD367" i="6" s="1"/>
  <c r="AC366" i="6"/>
  <c r="AC367" i="6" s="1"/>
  <c r="AB366" i="6"/>
  <c r="AB367" i="6" s="1"/>
  <c r="AA366" i="6"/>
  <c r="AA367" i="6" s="1"/>
  <c r="Z366" i="6"/>
  <c r="Z367" i="6" s="1"/>
  <c r="Y366" i="6"/>
  <c r="Y367" i="6" s="1"/>
  <c r="X366" i="6"/>
  <c r="X367" i="6" s="1"/>
  <c r="W366" i="6"/>
  <c r="W367" i="6" s="1"/>
  <c r="V366" i="6"/>
  <c r="V367" i="6" s="1"/>
  <c r="U366" i="6"/>
  <c r="U367" i="6" s="1"/>
  <c r="T366" i="6"/>
  <c r="T367" i="6" s="1"/>
  <c r="S366" i="6"/>
  <c r="S367" i="6" s="1"/>
  <c r="R366" i="6"/>
  <c r="R367" i="6" s="1"/>
  <c r="Q366" i="6"/>
  <c r="Q367" i="6" s="1"/>
  <c r="P366" i="6"/>
  <c r="P367" i="6" s="1"/>
  <c r="O366" i="6"/>
  <c r="O367" i="6" s="1"/>
  <c r="N366" i="6"/>
  <c r="N367" i="6" s="1"/>
  <c r="M366" i="6"/>
  <c r="M367" i="6" s="1"/>
  <c r="L366" i="6"/>
  <c r="L367" i="6" s="1"/>
  <c r="K366" i="6"/>
  <c r="K367" i="6" s="1"/>
  <c r="J366" i="6"/>
  <c r="J367" i="6" s="1"/>
  <c r="I366" i="6"/>
  <c r="I367" i="6" s="1"/>
  <c r="F365" i="6"/>
  <c r="E365" i="6"/>
  <c r="D365" i="6"/>
  <c r="AG364" i="6"/>
  <c r="AG365" i="6" s="1"/>
  <c r="AF364" i="6"/>
  <c r="AF365" i="6" s="1"/>
  <c r="AE364" i="6"/>
  <c r="AE365" i="6" s="1"/>
  <c r="AD364" i="6"/>
  <c r="AD365" i="6" s="1"/>
  <c r="AC364" i="6"/>
  <c r="AC365" i="6" s="1"/>
  <c r="AB364" i="6"/>
  <c r="AB365" i="6" s="1"/>
  <c r="AA364" i="6"/>
  <c r="AA365" i="6" s="1"/>
  <c r="Z364" i="6"/>
  <c r="Z365" i="6" s="1"/>
  <c r="Y364" i="6"/>
  <c r="Y365" i="6" s="1"/>
  <c r="X364" i="6"/>
  <c r="X365" i="6" s="1"/>
  <c r="W364" i="6"/>
  <c r="W365" i="6" s="1"/>
  <c r="V364" i="6"/>
  <c r="V365" i="6" s="1"/>
  <c r="U364" i="6"/>
  <c r="U365" i="6" s="1"/>
  <c r="T364" i="6"/>
  <c r="T365" i="6" s="1"/>
  <c r="S364" i="6"/>
  <c r="S365" i="6" s="1"/>
  <c r="R364" i="6"/>
  <c r="R365" i="6" s="1"/>
  <c r="Q364" i="6"/>
  <c r="Q365" i="6" s="1"/>
  <c r="P364" i="6"/>
  <c r="P365" i="6" s="1"/>
  <c r="O364" i="6"/>
  <c r="O365" i="6" s="1"/>
  <c r="N364" i="6"/>
  <c r="N365" i="6" s="1"/>
  <c r="M364" i="6"/>
  <c r="M365" i="6" s="1"/>
  <c r="L364" i="6"/>
  <c r="L365" i="6" s="1"/>
  <c r="K364" i="6"/>
  <c r="K365" i="6" s="1"/>
  <c r="J364" i="6"/>
  <c r="J365" i="6" s="1"/>
  <c r="I364" i="6"/>
  <c r="I365" i="6" s="1"/>
  <c r="H364" i="6"/>
  <c r="H365" i="6" s="1"/>
  <c r="G364" i="6"/>
  <c r="F363" i="6"/>
  <c r="E363" i="6"/>
  <c r="D363" i="6"/>
  <c r="AF362" i="6"/>
  <c r="AF363" i="6" s="1"/>
  <c r="AE362" i="6"/>
  <c r="AE363" i="6" s="1"/>
  <c r="AD362" i="6"/>
  <c r="AD363" i="6" s="1"/>
  <c r="AC362" i="6"/>
  <c r="AC363" i="6" s="1"/>
  <c r="AB362" i="6"/>
  <c r="AB363" i="6" s="1"/>
  <c r="AA362" i="6"/>
  <c r="AA363" i="6" s="1"/>
  <c r="Z362" i="6"/>
  <c r="Z363" i="6" s="1"/>
  <c r="Y362" i="6"/>
  <c r="Y363" i="6" s="1"/>
  <c r="X362" i="6"/>
  <c r="X363" i="6" s="1"/>
  <c r="W362" i="6"/>
  <c r="W363" i="6" s="1"/>
  <c r="V362" i="6"/>
  <c r="V363" i="6" s="1"/>
  <c r="U362" i="6"/>
  <c r="U363" i="6" s="1"/>
  <c r="T362" i="6"/>
  <c r="T363" i="6" s="1"/>
  <c r="S362" i="6"/>
  <c r="S363" i="6" s="1"/>
  <c r="R362" i="6"/>
  <c r="R363" i="6" s="1"/>
  <c r="Q362" i="6"/>
  <c r="Q363" i="6" s="1"/>
  <c r="P362" i="6"/>
  <c r="P363" i="6" s="1"/>
  <c r="O362" i="6"/>
  <c r="O363" i="6" s="1"/>
  <c r="N362" i="6"/>
  <c r="N363" i="6" s="1"/>
  <c r="M362" i="6"/>
  <c r="M363" i="6" s="1"/>
  <c r="L362" i="6"/>
  <c r="L363" i="6" s="1"/>
  <c r="K362" i="6"/>
  <c r="K363" i="6" s="1"/>
  <c r="J362" i="6"/>
  <c r="J363" i="6" s="1"/>
  <c r="I362" i="6"/>
  <c r="I363" i="6" s="1"/>
  <c r="H362" i="6"/>
  <c r="H363" i="6" s="1"/>
  <c r="G362" i="6"/>
  <c r="G363" i="6" s="1"/>
  <c r="B355" i="6"/>
  <c r="B354" i="6"/>
  <c r="B351" i="6"/>
  <c r="B350" i="6"/>
  <c r="C369" i="6"/>
  <c r="C375" i="6" s="1"/>
  <c r="AK29" i="5"/>
  <c r="BB261" i="5"/>
  <c r="BF261" i="5" s="1"/>
  <c r="BI238" i="5" s="1"/>
  <c r="BM238" i="5" s="1"/>
  <c r="BQ238" i="5" s="1"/>
  <c r="BU238" i="5" s="1"/>
  <c r="BB265" i="5"/>
  <c r="BF265" i="5" s="1"/>
  <c r="CA265" i="5"/>
  <c r="CE265" i="5" s="1"/>
  <c r="CH239" i="5" s="1"/>
  <c r="CL239" i="5" s="1"/>
  <c r="CP239" i="5" s="1"/>
  <c r="CT239" i="5" s="1"/>
  <c r="CA261" i="5"/>
  <c r="CE261" i="5" s="1"/>
  <c r="AC265" i="5"/>
  <c r="AG265" i="5" s="1"/>
  <c r="AJ239" i="5" s="1"/>
  <c r="AN239" i="5" s="1"/>
  <c r="AR239" i="5" s="1"/>
  <c r="AV239" i="5" s="1"/>
  <c r="AC261" i="5"/>
  <c r="AG261" i="5" s="1"/>
  <c r="AJ238" i="5" s="1"/>
  <c r="AN238" i="5" s="1"/>
  <c r="AR238" i="5" s="1"/>
  <c r="AV238" i="5" s="1"/>
  <c r="CA285" i="5"/>
  <c r="CE285" i="5" s="1"/>
  <c r="CH244" i="5" s="1"/>
  <c r="CL244" i="5" s="1"/>
  <c r="CP244" i="5" s="1"/>
  <c r="CT244" i="5" s="1"/>
  <c r="BB285" i="5"/>
  <c r="BF285" i="5" s="1"/>
  <c r="BI244" i="5" s="1"/>
  <c r="BM244" i="5" s="1"/>
  <c r="BQ244" i="5" s="1"/>
  <c r="BU244" i="5" s="1"/>
  <c r="AC285" i="5"/>
  <c r="AG285" i="5" s="1"/>
  <c r="AJ244" i="5" s="1"/>
  <c r="AN244" i="5" s="1"/>
  <c r="AR244" i="5" s="1"/>
  <c r="AV244" i="5" s="1"/>
  <c r="CA159" i="5"/>
  <c r="CE159" i="5" s="1"/>
  <c r="CH133" i="5" s="1"/>
  <c r="CL133" i="5" s="1"/>
  <c r="CP133" i="5" s="1"/>
  <c r="CT133" i="5" s="1"/>
  <c r="CA155" i="5"/>
  <c r="CE155" i="5" s="1"/>
  <c r="CH132" i="5" s="1"/>
  <c r="BB155" i="5"/>
  <c r="BB159" i="5"/>
  <c r="G365" i="6" l="1"/>
  <c r="G369" i="6" s="1"/>
  <c r="I71" i="12"/>
  <c r="AS355" i="6"/>
  <c r="BA355" i="6"/>
  <c r="AW355" i="6"/>
  <c r="AU355" i="6"/>
  <c r="AV355" i="6"/>
  <c r="AX355" i="6"/>
  <c r="AT355" i="6"/>
  <c r="AR355" i="6"/>
  <c r="AZ355" i="6"/>
  <c r="AY355" i="6"/>
  <c r="D369" i="6"/>
  <c r="E369" i="6"/>
  <c r="E355" i="6" s="1"/>
  <c r="F369" i="6"/>
  <c r="I369" i="6"/>
  <c r="M369" i="6"/>
  <c r="M355" i="6" s="1"/>
  <c r="U369" i="6"/>
  <c r="U355" i="6" s="1"/>
  <c r="AC369" i="6"/>
  <c r="AA369" i="6"/>
  <c r="AA355" i="6" s="1"/>
  <c r="K369" i="6"/>
  <c r="V369" i="6"/>
  <c r="V355" i="6" s="1"/>
  <c r="AL369" i="6"/>
  <c r="AQ369" i="6"/>
  <c r="Q369" i="6"/>
  <c r="AG369" i="6"/>
  <c r="O369" i="6"/>
  <c r="S369" i="6"/>
  <c r="W369" i="6"/>
  <c r="AE369" i="6"/>
  <c r="AE355" i="6" s="1"/>
  <c r="AI369" i="6"/>
  <c r="AM369" i="6"/>
  <c r="AK369" i="6"/>
  <c r="B358" i="6"/>
  <c r="Y369" i="6"/>
  <c r="AO369" i="6"/>
  <c r="H369" i="6"/>
  <c r="H355" i="6" s="1"/>
  <c r="L369" i="6"/>
  <c r="P369" i="6"/>
  <c r="T369" i="6"/>
  <c r="T355" i="6" s="1"/>
  <c r="X369" i="6"/>
  <c r="AB369" i="6"/>
  <c r="AB355" i="6" s="1"/>
  <c r="AF369" i="6"/>
  <c r="AJ369" i="6"/>
  <c r="AN369" i="6"/>
  <c r="J369" i="6"/>
  <c r="J355" i="6" s="1"/>
  <c r="N369" i="6"/>
  <c r="N355" i="6" s="1"/>
  <c r="R369" i="6"/>
  <c r="R355" i="6" s="1"/>
  <c r="Z369" i="6"/>
  <c r="Z355" i="6" s="1"/>
  <c r="AD369" i="6"/>
  <c r="AD355" i="6" s="1"/>
  <c r="AH369" i="6"/>
  <c r="AP369" i="6"/>
  <c r="D355" i="6"/>
  <c r="L355" i="6"/>
  <c r="CH238" i="5"/>
  <c r="CL238" i="5" s="1"/>
  <c r="CP238" i="5" s="1"/>
  <c r="CT238" i="5" s="1"/>
  <c r="BI239" i="5"/>
  <c r="BM239" i="5" s="1"/>
  <c r="BQ239" i="5" s="1"/>
  <c r="BU239" i="5" s="1"/>
  <c r="CL132" i="5"/>
  <c r="CP132" i="5" s="1"/>
  <c r="CT132" i="5" s="1"/>
  <c r="AN355" i="6" l="1"/>
  <c r="AK355" i="6"/>
  <c r="AL355" i="6"/>
  <c r="AP355" i="6"/>
  <c r="AJ355" i="6"/>
  <c r="AO355" i="6"/>
  <c r="AM355" i="6"/>
  <c r="AH355" i="6"/>
  <c r="AI355" i="6"/>
  <c r="AQ355" i="6"/>
  <c r="K355" i="6"/>
  <c r="F355" i="6"/>
  <c r="AF355" i="6"/>
  <c r="I355" i="6"/>
  <c r="O355" i="6"/>
  <c r="Q355" i="6"/>
  <c r="P355" i="6"/>
  <c r="AC355" i="6"/>
  <c r="W355" i="6"/>
  <c r="X355" i="6"/>
  <c r="S355" i="6"/>
  <c r="AG355" i="6"/>
  <c r="Y355" i="6"/>
  <c r="G355" i="6"/>
  <c r="BB163" i="5" l="1"/>
  <c r="BF159" i="5"/>
  <c r="BI133" i="5" s="1"/>
  <c r="BM133" i="5" s="1"/>
  <c r="BF155" i="5"/>
  <c r="AC179" i="5"/>
  <c r="AG179" i="5" s="1"/>
  <c r="AC159" i="5"/>
  <c r="AC155" i="5"/>
  <c r="BB179" i="5"/>
  <c r="BF179" i="5" s="1"/>
  <c r="BI138" i="5" s="1"/>
  <c r="CA179" i="5"/>
  <c r="AC52" i="5"/>
  <c r="AG52" i="5" s="1"/>
  <c r="CU31" i="5"/>
  <c r="CU240" i="5" s="1"/>
  <c r="CU30" i="5"/>
  <c r="CU239" i="5" s="1"/>
  <c r="CU29" i="5"/>
  <c r="CU238" i="5" s="1"/>
  <c r="CQ31" i="5"/>
  <c r="CQ240" i="5" s="1"/>
  <c r="CQ30" i="5"/>
  <c r="CQ239" i="5" s="1"/>
  <c r="CQ29" i="5"/>
  <c r="CQ238" i="5" s="1"/>
  <c r="CQ28" i="5"/>
  <c r="CQ237" i="5" s="1"/>
  <c r="CM31" i="5"/>
  <c r="CM240" i="5" s="1"/>
  <c r="CM30" i="5"/>
  <c r="CM239" i="5" s="1"/>
  <c r="CM29" i="5"/>
  <c r="CM238" i="5" s="1"/>
  <c r="CI31" i="5"/>
  <c r="CI240" i="5" s="1"/>
  <c r="CI30" i="5"/>
  <c r="CI239" i="5" s="1"/>
  <c r="CI29" i="5"/>
  <c r="CI238" i="5" s="1"/>
  <c r="CI28" i="5"/>
  <c r="CI237" i="5" s="1"/>
  <c r="CI25" i="5"/>
  <c r="CI234" i="5" s="1"/>
  <c r="CI26" i="5"/>
  <c r="CI235" i="5" s="1"/>
  <c r="CI27" i="5"/>
  <c r="CI236" i="5" s="1"/>
  <c r="CE61" i="5"/>
  <c r="CA61" i="5"/>
  <c r="CA164" i="5" s="1"/>
  <c r="CA270" i="5" s="1"/>
  <c r="CE57" i="5"/>
  <c r="CE53" i="5"/>
  <c r="CA53" i="5"/>
  <c r="CA156" i="5" s="1"/>
  <c r="CA56" i="5"/>
  <c r="CA52" i="5"/>
  <c r="CE52" i="5" s="1"/>
  <c r="CA57" i="5"/>
  <c r="CA160" i="5" s="1"/>
  <c r="BB56" i="5"/>
  <c r="BF56" i="5" s="1"/>
  <c r="BI30" i="5" s="1"/>
  <c r="BB53" i="5"/>
  <c r="BB156" i="5" s="1"/>
  <c r="BB262" i="5" s="1"/>
  <c r="BB263" i="5" s="1"/>
  <c r="BB52" i="5"/>
  <c r="BV31" i="5"/>
  <c r="BV30" i="5"/>
  <c r="BV29" i="5"/>
  <c r="BV27" i="5"/>
  <c r="BV22" i="5"/>
  <c r="BR31" i="5"/>
  <c r="BR30" i="5"/>
  <c r="BR29" i="5"/>
  <c r="BR28" i="5"/>
  <c r="BR27" i="5"/>
  <c r="BJ28" i="5"/>
  <c r="BJ237" i="5" s="1"/>
  <c r="BN27" i="5"/>
  <c r="BR22" i="5"/>
  <c r="BR231" i="5" s="1"/>
  <c r="BN34" i="5"/>
  <c r="BJ32" i="5"/>
  <c r="BJ33" i="5"/>
  <c r="BJ31" i="5"/>
  <c r="BJ30" i="5"/>
  <c r="BJ29" i="5"/>
  <c r="BN31" i="5"/>
  <c r="BN30" i="5"/>
  <c r="BN29" i="5"/>
  <c r="BN32" i="5"/>
  <c r="BN33" i="5"/>
  <c r="BN22" i="5"/>
  <c r="BN231" i="5" s="1"/>
  <c r="BJ24" i="5"/>
  <c r="BJ233" i="5" s="1"/>
  <c r="BJ25" i="5"/>
  <c r="BJ234" i="5" s="1"/>
  <c r="BJ26" i="5"/>
  <c r="BJ235" i="5" s="1"/>
  <c r="BJ27" i="5"/>
  <c r="BJ236" i="5" s="1"/>
  <c r="BJ22" i="5"/>
  <c r="BJ231" i="5" s="1"/>
  <c r="BF61" i="5"/>
  <c r="BF270" i="5" s="1"/>
  <c r="BB61" i="5"/>
  <c r="BB164" i="5" s="1"/>
  <c r="BB270" i="5" s="1"/>
  <c r="AG61" i="5"/>
  <c r="BF57" i="5"/>
  <c r="BF266" i="5" s="1"/>
  <c r="BB57" i="5"/>
  <c r="BB160" i="5" s="1"/>
  <c r="BB266" i="5" s="1"/>
  <c r="BF53" i="5"/>
  <c r="BF262" i="5" s="1"/>
  <c r="AW28" i="5"/>
  <c r="AW131" i="5" s="1"/>
  <c r="AW237" i="5" s="1"/>
  <c r="AW29" i="5"/>
  <c r="AW132" i="5" s="1"/>
  <c r="AW238" i="5" s="1"/>
  <c r="AK28" i="5"/>
  <c r="AK131" i="5" s="1"/>
  <c r="AK237" i="5" s="1"/>
  <c r="AK132" i="5"/>
  <c r="AK238" i="5" s="1"/>
  <c r="AK30" i="5"/>
  <c r="AK133" i="5" s="1"/>
  <c r="AK239" i="5" s="1"/>
  <c r="AK31" i="5"/>
  <c r="AK134" i="5" s="1"/>
  <c r="AK240" i="5" s="1"/>
  <c r="AK32" i="5"/>
  <c r="AK135" i="5" s="1"/>
  <c r="AK241" i="5" s="1"/>
  <c r="AK33" i="5"/>
  <c r="AK136" i="5" s="1"/>
  <c r="AK242" i="5" s="1"/>
  <c r="AW30" i="5"/>
  <c r="AW133" i="5" s="1"/>
  <c r="AW239" i="5" s="1"/>
  <c r="AW31" i="5"/>
  <c r="AW134" i="5" s="1"/>
  <c r="AW240" i="5" s="1"/>
  <c r="AW32" i="5"/>
  <c r="AW135" i="5" s="1"/>
  <c r="AW241" i="5" s="1"/>
  <c r="AS33" i="5"/>
  <c r="AS136" i="5" s="1"/>
  <c r="AS242" i="5" s="1"/>
  <c r="AS32" i="5"/>
  <c r="AS135" i="5" s="1"/>
  <c r="AS241" i="5" s="1"/>
  <c r="AS31" i="5"/>
  <c r="AS134" i="5" s="1"/>
  <c r="AS240" i="5" s="1"/>
  <c r="AS30" i="5"/>
  <c r="AS133" i="5" s="1"/>
  <c r="AS239" i="5" s="1"/>
  <c r="AS34" i="5"/>
  <c r="AS137" i="5" s="1"/>
  <c r="AS243" i="5" s="1"/>
  <c r="AS29" i="5"/>
  <c r="AS132" i="5" s="1"/>
  <c r="AS238" i="5" s="1"/>
  <c r="AO27" i="5"/>
  <c r="AO130" i="5" s="1"/>
  <c r="AO236" i="5" s="1"/>
  <c r="AO28" i="5"/>
  <c r="AO131" i="5" s="1"/>
  <c r="AO237" i="5" s="1"/>
  <c r="AO29" i="5"/>
  <c r="AO132" i="5" s="1"/>
  <c r="AO238" i="5" s="1"/>
  <c r="AO30" i="5"/>
  <c r="AO133" i="5" s="1"/>
  <c r="AO239" i="5" s="1"/>
  <c r="AO31" i="5"/>
  <c r="AO134" i="5" s="1"/>
  <c r="AO240" i="5" s="1"/>
  <c r="L37" i="5"/>
  <c r="L140" i="5" s="1"/>
  <c r="L246" i="5" s="1"/>
  <c r="L38" i="5"/>
  <c r="L141" i="5" s="1"/>
  <c r="L247" i="5" s="1"/>
  <c r="L39" i="5"/>
  <c r="L142" i="5" s="1"/>
  <c r="L248" i="5" s="1"/>
  <c r="L32" i="5"/>
  <c r="L135" i="5" s="1"/>
  <c r="L241" i="5" s="1"/>
  <c r="L33" i="5"/>
  <c r="L136" i="5" s="1"/>
  <c r="L242" i="5" s="1"/>
  <c r="L34" i="5"/>
  <c r="L137" i="5" s="1"/>
  <c r="L243" i="5" s="1"/>
  <c r="L35" i="5"/>
  <c r="L138" i="5" s="1"/>
  <c r="L244" i="5" s="1"/>
  <c r="L36" i="5"/>
  <c r="L139" i="5" s="1"/>
  <c r="L245" i="5" s="1"/>
  <c r="L28" i="5"/>
  <c r="L131" i="5" s="1"/>
  <c r="L237" i="5" s="1"/>
  <c r="L31" i="5"/>
  <c r="L134" i="5" s="1"/>
  <c r="L240" i="5" s="1"/>
  <c r="L30" i="5"/>
  <c r="L133" i="5" s="1"/>
  <c r="L239" i="5" s="1"/>
  <c r="L29" i="5"/>
  <c r="L132" i="5" s="1"/>
  <c r="L238" i="5" s="1"/>
  <c r="L27" i="5"/>
  <c r="L130" i="5" s="1"/>
  <c r="L236" i="5" s="1"/>
  <c r="AC56" i="5"/>
  <c r="AG57" i="5"/>
  <c r="AG53" i="5"/>
  <c r="AC61" i="5"/>
  <c r="AC164" i="5" s="1"/>
  <c r="AC270" i="5" s="1"/>
  <c r="AC57" i="5"/>
  <c r="AC160" i="5" s="1"/>
  <c r="AC53" i="5"/>
  <c r="D52" i="5"/>
  <c r="D265" i="5"/>
  <c r="D261" i="5"/>
  <c r="H261" i="5" s="1"/>
  <c r="K238" i="5" s="1"/>
  <c r="O238" i="5" s="1"/>
  <c r="S238" i="5" s="1"/>
  <c r="W238" i="5" s="1"/>
  <c r="D159" i="5"/>
  <c r="D155" i="5"/>
  <c r="H155" i="5" s="1"/>
  <c r="K132" i="5" s="1"/>
  <c r="O132" i="5" s="1"/>
  <c r="S132" i="5" s="1"/>
  <c r="W132" i="5" s="1"/>
  <c r="X29" i="5"/>
  <c r="X132" i="5" s="1"/>
  <c r="X238" i="5" s="1"/>
  <c r="X30" i="5"/>
  <c r="X133" i="5" s="1"/>
  <c r="X239" i="5" s="1"/>
  <c r="X31" i="5"/>
  <c r="X134" i="5" s="1"/>
  <c r="X240" i="5" s="1"/>
  <c r="T30" i="5"/>
  <c r="T133" i="5" s="1"/>
  <c r="T239" i="5" s="1"/>
  <c r="T29" i="5"/>
  <c r="T132" i="5" s="1"/>
  <c r="T238" i="5" s="1"/>
  <c r="T31" i="5"/>
  <c r="T134" i="5" s="1"/>
  <c r="T240" i="5" s="1"/>
  <c r="T28" i="5"/>
  <c r="T131" i="5" s="1"/>
  <c r="T237" i="5" s="1"/>
  <c r="P29" i="5"/>
  <c r="P132" i="5" s="1"/>
  <c r="P238" i="5" s="1"/>
  <c r="P30" i="5"/>
  <c r="P133" i="5" s="1"/>
  <c r="P239" i="5" s="1"/>
  <c r="P31" i="5"/>
  <c r="P134" i="5" s="1"/>
  <c r="P240" i="5" s="1"/>
  <c r="P28" i="5"/>
  <c r="P131" i="5" s="1"/>
  <c r="P237" i="5" s="1"/>
  <c r="H61" i="5"/>
  <c r="H164" i="5" s="1"/>
  <c r="H57" i="5"/>
  <c r="H160" i="5" s="1"/>
  <c r="H53" i="5"/>
  <c r="H156" i="5" s="1"/>
  <c r="D56" i="5"/>
  <c r="D48" i="5"/>
  <c r="D151" i="5"/>
  <c r="H151" i="5" s="1"/>
  <c r="K131" i="5" s="1"/>
  <c r="O131" i="5" s="1"/>
  <c r="S131" i="5" s="1"/>
  <c r="W131" i="5" s="1"/>
  <c r="D57" i="5"/>
  <c r="D53" i="5"/>
  <c r="B12" i="4"/>
  <c r="D49" i="5" s="1"/>
  <c r="D152" i="5" s="1"/>
  <c r="CA157" i="5" l="1"/>
  <c r="CA262" i="5"/>
  <c r="CA263" i="5" s="1"/>
  <c r="D156" i="5"/>
  <c r="D54" i="5"/>
  <c r="AC156" i="5"/>
  <c r="AC262" i="5" s="1"/>
  <c r="AC54" i="5"/>
  <c r="CA161" i="5"/>
  <c r="CA266" i="5"/>
  <c r="D160" i="5"/>
  <c r="D58" i="5"/>
  <c r="AC161" i="5"/>
  <c r="AC266" i="5"/>
  <c r="AC263" i="5"/>
  <c r="BB267" i="5"/>
  <c r="AG155" i="5"/>
  <c r="AJ132" i="5" s="1"/>
  <c r="AC157" i="5"/>
  <c r="AG56" i="5"/>
  <c r="AJ30" i="5" s="1"/>
  <c r="AN30" i="5" s="1"/>
  <c r="AR30" i="5" s="1"/>
  <c r="AV30" i="5" s="1"/>
  <c r="AC58" i="5"/>
  <c r="BN132" i="5"/>
  <c r="BN238" i="5"/>
  <c r="BJ133" i="5"/>
  <c r="BJ239" i="5"/>
  <c r="BN137" i="5"/>
  <c r="BN243" i="5"/>
  <c r="BR130" i="5"/>
  <c r="BR236" i="5"/>
  <c r="BR134" i="5"/>
  <c r="BR240" i="5"/>
  <c r="BV133" i="5"/>
  <c r="BV239" i="5"/>
  <c r="CM132" i="5"/>
  <c r="CQ132" i="5"/>
  <c r="CU133" i="5"/>
  <c r="BN133" i="5"/>
  <c r="BN239" i="5"/>
  <c r="BJ134" i="5"/>
  <c r="BJ240" i="5"/>
  <c r="BR131" i="5"/>
  <c r="BR237" i="5"/>
  <c r="BV125" i="5"/>
  <c r="BV231" i="5"/>
  <c r="BV134" i="5"/>
  <c r="BV240" i="5"/>
  <c r="CI132" i="5"/>
  <c r="CM133" i="5"/>
  <c r="CQ133" i="5"/>
  <c r="CU134" i="5"/>
  <c r="BN136" i="5"/>
  <c r="BN242" i="5"/>
  <c r="BN134" i="5"/>
  <c r="BN240" i="5"/>
  <c r="BJ136" i="5"/>
  <c r="BJ242" i="5"/>
  <c r="BN130" i="5"/>
  <c r="BN236" i="5"/>
  <c r="BR132" i="5"/>
  <c r="BR238" i="5"/>
  <c r="BV130" i="5"/>
  <c r="BV236" i="5"/>
  <c r="CI133" i="5"/>
  <c r="CM134" i="5"/>
  <c r="CQ134" i="5"/>
  <c r="BN135" i="5"/>
  <c r="BN241" i="5"/>
  <c r="BJ132" i="5"/>
  <c r="BJ238" i="5"/>
  <c r="BJ135" i="5"/>
  <c r="BJ241" i="5"/>
  <c r="BR133" i="5"/>
  <c r="BR239" i="5"/>
  <c r="BV132" i="5"/>
  <c r="BV238" i="5"/>
  <c r="CI134" i="5"/>
  <c r="CU132" i="5"/>
  <c r="AG262" i="5"/>
  <c r="AG263" i="5" s="1"/>
  <c r="AG156" i="5"/>
  <c r="BF267" i="5"/>
  <c r="CE164" i="5"/>
  <c r="CE270" i="5"/>
  <c r="AG266" i="5"/>
  <c r="AG267" i="5" s="1"/>
  <c r="AG160" i="5"/>
  <c r="AG270" i="5"/>
  <c r="AG164" i="5"/>
  <c r="CE156" i="5"/>
  <c r="CE157" i="5" s="1"/>
  <c r="CE262" i="5"/>
  <c r="CE160" i="5"/>
  <c r="CE161" i="5" s="1"/>
  <c r="CE266" i="5"/>
  <c r="CH29" i="5"/>
  <c r="CL29" i="5" s="1"/>
  <c r="CP29" i="5" s="1"/>
  <c r="CT29" i="5" s="1"/>
  <c r="CE263" i="5"/>
  <c r="BF163" i="5"/>
  <c r="BI134" i="5" s="1"/>
  <c r="BM134" i="5" s="1"/>
  <c r="BQ134" i="5" s="1"/>
  <c r="BU134" i="5" s="1"/>
  <c r="BF164" i="5"/>
  <c r="BF160" i="5"/>
  <c r="BF161" i="5" s="1"/>
  <c r="BF156" i="5"/>
  <c r="BF157" i="5" s="1"/>
  <c r="AG159" i="5"/>
  <c r="AJ133" i="5" s="1"/>
  <c r="BI132" i="5"/>
  <c r="BM132" i="5" s="1"/>
  <c r="BQ132" i="5" s="1"/>
  <c r="BU132" i="5" s="1"/>
  <c r="BQ133" i="5"/>
  <c r="BU133" i="5" s="1"/>
  <c r="BF52" i="5"/>
  <c r="BI29" i="5" s="1"/>
  <c r="BB157" i="5"/>
  <c r="BB161" i="5"/>
  <c r="AJ138" i="5"/>
  <c r="AJ29" i="5"/>
  <c r="AN29" i="5" s="1"/>
  <c r="AR29" i="5" s="1"/>
  <c r="AV29" i="5" s="1"/>
  <c r="CA58" i="5"/>
  <c r="CE54" i="5"/>
  <c r="CE56" i="5"/>
  <c r="CA54" i="5"/>
  <c r="AG54" i="5"/>
  <c r="BF58" i="5"/>
  <c r="BB58" i="5"/>
  <c r="BB54" i="5"/>
  <c r="H262" i="5"/>
  <c r="H266" i="5"/>
  <c r="H270" i="5"/>
  <c r="H265" i="5"/>
  <c r="K239" i="5" s="1"/>
  <c r="O239" i="5" s="1"/>
  <c r="S239" i="5" s="1"/>
  <c r="W239" i="5" s="1"/>
  <c r="H159" i="5"/>
  <c r="H157" i="5"/>
  <c r="D153" i="5"/>
  <c r="AG58" i="5" l="1"/>
  <c r="AG157" i="5"/>
  <c r="D262" i="5"/>
  <c r="D263" i="5" s="1"/>
  <c r="D157" i="5"/>
  <c r="D266" i="5"/>
  <c r="D161" i="5"/>
  <c r="CH30" i="5"/>
  <c r="CL30" i="5" s="1"/>
  <c r="CP30" i="5" s="1"/>
  <c r="CT30" i="5" s="1"/>
  <c r="CE267" i="5"/>
  <c r="BF263" i="5"/>
  <c r="AG161" i="5"/>
  <c r="BF54" i="5"/>
  <c r="H161" i="5"/>
  <c r="K133" i="5"/>
  <c r="O133" i="5" s="1"/>
  <c r="S133" i="5" s="1"/>
  <c r="W133" i="5" s="1"/>
  <c r="CE58" i="5"/>
  <c r="H263" i="5"/>
  <c r="H329" i="6" l="1"/>
  <c r="G329" i="6"/>
  <c r="F329" i="6"/>
  <c r="E329" i="6"/>
  <c r="D329" i="6"/>
  <c r="AQ329" i="6"/>
  <c r="AP329" i="6"/>
  <c r="AO329" i="6"/>
  <c r="AN329" i="6"/>
  <c r="AM329" i="6"/>
  <c r="AL329" i="6"/>
  <c r="AK329" i="6"/>
  <c r="AJ329" i="6"/>
  <c r="AI329" i="6"/>
  <c r="AH329" i="6"/>
  <c r="AG329" i="6"/>
  <c r="AF329" i="6"/>
  <c r="AE329" i="6"/>
  <c r="AD329" i="6"/>
  <c r="AC329" i="6"/>
  <c r="AB329" i="6"/>
  <c r="AA329" i="6"/>
  <c r="Z329" i="6"/>
  <c r="Y329" i="6"/>
  <c r="X329" i="6"/>
  <c r="W329" i="6"/>
  <c r="V329" i="6"/>
  <c r="U329" i="6"/>
  <c r="T329" i="6"/>
  <c r="S329" i="6"/>
  <c r="R329" i="6"/>
  <c r="Q329" i="6"/>
  <c r="P329" i="6"/>
  <c r="O329" i="6"/>
  <c r="N329" i="6"/>
  <c r="M329" i="6"/>
  <c r="L328" i="6"/>
  <c r="L329" i="6" s="1"/>
  <c r="K328" i="6"/>
  <c r="K329" i="6" s="1"/>
  <c r="J328" i="6"/>
  <c r="J329" i="6" s="1"/>
  <c r="I328" i="6"/>
  <c r="I329" i="6" s="1"/>
  <c r="F327" i="6"/>
  <c r="E327" i="6"/>
  <c r="D327" i="6"/>
  <c r="AQ327" i="6"/>
  <c r="AP327" i="6"/>
  <c r="AO327" i="6"/>
  <c r="AN327" i="6"/>
  <c r="AM327" i="6"/>
  <c r="AL327" i="6"/>
  <c r="AK327" i="6"/>
  <c r="AJ327" i="6"/>
  <c r="AI327" i="6"/>
  <c r="AH327" i="6"/>
  <c r="AG327" i="6"/>
  <c r="AF327" i="6"/>
  <c r="AE327" i="6"/>
  <c r="AD327" i="6"/>
  <c r="AC327" i="6"/>
  <c r="AB327" i="6"/>
  <c r="AA327" i="6"/>
  <c r="Z327" i="6"/>
  <c r="Y327" i="6"/>
  <c r="X327" i="6"/>
  <c r="W326" i="6"/>
  <c r="W327" i="6" s="1"/>
  <c r="V326" i="6"/>
  <c r="V327" i="6" s="1"/>
  <c r="U326" i="6"/>
  <c r="U327" i="6" s="1"/>
  <c r="T326" i="6"/>
  <c r="T327" i="6" s="1"/>
  <c r="S326" i="6"/>
  <c r="S327" i="6" s="1"/>
  <c r="R326" i="6"/>
  <c r="R327" i="6" s="1"/>
  <c r="Q326" i="6"/>
  <c r="Q327" i="6" s="1"/>
  <c r="P326" i="6"/>
  <c r="P327" i="6" s="1"/>
  <c r="O326" i="6"/>
  <c r="O327" i="6" s="1"/>
  <c r="N326" i="6"/>
  <c r="N327" i="6" s="1"/>
  <c r="M326" i="6"/>
  <c r="M327" i="6" s="1"/>
  <c r="L326" i="6"/>
  <c r="L327" i="6" s="1"/>
  <c r="K326" i="6"/>
  <c r="K327" i="6" s="1"/>
  <c r="J326" i="6"/>
  <c r="J327" i="6" s="1"/>
  <c r="I326" i="6"/>
  <c r="I327" i="6" s="1"/>
  <c r="H326" i="6"/>
  <c r="H327" i="6" s="1"/>
  <c r="G326" i="6"/>
  <c r="F325" i="6"/>
  <c r="E325" i="6"/>
  <c r="D325" i="6"/>
  <c r="AQ325" i="6"/>
  <c r="AP325" i="6"/>
  <c r="AO325" i="6"/>
  <c r="AN325" i="6"/>
  <c r="AM325" i="6"/>
  <c r="AL325" i="6"/>
  <c r="AK325" i="6"/>
  <c r="AJ325" i="6"/>
  <c r="AI325" i="6"/>
  <c r="AH325" i="6"/>
  <c r="AG325" i="6"/>
  <c r="AF325" i="6"/>
  <c r="AE325" i="6"/>
  <c r="AD325" i="6"/>
  <c r="AC325" i="6"/>
  <c r="AB325" i="6"/>
  <c r="AA325" i="6"/>
  <c r="Z325" i="6"/>
  <c r="Y325" i="6"/>
  <c r="X325" i="6"/>
  <c r="W325" i="6"/>
  <c r="V325" i="6"/>
  <c r="U325" i="6"/>
  <c r="T325" i="6"/>
  <c r="S325" i="6"/>
  <c r="R325" i="6"/>
  <c r="Q325" i="6"/>
  <c r="P325" i="6"/>
  <c r="O325" i="6"/>
  <c r="N325" i="6"/>
  <c r="M325" i="6"/>
  <c r="L325" i="6"/>
  <c r="K325" i="6"/>
  <c r="J325" i="6"/>
  <c r="I324" i="6"/>
  <c r="I325" i="6" s="1"/>
  <c r="H324" i="6"/>
  <c r="H325" i="6" s="1"/>
  <c r="G324" i="6"/>
  <c r="G325" i="6" s="1"/>
  <c r="D317" i="6"/>
  <c r="C331" i="6"/>
  <c r="C337" i="6" s="1"/>
  <c r="B317" i="6"/>
  <c r="B316" i="6"/>
  <c r="B313" i="6"/>
  <c r="B312" i="6"/>
  <c r="J10" i="2"/>
  <c r="J11" i="2"/>
  <c r="J12" i="2"/>
  <c r="F10" i="2"/>
  <c r="F11" i="2"/>
  <c r="F12" i="2"/>
  <c r="B11" i="2"/>
  <c r="B10" i="2"/>
  <c r="B12" i="2"/>
  <c r="H52" i="5"/>
  <c r="K29" i="5" s="1"/>
  <c r="O29" i="5" s="1"/>
  <c r="S29" i="5" s="1"/>
  <c r="W29" i="5" s="1"/>
  <c r="G356" i="6" l="1"/>
  <c r="AT356" i="6"/>
  <c r="M356" i="6"/>
  <c r="T356" i="6"/>
  <c r="AN356" i="6"/>
  <c r="AW356" i="6"/>
  <c r="AB356" i="6"/>
  <c r="F356" i="6"/>
  <c r="AK356" i="6"/>
  <c r="P356" i="6"/>
  <c r="AU356" i="6"/>
  <c r="AE356" i="6"/>
  <c r="O356" i="6"/>
  <c r="N356" i="6"/>
  <c r="AS356" i="6"/>
  <c r="AZ356" i="6"/>
  <c r="I356" i="6"/>
  <c r="AC356" i="6"/>
  <c r="AR356" i="6"/>
  <c r="V356" i="6"/>
  <c r="BA356" i="6"/>
  <c r="AF356" i="6"/>
  <c r="J356" i="6"/>
  <c r="AQ356" i="6"/>
  <c r="AA356" i="6"/>
  <c r="K356" i="6"/>
  <c r="AJ356" i="6"/>
  <c r="AH356" i="6"/>
  <c r="AO356" i="6"/>
  <c r="R356" i="6"/>
  <c r="AL356" i="6"/>
  <c r="Q356" i="6"/>
  <c r="AV356" i="6"/>
  <c r="Z356" i="6"/>
  <c r="AM356" i="6"/>
  <c r="W356" i="6"/>
  <c r="Y356" i="6"/>
  <c r="X356" i="6"/>
  <c r="H356" i="6"/>
  <c r="AG356" i="6"/>
  <c r="U356" i="6"/>
  <c r="AY356" i="6"/>
  <c r="D356" i="6"/>
  <c r="AX356" i="6"/>
  <c r="L356" i="6"/>
  <c r="S356" i="6"/>
  <c r="E356" i="6"/>
  <c r="AD356" i="6"/>
  <c r="AP356" i="6"/>
  <c r="AI356" i="6"/>
  <c r="D316" i="6"/>
  <c r="E430" i="6"/>
  <c r="F431" i="6"/>
  <c r="R432" i="6"/>
  <c r="F432" i="6"/>
  <c r="K433" i="6"/>
  <c r="J432" i="6"/>
  <c r="T430" i="6"/>
  <c r="Z432" i="6"/>
  <c r="H430" i="6"/>
  <c r="E431" i="6"/>
  <c r="D431" i="6"/>
  <c r="N433" i="6"/>
  <c r="U432" i="6"/>
  <c r="E432" i="6"/>
  <c r="P431" i="6"/>
  <c r="W430" i="6"/>
  <c r="G430" i="6"/>
  <c r="Q433" i="6"/>
  <c r="T432" i="6"/>
  <c r="AA431" i="6"/>
  <c r="K431" i="6"/>
  <c r="R430" i="6"/>
  <c r="I431" i="6"/>
  <c r="D433" i="6"/>
  <c r="P433" i="6"/>
  <c r="S432" i="6"/>
  <c r="V431" i="6"/>
  <c r="Y430" i="6"/>
  <c r="I430" i="6"/>
  <c r="H431" i="6"/>
  <c r="Y433" i="6"/>
  <c r="S431" i="6"/>
  <c r="K432" i="6"/>
  <c r="T433" i="6"/>
  <c r="M430" i="6"/>
  <c r="H433" i="6"/>
  <c r="AB430" i="6"/>
  <c r="O433" i="6"/>
  <c r="L430" i="6"/>
  <c r="N432" i="6"/>
  <c r="Y431" i="6"/>
  <c r="Z433" i="6"/>
  <c r="J433" i="6"/>
  <c r="Q432" i="6"/>
  <c r="AB431" i="6"/>
  <c r="L431" i="6"/>
  <c r="S430" i="6"/>
  <c r="Q431" i="6"/>
  <c r="M433" i="6"/>
  <c r="P432" i="6"/>
  <c r="W431" i="6"/>
  <c r="G431" i="6"/>
  <c r="N430" i="6"/>
  <c r="AB433" i="6"/>
  <c r="L433" i="6"/>
  <c r="O432" i="6"/>
  <c r="R431" i="6"/>
  <c r="U430" i="6"/>
  <c r="X431" i="6"/>
  <c r="I433" i="6"/>
  <c r="Z430" i="6"/>
  <c r="X433" i="6"/>
  <c r="N431" i="6"/>
  <c r="W432" i="6"/>
  <c r="G432" i="6"/>
  <c r="X432" i="6"/>
  <c r="D432" i="6"/>
  <c r="AA433" i="6"/>
  <c r="W433" i="6"/>
  <c r="P430" i="6"/>
  <c r="U431" i="6"/>
  <c r="V433" i="6"/>
  <c r="F433" i="6"/>
  <c r="M432" i="6"/>
  <c r="O430" i="6"/>
  <c r="L432" i="6"/>
  <c r="J430" i="6"/>
  <c r="AA432" i="6"/>
  <c r="Q430" i="6"/>
  <c r="J431" i="6"/>
  <c r="V432" i="6"/>
  <c r="AB432" i="6"/>
  <c r="G433" i="6"/>
  <c r="S433" i="6"/>
  <c r="X430" i="6"/>
  <c r="M431" i="6"/>
  <c r="R433" i="6"/>
  <c r="Y432" i="6"/>
  <c r="I432" i="6"/>
  <c r="T431" i="6"/>
  <c r="AA430" i="6"/>
  <c r="K430" i="6"/>
  <c r="U433" i="6"/>
  <c r="E433" i="6"/>
  <c r="H432" i="6"/>
  <c r="O431" i="6"/>
  <c r="V430" i="6"/>
  <c r="F430" i="6"/>
  <c r="Z431" i="6"/>
  <c r="AM318" i="6"/>
  <c r="W318" i="6"/>
  <c r="G318" i="6"/>
  <c r="AL318" i="6"/>
  <c r="V318" i="6"/>
  <c r="F318" i="6"/>
  <c r="AO318" i="6"/>
  <c r="Y318" i="6"/>
  <c r="I318" i="6"/>
  <c r="AB318" i="6"/>
  <c r="AU318" i="6"/>
  <c r="AD318" i="6"/>
  <c r="AG318" i="6"/>
  <c r="AP318" i="6"/>
  <c r="AC318" i="6"/>
  <c r="H318" i="6"/>
  <c r="AV318" i="6"/>
  <c r="AZ318" i="6"/>
  <c r="AR318" i="6"/>
  <c r="AY318" i="6"/>
  <c r="AI318" i="6"/>
  <c r="S318" i="6"/>
  <c r="AX318" i="6"/>
  <c r="AH318" i="6"/>
  <c r="R318" i="6"/>
  <c r="BA318" i="6"/>
  <c r="AK318" i="6"/>
  <c r="U318" i="6"/>
  <c r="AE318" i="6"/>
  <c r="AT318" i="6"/>
  <c r="N318" i="6"/>
  <c r="Q318" i="6"/>
  <c r="AQ318" i="6"/>
  <c r="Z318" i="6"/>
  <c r="M318" i="6"/>
  <c r="AN318" i="6"/>
  <c r="D318" i="6"/>
  <c r="P318" i="6"/>
  <c r="AJ318" i="6"/>
  <c r="O318" i="6"/>
  <c r="AW318" i="6"/>
  <c r="K318" i="6"/>
  <c r="AS318" i="6"/>
  <c r="E318" i="6"/>
  <c r="AF318" i="6"/>
  <c r="X318" i="6"/>
  <c r="T318" i="6"/>
  <c r="L318" i="6"/>
  <c r="AA318" i="6"/>
  <c r="J318" i="6"/>
  <c r="H501" i="6"/>
  <c r="S501" i="6"/>
  <c r="G501" i="6"/>
  <c r="X499" i="6"/>
  <c r="L502" i="6"/>
  <c r="R502" i="6"/>
  <c r="I501" i="6"/>
  <c r="AA499" i="6"/>
  <c r="H502" i="6"/>
  <c r="D499" i="6"/>
  <c r="T501" i="6"/>
  <c r="Z499" i="6"/>
  <c r="F499" i="6"/>
  <c r="W501" i="6"/>
  <c r="Q500" i="6"/>
  <c r="H499" i="6"/>
  <c r="AA501" i="6"/>
  <c r="AB499" i="6"/>
  <c r="K502" i="6"/>
  <c r="J502" i="6"/>
  <c r="AB500" i="6"/>
  <c r="S499" i="6"/>
  <c r="W502" i="6"/>
  <c r="L501" i="6"/>
  <c r="R499" i="6"/>
  <c r="E502" i="6"/>
  <c r="I500" i="6"/>
  <c r="J500" i="6"/>
  <c r="K501" i="6"/>
  <c r="T499" i="6"/>
  <c r="Z501" i="6"/>
  <c r="X500" i="6"/>
  <c r="O499" i="6"/>
  <c r="I502" i="6"/>
  <c r="R500" i="6"/>
  <c r="AB502" i="6"/>
  <c r="L500" i="6"/>
  <c r="O500" i="6"/>
  <c r="T502" i="6"/>
  <c r="M501" i="6"/>
  <c r="P502" i="6"/>
  <c r="F501" i="6"/>
  <c r="G500" i="6"/>
  <c r="Y499" i="6"/>
  <c r="Q499" i="6"/>
  <c r="Y500" i="6"/>
  <c r="P499" i="6"/>
  <c r="S502" i="6"/>
  <c r="N502" i="6"/>
  <c r="E501" i="6"/>
  <c r="W499" i="6"/>
  <c r="AA502" i="6"/>
  <c r="Y502" i="6"/>
  <c r="P501" i="6"/>
  <c r="V499" i="6"/>
  <c r="U502" i="6"/>
  <c r="O501" i="6"/>
  <c r="U499" i="6"/>
  <c r="F502" i="6"/>
  <c r="O502" i="6"/>
  <c r="Q502" i="6"/>
  <c r="AA500" i="6"/>
  <c r="N499" i="6"/>
  <c r="I499" i="6"/>
  <c r="V500" i="6"/>
  <c r="M499" i="6"/>
  <c r="U500" i="6"/>
  <c r="L499" i="6"/>
  <c r="R501" i="6"/>
  <c r="Y501" i="6"/>
  <c r="T500" i="6"/>
  <c r="K499" i="6"/>
  <c r="G502" i="6"/>
  <c r="M502" i="6"/>
  <c r="W500" i="6"/>
  <c r="J499" i="6"/>
  <c r="Z500" i="6"/>
  <c r="N500" i="6"/>
  <c r="E499" i="6"/>
  <c r="M500" i="6"/>
  <c r="D502" i="6"/>
  <c r="J501" i="6"/>
  <c r="U501" i="6"/>
  <c r="P500" i="6"/>
  <c r="G499" i="6"/>
  <c r="V501" i="6"/>
  <c r="S500" i="6"/>
  <c r="F500" i="6"/>
  <c r="E500" i="6"/>
  <c r="Z502" i="6"/>
  <c r="Q501" i="6"/>
  <c r="X502" i="6"/>
  <c r="N501" i="6"/>
  <c r="AB501" i="6"/>
  <c r="V502" i="6"/>
  <c r="H500" i="6"/>
  <c r="X501" i="6"/>
  <c r="K500" i="6"/>
  <c r="AB515" i="6"/>
  <c r="Y515" i="6"/>
  <c r="AA514" i="6"/>
  <c r="Z515" i="6"/>
  <c r="X514" i="6"/>
  <c r="X515" i="6"/>
  <c r="AB514" i="6"/>
  <c r="Y514" i="6"/>
  <c r="AA515" i="6"/>
  <c r="Z514" i="6"/>
  <c r="AF394" i="6"/>
  <c r="AA394" i="6"/>
  <c r="AP394" i="6"/>
  <c r="J394" i="6"/>
  <c r="AG394" i="6"/>
  <c r="AB394" i="6"/>
  <c r="D394" i="6"/>
  <c r="W394" i="6"/>
  <c r="AL394" i="6"/>
  <c r="F394" i="6"/>
  <c r="AC394" i="6"/>
  <c r="H394" i="6"/>
  <c r="AX394" i="6"/>
  <c r="AO394" i="6"/>
  <c r="I394" i="6"/>
  <c r="AE394" i="6"/>
  <c r="N394" i="6"/>
  <c r="X394" i="6"/>
  <c r="AY394" i="6"/>
  <c r="S394" i="6"/>
  <c r="AH394" i="6"/>
  <c r="Y394" i="6"/>
  <c r="E394" i="6"/>
  <c r="AZ394" i="6"/>
  <c r="T394" i="6"/>
  <c r="AU394" i="6"/>
  <c r="O394" i="6"/>
  <c r="AD394" i="6"/>
  <c r="BA394" i="6"/>
  <c r="U394" i="6"/>
  <c r="AV394" i="6"/>
  <c r="P394" i="6"/>
  <c r="AQ394" i="6"/>
  <c r="K394" i="6"/>
  <c r="Z394" i="6"/>
  <c r="AW394" i="6"/>
  <c r="Q394" i="6"/>
  <c r="AR394" i="6"/>
  <c r="L394" i="6"/>
  <c r="AM394" i="6"/>
  <c r="G394" i="6"/>
  <c r="V394" i="6"/>
  <c r="AS394" i="6"/>
  <c r="M394" i="6"/>
  <c r="AN394" i="6"/>
  <c r="AI394" i="6"/>
  <c r="R394" i="6"/>
  <c r="AJ394" i="6"/>
  <c r="AT394" i="6"/>
  <c r="AK394" i="6"/>
  <c r="D392" i="6"/>
  <c r="E464" i="6"/>
  <c r="W467" i="6"/>
  <c r="P467" i="6"/>
  <c r="T467" i="6"/>
  <c r="S467" i="6"/>
  <c r="P466" i="6"/>
  <c r="R466" i="6"/>
  <c r="I465" i="6"/>
  <c r="AB466" i="6"/>
  <c r="U466" i="6"/>
  <c r="P465" i="6"/>
  <c r="G464" i="6"/>
  <c r="V464" i="6"/>
  <c r="W466" i="6"/>
  <c r="J465" i="6"/>
  <c r="F467" i="6"/>
  <c r="Q467" i="6"/>
  <c r="E467" i="6"/>
  <c r="M467" i="6"/>
  <c r="T466" i="6"/>
  <c r="D465" i="6"/>
  <c r="Q466" i="6"/>
  <c r="L465" i="6"/>
  <c r="Y464" i="6"/>
  <c r="H467" i="6"/>
  <c r="Z467" i="6"/>
  <c r="O466" i="6"/>
  <c r="E465" i="6"/>
  <c r="M466" i="6"/>
  <c r="G466" i="6"/>
  <c r="F465" i="6"/>
  <c r="F466" i="6"/>
  <c r="X464" i="6"/>
  <c r="V467" i="6"/>
  <c r="I466" i="6"/>
  <c r="AA464" i="6"/>
  <c r="S465" i="6"/>
  <c r="J464" i="6"/>
  <c r="K466" i="6"/>
  <c r="Q464" i="6"/>
  <c r="D464" i="6"/>
  <c r="P464" i="6"/>
  <c r="AB465" i="6"/>
  <c r="K465" i="6"/>
  <c r="I464" i="6"/>
  <c r="R464" i="6"/>
  <c r="J466" i="6"/>
  <c r="H465" i="6"/>
  <c r="U464" i="6"/>
  <c r="L467" i="6"/>
  <c r="Y465" i="6"/>
  <c r="T464" i="6"/>
  <c r="R467" i="6"/>
  <c r="E466" i="6"/>
  <c r="W464" i="6"/>
  <c r="O465" i="6"/>
  <c r="F464" i="6"/>
  <c r="Z465" i="6"/>
  <c r="M464" i="6"/>
  <c r="D467" i="6"/>
  <c r="U465" i="6"/>
  <c r="N467" i="6"/>
  <c r="S464" i="6"/>
  <c r="V465" i="6"/>
  <c r="S466" i="6"/>
  <c r="I467" i="6"/>
  <c r="L466" i="6"/>
  <c r="W465" i="6"/>
  <c r="AB467" i="6"/>
  <c r="U467" i="6"/>
  <c r="D466" i="6"/>
  <c r="Z466" i="6"/>
  <c r="Q465" i="6"/>
  <c r="L464" i="6"/>
  <c r="J467" i="6"/>
  <c r="X465" i="6"/>
  <c r="O464" i="6"/>
  <c r="G465" i="6"/>
  <c r="R465" i="6"/>
  <c r="H464" i="6"/>
  <c r="K464" i="6"/>
  <c r="AA466" i="6"/>
  <c r="O467" i="6"/>
  <c r="H466" i="6"/>
  <c r="G467" i="6"/>
  <c r="AA467" i="6"/>
  <c r="Y467" i="6"/>
  <c r="K467" i="6"/>
  <c r="X467" i="6"/>
  <c r="X466" i="6"/>
  <c r="V466" i="6"/>
  <c r="M465" i="6"/>
  <c r="Y466" i="6"/>
  <c r="T465" i="6"/>
  <c r="Z464" i="6"/>
  <c r="N465" i="6"/>
  <c r="N466" i="6"/>
  <c r="AA465" i="6"/>
  <c r="AB464" i="6"/>
  <c r="N464" i="6"/>
  <c r="E331" i="6"/>
  <c r="E317" i="6" s="1"/>
  <c r="Z445" i="6"/>
  <c r="X446" i="6"/>
  <c r="AB446" i="6"/>
  <c r="Z446" i="6"/>
  <c r="Y445" i="6"/>
  <c r="Y446" i="6"/>
  <c r="AA446" i="6"/>
  <c r="AB445" i="6"/>
  <c r="X445" i="6"/>
  <c r="AA445" i="6"/>
  <c r="G327" i="6"/>
  <c r="G331" i="6" s="1"/>
  <c r="G317" i="6" s="1"/>
  <c r="H71" i="12"/>
  <c r="U480" i="6"/>
  <c r="N480" i="6"/>
  <c r="V480" i="6"/>
  <c r="H480" i="6"/>
  <c r="K480" i="6"/>
  <c r="S480" i="6"/>
  <c r="AA479" i="6"/>
  <c r="Y480" i="6"/>
  <c r="Y479" i="6"/>
  <c r="G480" i="6"/>
  <c r="W480" i="6"/>
  <c r="P480" i="6"/>
  <c r="X479" i="6"/>
  <c r="L480" i="6"/>
  <c r="J480" i="6"/>
  <c r="O480" i="6"/>
  <c r="I480" i="6"/>
  <c r="E480" i="6"/>
  <c r="F480" i="6"/>
  <c r="R480" i="6"/>
  <c r="Z479" i="6"/>
  <c r="M480" i="6"/>
  <c r="AB479" i="6"/>
  <c r="T480" i="6"/>
  <c r="Q480" i="6"/>
  <c r="AA480" i="6"/>
  <c r="X480" i="6"/>
  <c r="AB480" i="6"/>
  <c r="Z480" i="6"/>
  <c r="AT317" i="6"/>
  <c r="AZ317" i="6"/>
  <c r="AR317" i="6"/>
  <c r="AY317" i="6"/>
  <c r="AW317" i="6"/>
  <c r="AX317" i="6"/>
  <c r="AS317" i="6"/>
  <c r="AV317" i="6"/>
  <c r="BA317" i="6"/>
  <c r="AU317" i="6"/>
  <c r="AR392" i="6"/>
  <c r="AV392" i="6"/>
  <c r="AZ392" i="6"/>
  <c r="AS410" i="6"/>
  <c r="AW410" i="6"/>
  <c r="BA410" i="6"/>
  <c r="AS411" i="6"/>
  <c r="AW411" i="6"/>
  <c r="BA411" i="6"/>
  <c r="AU392" i="6"/>
  <c r="AY392" i="6"/>
  <c r="AR410" i="6"/>
  <c r="AZ411" i="6"/>
  <c r="AS392" i="6"/>
  <c r="AW392" i="6"/>
  <c r="BA392" i="6"/>
  <c r="BA396" i="6" s="1"/>
  <c r="AT410" i="6"/>
  <c r="AX410" i="6"/>
  <c r="AT411" i="6"/>
  <c r="AX411" i="6"/>
  <c r="AY410" i="6"/>
  <c r="AU411" i="6"/>
  <c r="AV410" i="6"/>
  <c r="AR411" i="6"/>
  <c r="AT392" i="6"/>
  <c r="AX392" i="6"/>
  <c r="AU410" i="6"/>
  <c r="AY411" i="6"/>
  <c r="AZ410" i="6"/>
  <c r="AZ413" i="6" s="1"/>
  <c r="AV411" i="6"/>
  <c r="AH410" i="6"/>
  <c r="AL410" i="6"/>
  <c r="AP410" i="6"/>
  <c r="AK411" i="6"/>
  <c r="AO411" i="6"/>
  <c r="AO392" i="6"/>
  <c r="AK392" i="6"/>
  <c r="AI392" i="6"/>
  <c r="AQ392" i="6"/>
  <c r="AI410" i="6"/>
  <c r="AM410" i="6"/>
  <c r="AH411" i="6"/>
  <c r="AL411" i="6"/>
  <c r="AP411" i="6"/>
  <c r="AN392" i="6"/>
  <c r="AJ392" i="6"/>
  <c r="AQ410" i="6"/>
  <c r="AJ410" i="6"/>
  <c r="AN410" i="6"/>
  <c r="AI411" i="6"/>
  <c r="AM411" i="6"/>
  <c r="AQ411" i="6"/>
  <c r="AK410" i="6"/>
  <c r="AO410" i="6"/>
  <c r="AJ411" i="6"/>
  <c r="AN411" i="6"/>
  <c r="AP392" i="6"/>
  <c r="AL392" i="6"/>
  <c r="AH392" i="6"/>
  <c r="AM392" i="6"/>
  <c r="AT354" i="6"/>
  <c r="AX354" i="6"/>
  <c r="AS372" i="6"/>
  <c r="AW372" i="6"/>
  <c r="BA372" i="6"/>
  <c r="AS373" i="6"/>
  <c r="AW373" i="6"/>
  <c r="BA373" i="6"/>
  <c r="AV354" i="6"/>
  <c r="AZ354" i="6"/>
  <c r="AU372" i="6"/>
  <c r="AU373" i="6"/>
  <c r="AW354" i="6"/>
  <c r="AV372" i="6"/>
  <c r="AV373" i="6"/>
  <c r="AU354" i="6"/>
  <c r="AY354" i="6"/>
  <c r="AT372" i="6"/>
  <c r="AX372" i="6"/>
  <c r="AT373" i="6"/>
  <c r="AX373" i="6"/>
  <c r="AR354" i="6"/>
  <c r="AY372" i="6"/>
  <c r="AY373" i="6"/>
  <c r="AS354" i="6"/>
  <c r="BA354" i="6"/>
  <c r="BA358" i="6" s="1"/>
  <c r="AZ372" i="6"/>
  <c r="AZ373" i="6"/>
  <c r="AR372" i="6"/>
  <c r="AR373" i="6"/>
  <c r="AJ372" i="6"/>
  <c r="AN372" i="6"/>
  <c r="AH373" i="6"/>
  <c r="AL373" i="6"/>
  <c r="AP373" i="6"/>
  <c r="AI373" i="6"/>
  <c r="AK372" i="6"/>
  <c r="AO372" i="6"/>
  <c r="AM373" i="6"/>
  <c r="AQ373" i="6"/>
  <c r="AH372" i="6"/>
  <c r="AH375" i="6" s="1"/>
  <c r="AL372" i="6"/>
  <c r="AL375" i="6" s="1"/>
  <c r="AP372" i="6"/>
  <c r="AJ373" i="6"/>
  <c r="AN373" i="6"/>
  <c r="AI372" i="6"/>
  <c r="AM372" i="6"/>
  <c r="AQ372" i="6"/>
  <c r="AQ375" i="6" s="1"/>
  <c r="AK373" i="6"/>
  <c r="AO373" i="6"/>
  <c r="AQ354" i="6"/>
  <c r="AM354" i="6"/>
  <c r="AM358" i="6" s="1"/>
  <c r="AI354" i="6"/>
  <c r="AI358" i="6" s="1"/>
  <c r="AP354" i="6"/>
  <c r="AP358" i="6" s="1"/>
  <c r="AL354" i="6"/>
  <c r="AH354" i="6"/>
  <c r="AO354" i="6"/>
  <c r="AK354" i="6"/>
  <c r="AN354" i="6"/>
  <c r="AN358" i="6" s="1"/>
  <c r="AJ354" i="6"/>
  <c r="AJ358" i="6" s="1"/>
  <c r="AR316" i="6"/>
  <c r="AV316" i="6"/>
  <c r="AZ316" i="6"/>
  <c r="AT334" i="6"/>
  <c r="AX334" i="6"/>
  <c r="AT335" i="6"/>
  <c r="AX335" i="6"/>
  <c r="AU316" i="6"/>
  <c r="AS334" i="6"/>
  <c r="BA334" i="6"/>
  <c r="AW335" i="6"/>
  <c r="AS316" i="6"/>
  <c r="AW316" i="6"/>
  <c r="BA316" i="6"/>
  <c r="AU334" i="6"/>
  <c r="AY334" i="6"/>
  <c r="AU335" i="6"/>
  <c r="AY335" i="6"/>
  <c r="AW334" i="6"/>
  <c r="AW337" i="6" s="1"/>
  <c r="BA335" i="6"/>
  <c r="AT316" i="6"/>
  <c r="AX316" i="6"/>
  <c r="AR334" i="6"/>
  <c r="AV334" i="6"/>
  <c r="AZ334" i="6"/>
  <c r="AR335" i="6"/>
  <c r="AV335" i="6"/>
  <c r="AZ335" i="6"/>
  <c r="AY316" i="6"/>
  <c r="AS335" i="6"/>
  <c r="AJ334" i="6"/>
  <c r="AN334" i="6"/>
  <c r="AH335" i="6"/>
  <c r="AL335" i="6"/>
  <c r="AP335" i="6"/>
  <c r="AK334" i="6"/>
  <c r="AO334" i="6"/>
  <c r="AI335" i="6"/>
  <c r="AM335" i="6"/>
  <c r="AQ335" i="6"/>
  <c r="AH334" i="6"/>
  <c r="AL334" i="6"/>
  <c r="AP334" i="6"/>
  <c r="AJ335" i="6"/>
  <c r="AN335" i="6"/>
  <c r="AI334" i="6"/>
  <c r="AM334" i="6"/>
  <c r="AQ334" i="6"/>
  <c r="AK335" i="6"/>
  <c r="AO335" i="6"/>
  <c r="AO316" i="6"/>
  <c r="AK316" i="6"/>
  <c r="AN316" i="6"/>
  <c r="AJ316" i="6"/>
  <c r="AQ316" i="6"/>
  <c r="AM316" i="6"/>
  <c r="AI316" i="6"/>
  <c r="AP316" i="6"/>
  <c r="AL316" i="6"/>
  <c r="AH316" i="6"/>
  <c r="C74" i="12"/>
  <c r="C23" i="12" s="1"/>
  <c r="C52" i="11" s="1"/>
  <c r="C26" i="17"/>
  <c r="D430" i="6"/>
  <c r="D74" i="12"/>
  <c r="D23" i="12" s="1"/>
  <c r="D52" i="11" s="1"/>
  <c r="G26" i="17"/>
  <c r="C27" i="17"/>
  <c r="G334" i="6"/>
  <c r="K334" i="6"/>
  <c r="O334" i="6"/>
  <c r="S334" i="6"/>
  <c r="W334" i="6"/>
  <c r="AA334" i="6"/>
  <c r="AE334" i="6"/>
  <c r="H335" i="6"/>
  <c r="L335" i="6"/>
  <c r="P335" i="6"/>
  <c r="T335" i="6"/>
  <c r="F334" i="6"/>
  <c r="L334" i="6"/>
  <c r="Q334" i="6"/>
  <c r="V334" i="6"/>
  <c r="AB334" i="6"/>
  <c r="AG334" i="6"/>
  <c r="F335" i="6"/>
  <c r="K335" i="6"/>
  <c r="Q335" i="6"/>
  <c r="V335" i="6"/>
  <c r="Z335" i="6"/>
  <c r="AD335" i="6"/>
  <c r="E334" i="6"/>
  <c r="U334" i="6"/>
  <c r="Z334" i="6"/>
  <c r="E335" i="6"/>
  <c r="U335" i="6"/>
  <c r="AG335" i="6"/>
  <c r="H334" i="6"/>
  <c r="M334" i="6"/>
  <c r="R334" i="6"/>
  <c r="X334" i="6"/>
  <c r="AC334" i="6"/>
  <c r="G335" i="6"/>
  <c r="M335" i="6"/>
  <c r="R335" i="6"/>
  <c r="W335" i="6"/>
  <c r="AA335" i="6"/>
  <c r="AE335" i="6"/>
  <c r="J334" i="6"/>
  <c r="J335" i="6"/>
  <c r="Y335" i="6"/>
  <c r="I334" i="6"/>
  <c r="N334" i="6"/>
  <c r="T334" i="6"/>
  <c r="Y334" i="6"/>
  <c r="AD334" i="6"/>
  <c r="I335" i="6"/>
  <c r="N335" i="6"/>
  <c r="S335" i="6"/>
  <c r="X335" i="6"/>
  <c r="AB335" i="6"/>
  <c r="AF335" i="6"/>
  <c r="D335" i="6"/>
  <c r="P334" i="6"/>
  <c r="AF334" i="6"/>
  <c r="O335" i="6"/>
  <c r="AC335" i="6"/>
  <c r="D334" i="6"/>
  <c r="E80" i="12"/>
  <c r="E24" i="12" s="1"/>
  <c r="E53" i="11" s="1"/>
  <c r="K27" i="17"/>
  <c r="E410" i="6"/>
  <c r="I410" i="6"/>
  <c r="M410" i="6"/>
  <c r="Q410" i="6"/>
  <c r="U410" i="6"/>
  <c r="Y410" i="6"/>
  <c r="AC410" i="6"/>
  <c r="AG410" i="6"/>
  <c r="G411" i="6"/>
  <c r="K411" i="6"/>
  <c r="O411" i="6"/>
  <c r="S411" i="6"/>
  <c r="W411" i="6"/>
  <c r="AA411" i="6"/>
  <c r="AE411" i="6"/>
  <c r="D411" i="6"/>
  <c r="J410" i="6"/>
  <c r="O410" i="6"/>
  <c r="T410" i="6"/>
  <c r="Z410" i="6"/>
  <c r="AE410" i="6"/>
  <c r="F411" i="6"/>
  <c r="L411" i="6"/>
  <c r="Q411" i="6"/>
  <c r="V411" i="6"/>
  <c r="AB411" i="6"/>
  <c r="AG411" i="6"/>
  <c r="S410" i="6"/>
  <c r="J411" i="6"/>
  <c r="Z411" i="6"/>
  <c r="F410" i="6"/>
  <c r="K410" i="6"/>
  <c r="P410" i="6"/>
  <c r="V410" i="6"/>
  <c r="AA410" i="6"/>
  <c r="AF410" i="6"/>
  <c r="H411" i="6"/>
  <c r="M411" i="6"/>
  <c r="R411" i="6"/>
  <c r="X411" i="6"/>
  <c r="AC411" i="6"/>
  <c r="H410" i="6"/>
  <c r="X410" i="6"/>
  <c r="P411" i="6"/>
  <c r="G410" i="6"/>
  <c r="L410" i="6"/>
  <c r="R410" i="6"/>
  <c r="W410" i="6"/>
  <c r="AB410" i="6"/>
  <c r="I411" i="6"/>
  <c r="N411" i="6"/>
  <c r="T411" i="6"/>
  <c r="Y411" i="6"/>
  <c r="AD411" i="6"/>
  <c r="D410" i="6"/>
  <c r="N410" i="6"/>
  <c r="AD410" i="6"/>
  <c r="E411" i="6"/>
  <c r="U411" i="6"/>
  <c r="AF411" i="6"/>
  <c r="G27" i="17"/>
  <c r="E372" i="6"/>
  <c r="I372" i="6"/>
  <c r="M372" i="6"/>
  <c r="Q372" i="6"/>
  <c r="U372" i="6"/>
  <c r="Y372" i="6"/>
  <c r="AC372" i="6"/>
  <c r="AG372" i="6"/>
  <c r="F373" i="6"/>
  <c r="J373" i="6"/>
  <c r="N373" i="6"/>
  <c r="R373" i="6"/>
  <c r="V373" i="6"/>
  <c r="Z373" i="6"/>
  <c r="AD373" i="6"/>
  <c r="L372" i="6"/>
  <c r="X372" i="6"/>
  <c r="AB372" i="6"/>
  <c r="M373" i="6"/>
  <c r="Q373" i="6"/>
  <c r="AC373" i="6"/>
  <c r="F372" i="6"/>
  <c r="J372" i="6"/>
  <c r="N372" i="6"/>
  <c r="R372" i="6"/>
  <c r="V372" i="6"/>
  <c r="Z372" i="6"/>
  <c r="AD372" i="6"/>
  <c r="G373" i="6"/>
  <c r="K373" i="6"/>
  <c r="O373" i="6"/>
  <c r="S373" i="6"/>
  <c r="W373" i="6"/>
  <c r="AA373" i="6"/>
  <c r="AE373" i="6"/>
  <c r="H372" i="6"/>
  <c r="T372" i="6"/>
  <c r="E373" i="6"/>
  <c r="U373" i="6"/>
  <c r="G372" i="6"/>
  <c r="K372" i="6"/>
  <c r="O372" i="6"/>
  <c r="S372" i="6"/>
  <c r="W372" i="6"/>
  <c r="AA372" i="6"/>
  <c r="AE372" i="6"/>
  <c r="H373" i="6"/>
  <c r="L373" i="6"/>
  <c r="P373" i="6"/>
  <c r="T373" i="6"/>
  <c r="X373" i="6"/>
  <c r="AB373" i="6"/>
  <c r="AF373" i="6"/>
  <c r="D373" i="6"/>
  <c r="P372" i="6"/>
  <c r="AF372" i="6"/>
  <c r="I373" i="6"/>
  <c r="Y373" i="6"/>
  <c r="AG373" i="6"/>
  <c r="E74" i="12"/>
  <c r="E23" i="12" s="1"/>
  <c r="E52" i="11" s="1"/>
  <c r="K26" i="17"/>
  <c r="D372" i="6"/>
  <c r="D80" i="12"/>
  <c r="C80" i="12"/>
  <c r="C24" i="12" s="1"/>
  <c r="C53" i="11" s="1"/>
  <c r="B320" i="6"/>
  <c r="O331" i="6"/>
  <c r="O317" i="6" s="1"/>
  <c r="J446" i="6"/>
  <c r="R445" i="6"/>
  <c r="R446" i="6"/>
  <c r="J445" i="6"/>
  <c r="F446" i="6"/>
  <c r="T445" i="6"/>
  <c r="E446" i="6"/>
  <c r="U446" i="6"/>
  <c r="K446" i="6"/>
  <c r="E445" i="6"/>
  <c r="U445" i="6"/>
  <c r="S445" i="6"/>
  <c r="S446" i="6"/>
  <c r="C427" i="6"/>
  <c r="Q446" i="6"/>
  <c r="T446" i="6"/>
  <c r="G446" i="6"/>
  <c r="Q445" i="6"/>
  <c r="O445" i="6"/>
  <c r="V445" i="6"/>
  <c r="N446" i="6"/>
  <c r="I446" i="6"/>
  <c r="C426" i="6"/>
  <c r="O446" i="6"/>
  <c r="H445" i="6"/>
  <c r="I445" i="6"/>
  <c r="G445" i="6"/>
  <c r="W445" i="6"/>
  <c r="H446" i="6"/>
  <c r="P446" i="6"/>
  <c r="M446" i="6"/>
  <c r="V446" i="6"/>
  <c r="F445" i="6"/>
  <c r="P445" i="6"/>
  <c r="M445" i="6"/>
  <c r="K445" i="6"/>
  <c r="L446" i="6"/>
  <c r="L445" i="6"/>
  <c r="N445" i="6"/>
  <c r="W446" i="6"/>
  <c r="C388" i="6"/>
  <c r="S392" i="6"/>
  <c r="T392" i="6"/>
  <c r="Q392" i="6"/>
  <c r="AG392" i="6"/>
  <c r="R392" i="6"/>
  <c r="AE392" i="6"/>
  <c r="P392" i="6"/>
  <c r="M392" i="6"/>
  <c r="C389" i="6"/>
  <c r="G392" i="6"/>
  <c r="W392" i="6"/>
  <c r="H392" i="6"/>
  <c r="X392" i="6"/>
  <c r="E392" i="6"/>
  <c r="U392" i="6"/>
  <c r="F392" i="6"/>
  <c r="V392" i="6"/>
  <c r="AF392" i="6"/>
  <c r="N392" i="6"/>
  <c r="AD392" i="6"/>
  <c r="K392" i="6"/>
  <c r="AA392" i="6"/>
  <c r="L392" i="6"/>
  <c r="AB392" i="6"/>
  <c r="I392" i="6"/>
  <c r="Y392" i="6"/>
  <c r="J392" i="6"/>
  <c r="Z392" i="6"/>
  <c r="O392" i="6"/>
  <c r="AC392" i="6"/>
  <c r="D500" i="6"/>
  <c r="F514" i="6"/>
  <c r="V514" i="6"/>
  <c r="Q515" i="6"/>
  <c r="H515" i="6"/>
  <c r="F515" i="6"/>
  <c r="G514" i="6"/>
  <c r="S515" i="6"/>
  <c r="W514" i="6"/>
  <c r="D501" i="6"/>
  <c r="T514" i="6"/>
  <c r="M514" i="6"/>
  <c r="N514" i="6"/>
  <c r="M515" i="6"/>
  <c r="O514" i="6"/>
  <c r="L514" i="6"/>
  <c r="U514" i="6"/>
  <c r="I515" i="6"/>
  <c r="T515" i="6"/>
  <c r="U515" i="6"/>
  <c r="K514" i="6"/>
  <c r="W515" i="6"/>
  <c r="I514" i="6"/>
  <c r="J515" i="6"/>
  <c r="C496" i="6"/>
  <c r="L515" i="6"/>
  <c r="J514" i="6"/>
  <c r="V515" i="6"/>
  <c r="E515" i="6"/>
  <c r="O515" i="6"/>
  <c r="S514" i="6"/>
  <c r="H514" i="6"/>
  <c r="Q514" i="6"/>
  <c r="N515" i="6"/>
  <c r="C495" i="6"/>
  <c r="P515" i="6"/>
  <c r="K515" i="6"/>
  <c r="E514" i="6"/>
  <c r="R514" i="6"/>
  <c r="R515" i="6"/>
  <c r="G515" i="6"/>
  <c r="P514" i="6"/>
  <c r="H479" i="6"/>
  <c r="L479" i="6"/>
  <c r="N479" i="6"/>
  <c r="P479" i="6"/>
  <c r="C461" i="6"/>
  <c r="S479" i="6"/>
  <c r="I479" i="6"/>
  <c r="Q479" i="6"/>
  <c r="J479" i="6"/>
  <c r="C460" i="6"/>
  <c r="R479" i="6"/>
  <c r="G479" i="6"/>
  <c r="W479" i="6"/>
  <c r="T479" i="6"/>
  <c r="F479" i="6"/>
  <c r="V479" i="6"/>
  <c r="K479" i="6"/>
  <c r="E479" i="6"/>
  <c r="M479" i="6"/>
  <c r="U479" i="6"/>
  <c r="O479" i="6"/>
  <c r="C313" i="6"/>
  <c r="K331" i="6"/>
  <c r="K317" i="6" s="1"/>
  <c r="S331" i="6"/>
  <c r="S317" i="6" s="1"/>
  <c r="W331" i="6"/>
  <c r="W317" i="6" s="1"/>
  <c r="AA331" i="6"/>
  <c r="AA317" i="6" s="1"/>
  <c r="AE331" i="6"/>
  <c r="AE317" i="6" s="1"/>
  <c r="AI331" i="6"/>
  <c r="AI317" i="6" s="1"/>
  <c r="AM331" i="6"/>
  <c r="AM317" i="6" s="1"/>
  <c r="AQ331" i="6"/>
  <c r="AQ317" i="6" s="1"/>
  <c r="F331" i="6"/>
  <c r="F317" i="6" s="1"/>
  <c r="H331" i="6"/>
  <c r="H317" i="6" s="1"/>
  <c r="T331" i="6"/>
  <c r="T317" i="6" s="1"/>
  <c r="AN331" i="6"/>
  <c r="AN317" i="6" s="1"/>
  <c r="L331" i="6"/>
  <c r="L317" i="6" s="1"/>
  <c r="P331" i="6"/>
  <c r="P317" i="6" s="1"/>
  <c r="AB331" i="6"/>
  <c r="AB317" i="6" s="1"/>
  <c r="AF331" i="6"/>
  <c r="AF317" i="6" s="1"/>
  <c r="AJ331" i="6"/>
  <c r="AJ317" i="6" s="1"/>
  <c r="D331" i="6"/>
  <c r="X331" i="6"/>
  <c r="X317" i="6" s="1"/>
  <c r="R354" i="6"/>
  <c r="AF354" i="6"/>
  <c r="AG354" i="6"/>
  <c r="Q354" i="6"/>
  <c r="H354" i="6"/>
  <c r="G354" i="6"/>
  <c r="AA354" i="6"/>
  <c r="AE354" i="6"/>
  <c r="O354" i="6"/>
  <c r="AD354" i="6"/>
  <c r="N354" i="6"/>
  <c r="X354" i="6"/>
  <c r="AC354" i="6"/>
  <c r="M354" i="6"/>
  <c r="AB354" i="6"/>
  <c r="AB358" i="6" s="1"/>
  <c r="S354" i="6"/>
  <c r="W354" i="6"/>
  <c r="C350" i="6"/>
  <c r="C351" i="6"/>
  <c r="Z354" i="6"/>
  <c r="Z358" i="6" s="1"/>
  <c r="J354" i="6"/>
  <c r="P354" i="6"/>
  <c r="P358" i="6" s="1"/>
  <c r="Y354" i="6"/>
  <c r="I354" i="6"/>
  <c r="T354" i="6"/>
  <c r="V354" i="6"/>
  <c r="F354" i="6"/>
  <c r="D354" i="6"/>
  <c r="U354" i="6"/>
  <c r="E354" i="6"/>
  <c r="L354" i="6"/>
  <c r="K354" i="6"/>
  <c r="K358" i="6" s="1"/>
  <c r="AF316" i="6"/>
  <c r="AB316" i="6"/>
  <c r="X316" i="6"/>
  <c r="T316" i="6"/>
  <c r="P316" i="6"/>
  <c r="L316" i="6"/>
  <c r="H316" i="6"/>
  <c r="AE316" i="6"/>
  <c r="AA316" i="6"/>
  <c r="W316" i="6"/>
  <c r="S316" i="6"/>
  <c r="O316" i="6"/>
  <c r="K316" i="6"/>
  <c r="G316" i="6"/>
  <c r="AD316" i="6"/>
  <c r="Z316" i="6"/>
  <c r="V316" i="6"/>
  <c r="R316" i="6"/>
  <c r="N316" i="6"/>
  <c r="J316" i="6"/>
  <c r="F316" i="6"/>
  <c r="E316" i="6"/>
  <c r="AG316" i="6"/>
  <c r="AC316" i="6"/>
  <c r="Y316" i="6"/>
  <c r="U316" i="6"/>
  <c r="Q316" i="6"/>
  <c r="M316" i="6"/>
  <c r="I316" i="6"/>
  <c r="C312" i="6"/>
  <c r="I331" i="6"/>
  <c r="I317" i="6" s="1"/>
  <c r="M331" i="6"/>
  <c r="M317" i="6" s="1"/>
  <c r="Q331" i="6"/>
  <c r="Q317" i="6" s="1"/>
  <c r="U331" i="6"/>
  <c r="U317" i="6" s="1"/>
  <c r="Y331" i="6"/>
  <c r="Y317" i="6" s="1"/>
  <c r="AC331" i="6"/>
  <c r="AC317" i="6" s="1"/>
  <c r="AG331" i="6"/>
  <c r="AG317" i="6" s="1"/>
  <c r="AK331" i="6"/>
  <c r="AK317" i="6" s="1"/>
  <c r="AO331" i="6"/>
  <c r="AO317" i="6" s="1"/>
  <c r="J331" i="6"/>
  <c r="J317" i="6" s="1"/>
  <c r="N331" i="6"/>
  <c r="N317" i="6" s="1"/>
  <c r="R331" i="6"/>
  <c r="R317" i="6" s="1"/>
  <c r="V331" i="6"/>
  <c r="V317" i="6" s="1"/>
  <c r="Z331" i="6"/>
  <c r="Z317" i="6" s="1"/>
  <c r="AD331" i="6"/>
  <c r="AD317" i="6" s="1"/>
  <c r="AH331" i="6"/>
  <c r="AH317" i="6" s="1"/>
  <c r="AL331" i="6"/>
  <c r="AL317" i="6" s="1"/>
  <c r="AP331" i="6"/>
  <c r="AP317" i="6" s="1"/>
  <c r="H54" i="5"/>
  <c r="H56" i="5"/>
  <c r="AR320" i="6" l="1"/>
  <c r="AP375" i="6"/>
  <c r="AP378" i="6" s="1"/>
  <c r="AC358" i="6"/>
  <c r="AG396" i="6"/>
  <c r="W396" i="6"/>
  <c r="Z396" i="6"/>
  <c r="AM396" i="6"/>
  <c r="I358" i="6"/>
  <c r="AA358" i="6"/>
  <c r="G358" i="6"/>
  <c r="U358" i="6"/>
  <c r="AK358" i="6"/>
  <c r="AV358" i="6"/>
  <c r="AH358" i="6"/>
  <c r="AH378" i="6" s="1"/>
  <c r="E358" i="6"/>
  <c r="M358" i="6"/>
  <c r="J358" i="6"/>
  <c r="H358" i="6"/>
  <c r="AC396" i="6"/>
  <c r="D358" i="6"/>
  <c r="AS358" i="6"/>
  <c r="AL358" i="6"/>
  <c r="AL378" i="6" s="1"/>
  <c r="AR358" i="6"/>
  <c r="L358" i="6"/>
  <c r="Y358" i="6"/>
  <c r="AO358" i="6"/>
  <c r="O358" i="6"/>
  <c r="S358" i="6"/>
  <c r="I435" i="6"/>
  <c r="F320" i="6"/>
  <c r="N358" i="6"/>
  <c r="D320" i="6"/>
  <c r="AF358" i="6"/>
  <c r="O320" i="6"/>
  <c r="X358" i="6"/>
  <c r="R358" i="6"/>
  <c r="G320" i="6"/>
  <c r="U396" i="6"/>
  <c r="E504" i="6"/>
  <c r="AI396" i="6"/>
  <c r="AY358" i="6"/>
  <c r="AT358" i="6"/>
  <c r="T320" i="6"/>
  <c r="AU358" i="6"/>
  <c r="P469" i="6"/>
  <c r="K396" i="6"/>
  <c r="X396" i="6"/>
  <c r="AD396" i="6"/>
  <c r="H396" i="6"/>
  <c r="AZ358" i="6"/>
  <c r="AX358" i="6"/>
  <c r="Q358" i="6"/>
  <c r="V358" i="6"/>
  <c r="AD358" i="6"/>
  <c r="AG358" i="6"/>
  <c r="T358" i="6"/>
  <c r="W358" i="6"/>
  <c r="AQ358" i="6"/>
  <c r="AQ378" i="6" s="1"/>
  <c r="F358" i="6"/>
  <c r="AE358" i="6"/>
  <c r="AW358" i="6"/>
  <c r="K320" i="6"/>
  <c r="D435" i="6"/>
  <c r="D451" i="6" s="1"/>
  <c r="AP396" i="6"/>
  <c r="G504" i="6"/>
  <c r="L469" i="6"/>
  <c r="AA517" i="6"/>
  <c r="X517" i="6"/>
  <c r="N504" i="6"/>
  <c r="P504" i="6"/>
  <c r="F504" i="6"/>
  <c r="J504" i="6"/>
  <c r="AA396" i="6"/>
  <c r="AQ396" i="6"/>
  <c r="AK396" i="6"/>
  <c r="AO396" i="6"/>
  <c r="Y396" i="6"/>
  <c r="AB396" i="6"/>
  <c r="F396" i="6"/>
  <c r="M396" i="6"/>
  <c r="AT396" i="6"/>
  <c r="AR396" i="6"/>
  <c r="S504" i="6"/>
  <c r="Q504" i="6"/>
  <c r="Z517" i="6"/>
  <c r="L504" i="6"/>
  <c r="Z504" i="6"/>
  <c r="K504" i="6"/>
  <c r="I504" i="6"/>
  <c r="H504" i="6"/>
  <c r="AA504" i="6"/>
  <c r="T504" i="6"/>
  <c r="W504" i="6"/>
  <c r="V504" i="6"/>
  <c r="Y517" i="6"/>
  <c r="M504" i="6"/>
  <c r="U504" i="6"/>
  <c r="AB504" i="6"/>
  <c r="Y504" i="6"/>
  <c r="X504" i="6"/>
  <c r="X520" i="6" s="1"/>
  <c r="AB517" i="6"/>
  <c r="O504" i="6"/>
  <c r="R504" i="6"/>
  <c r="AS320" i="6"/>
  <c r="T469" i="6"/>
  <c r="C469" i="6"/>
  <c r="C485" i="6" s="1"/>
  <c r="C486" i="6" s="1"/>
  <c r="V396" i="6"/>
  <c r="AV320" i="6"/>
  <c r="AU396" i="6"/>
  <c r="AE320" i="6"/>
  <c r="AZ396" i="6"/>
  <c r="AZ416" i="6" s="1"/>
  <c r="I396" i="6"/>
  <c r="AV396" i="6"/>
  <c r="L320" i="6"/>
  <c r="L396" i="6"/>
  <c r="P396" i="6"/>
  <c r="U469" i="6"/>
  <c r="D469" i="6"/>
  <c r="D485" i="6" s="1"/>
  <c r="E396" i="6"/>
  <c r="AE396" i="6"/>
  <c r="Y375" i="6"/>
  <c r="H469" i="6"/>
  <c r="Q469" i="6"/>
  <c r="Y469" i="6"/>
  <c r="D396" i="6"/>
  <c r="R396" i="6"/>
  <c r="AJ396" i="6"/>
  <c r="R469" i="6"/>
  <c r="J469" i="6"/>
  <c r="J396" i="6"/>
  <c r="Q396" i="6"/>
  <c r="N396" i="6"/>
  <c r="AF396" i="6"/>
  <c r="G396" i="6"/>
  <c r="T396" i="6"/>
  <c r="AH396" i="6"/>
  <c r="AY396" i="6"/>
  <c r="S396" i="6"/>
  <c r="AL396" i="6"/>
  <c r="AX396" i="6"/>
  <c r="AW396" i="6"/>
  <c r="O396" i="6"/>
  <c r="AS396" i="6"/>
  <c r="AN396" i="6"/>
  <c r="Z469" i="6"/>
  <c r="S469" i="6"/>
  <c r="W469" i="6"/>
  <c r="O469" i="6"/>
  <c r="I469" i="6"/>
  <c r="V469" i="6"/>
  <c r="N469" i="6"/>
  <c r="G469" i="6"/>
  <c r="AA469" i="6"/>
  <c r="AB469" i="6"/>
  <c r="M469" i="6"/>
  <c r="K469" i="6"/>
  <c r="F469" i="6"/>
  <c r="X469" i="6"/>
  <c r="E469" i="6"/>
  <c r="P320" i="6"/>
  <c r="H517" i="6"/>
  <c r="E320" i="6"/>
  <c r="W320" i="6"/>
  <c r="AB320" i="6"/>
  <c r="AY320" i="6"/>
  <c r="AT320" i="6"/>
  <c r="AW320" i="6"/>
  <c r="AW340" i="6" s="1"/>
  <c r="BA320" i="6"/>
  <c r="I320" i="6"/>
  <c r="J517" i="6"/>
  <c r="Y320" i="6"/>
  <c r="V320" i="6"/>
  <c r="Q517" i="6"/>
  <c r="D504" i="6"/>
  <c r="D520" i="6" s="1"/>
  <c r="C504" i="6"/>
  <c r="C520" i="6" s="1"/>
  <c r="C521" i="6" s="1"/>
  <c r="S320" i="6"/>
  <c r="X320" i="6"/>
  <c r="AU320" i="6"/>
  <c r="AZ320" i="6"/>
  <c r="AA320" i="6"/>
  <c r="AF320" i="6"/>
  <c r="AX320" i="6"/>
  <c r="J448" i="6"/>
  <c r="Q448" i="6"/>
  <c r="AL320" i="6"/>
  <c r="AQ320" i="6"/>
  <c r="AO320" i="6"/>
  <c r="AP320" i="6"/>
  <c r="AJ320" i="6"/>
  <c r="U320" i="6"/>
  <c r="M320" i="6"/>
  <c r="AC320" i="6"/>
  <c r="J320" i="6"/>
  <c r="Z320" i="6"/>
  <c r="AI320" i="6"/>
  <c r="AN320" i="6"/>
  <c r="R320" i="6"/>
  <c r="Q320" i="6"/>
  <c r="AG320" i="6"/>
  <c r="N320" i="6"/>
  <c r="AD320" i="6"/>
  <c r="H320" i="6"/>
  <c r="AH320" i="6"/>
  <c r="AM320" i="6"/>
  <c r="AK320" i="6"/>
  <c r="AM375" i="6"/>
  <c r="AM378" i="6" s="1"/>
  <c r="AA448" i="6"/>
  <c r="O482" i="6"/>
  <c r="M435" i="6"/>
  <c r="T482" i="6"/>
  <c r="R482" i="6"/>
  <c r="Y435" i="6"/>
  <c r="U482" i="6"/>
  <c r="S482" i="6"/>
  <c r="L482" i="6"/>
  <c r="AB435" i="6"/>
  <c r="Z448" i="6"/>
  <c r="AB448" i="6"/>
  <c r="Y448" i="6"/>
  <c r="X435" i="6"/>
  <c r="X448" i="6"/>
  <c r="K482" i="6"/>
  <c r="P482" i="6"/>
  <c r="E482" i="6"/>
  <c r="G482" i="6"/>
  <c r="I482" i="6"/>
  <c r="N482" i="6"/>
  <c r="AB482" i="6"/>
  <c r="Q482" i="6"/>
  <c r="AA482" i="6"/>
  <c r="M482" i="6"/>
  <c r="V482" i="6"/>
  <c r="J482" i="6"/>
  <c r="H482" i="6"/>
  <c r="Z482" i="6"/>
  <c r="X482" i="6"/>
  <c r="Y482" i="6"/>
  <c r="F482" i="6"/>
  <c r="W482" i="6"/>
  <c r="AC375" i="6"/>
  <c r="BA413" i="6"/>
  <c r="BA416" i="6" s="1"/>
  <c r="Z435" i="6"/>
  <c r="AV337" i="6"/>
  <c r="AY337" i="6"/>
  <c r="AT337" i="6"/>
  <c r="AS413" i="6"/>
  <c r="AU337" i="6"/>
  <c r="AA435" i="6"/>
  <c r="AR375" i="6"/>
  <c r="AZ375" i="6"/>
  <c r="X375" i="6"/>
  <c r="AI375" i="6"/>
  <c r="AI378" i="6" s="1"/>
  <c r="BA375" i="6"/>
  <c r="BA378" i="6" s="1"/>
  <c r="AA375" i="6"/>
  <c r="AB375" i="6"/>
  <c r="AB378" i="6" s="1"/>
  <c r="AR413" i="6"/>
  <c r="AQ413" i="6"/>
  <c r="AU413" i="6"/>
  <c r="AV413" i="6"/>
  <c r="AX413" i="6"/>
  <c r="AY413" i="6"/>
  <c r="AT413" i="6"/>
  <c r="AW413" i="6"/>
  <c r="AK375" i="6"/>
  <c r="AN375" i="6"/>
  <c r="AN378" i="6" s="1"/>
  <c r="AW375" i="6"/>
  <c r="AF375" i="6"/>
  <c r="AJ375" i="6"/>
  <c r="AJ378" i="6" s="1"/>
  <c r="AY375" i="6"/>
  <c r="AX375" i="6"/>
  <c r="AU375" i="6"/>
  <c r="AS375" i="6"/>
  <c r="AO375" i="6"/>
  <c r="AT375" i="6"/>
  <c r="AV375" i="6"/>
  <c r="AR337" i="6"/>
  <c r="BA337" i="6"/>
  <c r="AZ337" i="6"/>
  <c r="AS337" i="6"/>
  <c r="AX337" i="6"/>
  <c r="AG375" i="6"/>
  <c r="AE375" i="6"/>
  <c r="Z375" i="6"/>
  <c r="Z378" i="6" s="1"/>
  <c r="AD375" i="6"/>
  <c r="D413" i="6"/>
  <c r="E375" i="6"/>
  <c r="I448" i="6"/>
  <c r="S413" i="6"/>
  <c r="M375" i="6"/>
  <c r="R375" i="6"/>
  <c r="N375" i="6"/>
  <c r="S375" i="6"/>
  <c r="P517" i="6"/>
  <c r="E517" i="6"/>
  <c r="L413" i="6"/>
  <c r="AB413" i="6"/>
  <c r="R435" i="6"/>
  <c r="T413" i="6"/>
  <c r="AJ413" i="6"/>
  <c r="Q435" i="6"/>
  <c r="N435" i="6"/>
  <c r="Q375" i="6"/>
  <c r="P375" i="6"/>
  <c r="P378" i="6" s="1"/>
  <c r="E337" i="6"/>
  <c r="I413" i="6"/>
  <c r="Y413" i="6"/>
  <c r="AO413" i="6"/>
  <c r="O413" i="6"/>
  <c r="AE413" i="6"/>
  <c r="T435" i="6"/>
  <c r="C435" i="6"/>
  <c r="C451" i="6" s="1"/>
  <c r="C452" i="6" s="1"/>
  <c r="O448" i="6"/>
  <c r="H435" i="6"/>
  <c r="I375" i="6"/>
  <c r="F375" i="6"/>
  <c r="L375" i="6"/>
  <c r="O375" i="6"/>
  <c r="R517" i="6"/>
  <c r="H413" i="6"/>
  <c r="X413" i="6"/>
  <c r="AN413" i="6"/>
  <c r="N413" i="6"/>
  <c r="F435" i="6"/>
  <c r="M448" i="6"/>
  <c r="E435" i="6"/>
  <c r="J375" i="6"/>
  <c r="U375" i="6"/>
  <c r="D24" i="12"/>
  <c r="D53" i="11" s="1"/>
  <c r="H375" i="6"/>
  <c r="K375" i="6"/>
  <c r="K378" i="6" s="1"/>
  <c r="S517" i="6"/>
  <c r="T517" i="6"/>
  <c r="U435" i="6"/>
  <c r="K448" i="6"/>
  <c r="G435" i="6"/>
  <c r="V448" i="6"/>
  <c r="V435" i="6"/>
  <c r="D375" i="6"/>
  <c r="T375" i="6"/>
  <c r="V375" i="6"/>
  <c r="W375" i="6"/>
  <c r="G375" i="6"/>
  <c r="S448" i="6"/>
  <c r="V517" i="6"/>
  <c r="C396" i="6"/>
  <c r="C416" i="6" s="1"/>
  <c r="J413" i="6"/>
  <c r="Z413" i="6"/>
  <c r="AP413" i="6"/>
  <c r="L448" i="6"/>
  <c r="R448" i="6"/>
  <c r="M413" i="6"/>
  <c r="AC413" i="6"/>
  <c r="AD413" i="6"/>
  <c r="AI413" i="6"/>
  <c r="C320" i="6"/>
  <c r="C340" i="6" s="1"/>
  <c r="H448" i="6"/>
  <c r="S435" i="6"/>
  <c r="E448" i="6"/>
  <c r="L435" i="6"/>
  <c r="F448" i="6"/>
  <c r="W435" i="6"/>
  <c r="P435" i="6"/>
  <c r="W448" i="6"/>
  <c r="U448" i="6"/>
  <c r="O435" i="6"/>
  <c r="N448" i="6"/>
  <c r="P448" i="6"/>
  <c r="G448" i="6"/>
  <c r="K435" i="6"/>
  <c r="J435" i="6"/>
  <c r="T448" i="6"/>
  <c r="Q413" i="6"/>
  <c r="AG413" i="6"/>
  <c r="R413" i="6"/>
  <c r="AH413" i="6"/>
  <c r="G413" i="6"/>
  <c r="W413" i="6"/>
  <c r="AM413" i="6"/>
  <c r="P413" i="6"/>
  <c r="AF413" i="6"/>
  <c r="U413" i="6"/>
  <c r="AK413" i="6"/>
  <c r="F413" i="6"/>
  <c r="V413" i="6"/>
  <c r="AL413" i="6"/>
  <c r="K413" i="6"/>
  <c r="AA413" i="6"/>
  <c r="E413" i="6"/>
  <c r="G517" i="6"/>
  <c r="K517" i="6"/>
  <c r="U517" i="6"/>
  <c r="N517" i="6"/>
  <c r="F517" i="6"/>
  <c r="W517" i="6"/>
  <c r="I517" i="6"/>
  <c r="L517" i="6"/>
  <c r="O517" i="6"/>
  <c r="M517" i="6"/>
  <c r="W337" i="6"/>
  <c r="AQ337" i="6"/>
  <c r="K337" i="6"/>
  <c r="P337" i="6"/>
  <c r="AF337" i="6"/>
  <c r="AA337" i="6"/>
  <c r="D337" i="6"/>
  <c r="G337" i="6"/>
  <c r="AM337" i="6"/>
  <c r="AB337" i="6"/>
  <c r="S337" i="6"/>
  <c r="C358" i="6"/>
  <c r="C378" i="6" s="1"/>
  <c r="O337" i="6"/>
  <c r="AE337" i="6"/>
  <c r="T337" i="6"/>
  <c r="AJ337" i="6"/>
  <c r="L337" i="6"/>
  <c r="U337" i="6"/>
  <c r="R337" i="6"/>
  <c r="AH337" i="6"/>
  <c r="Q337" i="6"/>
  <c r="AG337" i="6"/>
  <c r="AP337" i="6"/>
  <c r="N337" i="6"/>
  <c r="AD337" i="6"/>
  <c r="AI337" i="6"/>
  <c r="H337" i="6"/>
  <c r="X337" i="6"/>
  <c r="AN337" i="6"/>
  <c r="Y337" i="6"/>
  <c r="I337" i="6"/>
  <c r="F337" i="6"/>
  <c r="H58" i="5"/>
  <c r="K30" i="5"/>
  <c r="O30" i="5" s="1"/>
  <c r="S30" i="5" s="1"/>
  <c r="W30" i="5" s="1"/>
  <c r="V337" i="6"/>
  <c r="AO337" i="6"/>
  <c r="M337" i="6"/>
  <c r="AC337" i="6"/>
  <c r="Z337" i="6"/>
  <c r="AK337" i="6"/>
  <c r="J337" i="6"/>
  <c r="AL337" i="6"/>
  <c r="AA520" i="6" l="1"/>
  <c r="Y378" i="6"/>
  <c r="U416" i="6"/>
  <c r="AC378" i="6"/>
  <c r="AG416" i="6"/>
  <c r="Z416" i="6"/>
  <c r="AE416" i="6"/>
  <c r="J378" i="6"/>
  <c r="AZ378" i="6"/>
  <c r="I340" i="6"/>
  <c r="M378" i="6"/>
  <c r="L378" i="6"/>
  <c r="I378" i="6"/>
  <c r="AT378" i="6"/>
  <c r="H378" i="6"/>
  <c r="X378" i="6"/>
  <c r="W416" i="6"/>
  <c r="AD416" i="6"/>
  <c r="AP416" i="6"/>
  <c r="K416" i="6"/>
  <c r="AM416" i="6"/>
  <c r="AI416" i="6"/>
  <c r="AK416" i="6"/>
  <c r="U378" i="6"/>
  <c r="G378" i="6"/>
  <c r="AY378" i="6"/>
  <c r="E378" i="6"/>
  <c r="AK378" i="6"/>
  <c r="AD378" i="6"/>
  <c r="AV378" i="6"/>
  <c r="AA378" i="6"/>
  <c r="AS378" i="6"/>
  <c r="AF378" i="6"/>
  <c r="AO378" i="6"/>
  <c r="D340" i="6"/>
  <c r="AC416" i="6"/>
  <c r="D378" i="6"/>
  <c r="R378" i="6"/>
  <c r="O378" i="6"/>
  <c r="AX378" i="6"/>
  <c r="AR378" i="6"/>
  <c r="F378" i="6"/>
  <c r="I451" i="6"/>
  <c r="X416" i="6"/>
  <c r="AW378" i="6"/>
  <c r="V378" i="6"/>
  <c r="S378" i="6"/>
  <c r="N378" i="6"/>
  <c r="E416" i="6"/>
  <c r="AJ416" i="6"/>
  <c r="T416" i="6"/>
  <c r="AE378" i="6"/>
  <c r="AG378" i="6"/>
  <c r="F416" i="6"/>
  <c r="AU378" i="6"/>
  <c r="AQ416" i="6"/>
  <c r="AO416" i="6"/>
  <c r="Y416" i="6"/>
  <c r="H416" i="6"/>
  <c r="Q378" i="6"/>
  <c r="W378" i="6"/>
  <c r="T378" i="6"/>
  <c r="AS416" i="6"/>
  <c r="AA416" i="6"/>
  <c r="AT416" i="6"/>
  <c r="AV416" i="6"/>
  <c r="J520" i="6"/>
  <c r="AB520" i="6"/>
  <c r="Y520" i="6"/>
  <c r="Z520" i="6"/>
  <c r="AB416" i="6"/>
  <c r="AH416" i="6"/>
  <c r="M416" i="6"/>
  <c r="AR416" i="6"/>
  <c r="I416" i="6"/>
  <c r="H520" i="6"/>
  <c r="Q520" i="6"/>
  <c r="AU416" i="6"/>
  <c r="D416" i="6"/>
  <c r="P416" i="6"/>
  <c r="AA485" i="6"/>
  <c r="AY416" i="6"/>
  <c r="V416" i="6"/>
  <c r="G416" i="6"/>
  <c r="S416" i="6"/>
  <c r="AX416" i="6"/>
  <c r="AB485" i="6"/>
  <c r="L416" i="6"/>
  <c r="R416" i="6"/>
  <c r="R340" i="6"/>
  <c r="J416" i="6"/>
  <c r="AF416" i="6"/>
  <c r="Q416" i="6"/>
  <c r="O416" i="6"/>
  <c r="N416" i="6"/>
  <c r="AW416" i="6"/>
  <c r="AL416" i="6"/>
  <c r="AN416" i="6"/>
  <c r="AA451" i="6"/>
  <c r="Q451" i="6"/>
  <c r="AM340" i="6"/>
  <c r="AN340" i="6"/>
  <c r="J451" i="6"/>
  <c r="U451" i="6"/>
  <c r="F485" i="6"/>
  <c r="U485" i="6"/>
  <c r="Z485" i="6"/>
  <c r="AA340" i="6"/>
  <c r="R485" i="6"/>
  <c r="M451" i="6"/>
  <c r="T485" i="6"/>
  <c r="O485" i="6"/>
  <c r="D452" i="6"/>
  <c r="AT340" i="6"/>
  <c r="AB451" i="6"/>
  <c r="AQ340" i="6"/>
  <c r="Y451" i="6"/>
  <c r="L485" i="6"/>
  <c r="AH340" i="6"/>
  <c r="AI340" i="6"/>
  <c r="L340" i="6"/>
  <c r="Q485" i="6"/>
  <c r="E485" i="6"/>
  <c r="S485" i="6"/>
  <c r="AX340" i="6"/>
  <c r="Z451" i="6"/>
  <c r="X451" i="6"/>
  <c r="K485" i="6"/>
  <c r="AJ340" i="6"/>
  <c r="E340" i="6"/>
  <c r="AU340" i="6"/>
  <c r="F340" i="6"/>
  <c r="BA340" i="6"/>
  <c r="AK340" i="6"/>
  <c r="AO340" i="6"/>
  <c r="AP340" i="6"/>
  <c r="AZ340" i="6"/>
  <c r="G485" i="6"/>
  <c r="M485" i="6"/>
  <c r="V485" i="6"/>
  <c r="P485" i="6"/>
  <c r="H485" i="6"/>
  <c r="Y485" i="6"/>
  <c r="J485" i="6"/>
  <c r="N485" i="6"/>
  <c r="I485" i="6"/>
  <c r="W485" i="6"/>
  <c r="AY340" i="6"/>
  <c r="AS340" i="6"/>
  <c r="AL340" i="6"/>
  <c r="X485" i="6"/>
  <c r="AR340" i="6"/>
  <c r="AV340" i="6"/>
  <c r="AF340" i="6"/>
  <c r="T451" i="6"/>
  <c r="O451" i="6"/>
  <c r="C341" i="6"/>
  <c r="C417" i="6"/>
  <c r="O340" i="6"/>
  <c r="P340" i="6"/>
  <c r="H340" i="6"/>
  <c r="T520" i="6"/>
  <c r="V451" i="6"/>
  <c r="F451" i="6"/>
  <c r="P520" i="6"/>
  <c r="R451" i="6"/>
  <c r="S520" i="6"/>
  <c r="L451" i="6"/>
  <c r="H451" i="6"/>
  <c r="E451" i="6"/>
  <c r="R520" i="6"/>
  <c r="O520" i="6"/>
  <c r="T340" i="6"/>
  <c r="S451" i="6"/>
  <c r="K340" i="6"/>
  <c r="G451" i="6"/>
  <c r="E520" i="6"/>
  <c r="N451" i="6"/>
  <c r="V520" i="6"/>
  <c r="AE340" i="6"/>
  <c r="M520" i="6"/>
  <c r="L520" i="6"/>
  <c r="K451" i="6"/>
  <c r="I520" i="6"/>
  <c r="W520" i="6"/>
  <c r="U520" i="6"/>
  <c r="K520" i="6"/>
  <c r="P451" i="6"/>
  <c r="M340" i="6"/>
  <c r="S340" i="6"/>
  <c r="W451" i="6"/>
  <c r="W340" i="6"/>
  <c r="G520" i="6"/>
  <c r="N520" i="6"/>
  <c r="D521" i="6"/>
  <c r="F520" i="6"/>
  <c r="D486" i="6"/>
  <c r="AB340" i="6"/>
  <c r="Z340" i="6"/>
  <c r="G340" i="6"/>
  <c r="AD340" i="6"/>
  <c r="Y340" i="6"/>
  <c r="U340" i="6"/>
  <c r="X340" i="6"/>
  <c r="AC340" i="6"/>
  <c r="Q340" i="6"/>
  <c r="C379" i="6"/>
  <c r="N340" i="6"/>
  <c r="AG340" i="6"/>
  <c r="J340" i="6"/>
  <c r="V340" i="6"/>
  <c r="D379" i="6" l="1"/>
  <c r="E379" i="6" s="1"/>
  <c r="F379" i="6" s="1"/>
  <c r="G379" i="6" s="1"/>
  <c r="H379" i="6" s="1"/>
  <c r="I379" i="6" s="1"/>
  <c r="J379" i="6" s="1"/>
  <c r="K379" i="6" s="1"/>
  <c r="L379" i="6" s="1"/>
  <c r="M379" i="6" s="1"/>
  <c r="N379" i="6" s="1"/>
  <c r="O379" i="6" s="1"/>
  <c r="P379" i="6" s="1"/>
  <c r="Q379" i="6" s="1"/>
  <c r="R379" i="6" s="1"/>
  <c r="S379" i="6" s="1"/>
  <c r="T379" i="6" s="1"/>
  <c r="U379" i="6" s="1"/>
  <c r="V379" i="6" s="1"/>
  <c r="W379" i="6" s="1"/>
  <c r="X379" i="6" s="1"/>
  <c r="Y379" i="6" s="1"/>
  <c r="Z379" i="6" s="1"/>
  <c r="AA379" i="6" s="1"/>
  <c r="AB379" i="6" s="1"/>
  <c r="AC379" i="6" s="1"/>
  <c r="AD379" i="6" s="1"/>
  <c r="AE379" i="6" s="1"/>
  <c r="AF379" i="6" s="1"/>
  <c r="AG379" i="6" s="1"/>
  <c r="AH379" i="6" s="1"/>
  <c r="AI379" i="6" s="1"/>
  <c r="AJ379" i="6" s="1"/>
  <c r="AK379" i="6" s="1"/>
  <c r="AL379" i="6" s="1"/>
  <c r="AM379" i="6" s="1"/>
  <c r="AN379" i="6" s="1"/>
  <c r="AO379" i="6" s="1"/>
  <c r="AP379" i="6" s="1"/>
  <c r="AQ379" i="6" s="1"/>
  <c r="AR379" i="6" s="1"/>
  <c r="AS379" i="6" s="1"/>
  <c r="AT379" i="6" s="1"/>
  <c r="AU379" i="6" s="1"/>
  <c r="AV379" i="6" s="1"/>
  <c r="AW379" i="6" s="1"/>
  <c r="AX379" i="6" s="1"/>
  <c r="AY379" i="6" s="1"/>
  <c r="AZ379" i="6" s="1"/>
  <c r="BA379" i="6" s="1"/>
  <c r="BB379" i="6" s="1"/>
  <c r="BC379" i="6" s="1"/>
  <c r="BD379" i="6" s="1"/>
  <c r="BE379" i="6" s="1"/>
  <c r="BF379" i="6" s="1"/>
  <c r="BG379" i="6" s="1"/>
  <c r="BH379" i="6" s="1"/>
  <c r="BI379" i="6" s="1"/>
  <c r="BJ379" i="6" s="1"/>
  <c r="BK379" i="6" s="1"/>
  <c r="BL379" i="6" s="1"/>
  <c r="BM379" i="6" s="1"/>
  <c r="BN379" i="6" s="1"/>
  <c r="BO379" i="6" s="1"/>
  <c r="BP379" i="6" s="1"/>
  <c r="BQ379" i="6" s="1"/>
  <c r="BR379" i="6" s="1"/>
  <c r="BS379" i="6" s="1"/>
  <c r="BT379" i="6" s="1"/>
  <c r="BU379" i="6" s="1"/>
  <c r="BV379" i="6" s="1"/>
  <c r="BW379" i="6" s="1"/>
  <c r="BX379" i="6" s="1"/>
  <c r="BY379" i="6" s="1"/>
  <c r="BZ379" i="6" s="1"/>
  <c r="CA379" i="6" s="1"/>
  <c r="CB379" i="6" s="1"/>
  <c r="CC379" i="6" s="1"/>
  <c r="CD379" i="6" s="1"/>
  <c r="CE379" i="6" s="1"/>
  <c r="CF379" i="6" s="1"/>
  <c r="CG379" i="6" s="1"/>
  <c r="CH379" i="6" s="1"/>
  <c r="CI379" i="6" s="1"/>
  <c r="CJ379" i="6" s="1"/>
  <c r="CK379" i="6" s="1"/>
  <c r="CL379" i="6" s="1"/>
  <c r="CM379" i="6" s="1"/>
  <c r="CN379" i="6" s="1"/>
  <c r="CO379" i="6" s="1"/>
  <c r="CP379" i="6" s="1"/>
  <c r="CQ379" i="6" s="1"/>
  <c r="CR379" i="6" s="1"/>
  <c r="CS379" i="6" s="1"/>
  <c r="CT379" i="6" s="1"/>
  <c r="CU379" i="6" s="1"/>
  <c r="CV379" i="6" s="1"/>
  <c r="CW379" i="6" s="1"/>
  <c r="CX379" i="6" s="1"/>
  <c r="CY379" i="6" s="1"/>
  <c r="D341" i="6"/>
  <c r="E341" i="6" s="1"/>
  <c r="F341" i="6" s="1"/>
  <c r="G341" i="6" s="1"/>
  <c r="H341" i="6" s="1"/>
  <c r="I341" i="6" s="1"/>
  <c r="J341" i="6" s="1"/>
  <c r="K341" i="6" s="1"/>
  <c r="L341" i="6" s="1"/>
  <c r="M341" i="6" s="1"/>
  <c r="N341" i="6" s="1"/>
  <c r="O341" i="6" s="1"/>
  <c r="P341" i="6" s="1"/>
  <c r="Q341" i="6" s="1"/>
  <c r="R341" i="6" s="1"/>
  <c r="S341" i="6" s="1"/>
  <c r="T341" i="6" s="1"/>
  <c r="U341" i="6" s="1"/>
  <c r="V341" i="6" s="1"/>
  <c r="W341" i="6" s="1"/>
  <c r="X341" i="6" s="1"/>
  <c r="Y341" i="6" s="1"/>
  <c r="Z341" i="6" s="1"/>
  <c r="AA341" i="6" s="1"/>
  <c r="AB341" i="6" s="1"/>
  <c r="AC341" i="6" s="1"/>
  <c r="AD341" i="6" s="1"/>
  <c r="AE341" i="6" s="1"/>
  <c r="AF341" i="6" s="1"/>
  <c r="AG341" i="6" s="1"/>
  <c r="AH341" i="6" s="1"/>
  <c r="AI341" i="6" s="1"/>
  <c r="AJ341" i="6" s="1"/>
  <c r="AK341" i="6" s="1"/>
  <c r="AL341" i="6" s="1"/>
  <c r="AM341" i="6" s="1"/>
  <c r="AN341" i="6" s="1"/>
  <c r="AO341" i="6" s="1"/>
  <c r="AP341" i="6" s="1"/>
  <c r="AQ341" i="6" s="1"/>
  <c r="AR341" i="6" s="1"/>
  <c r="AS341" i="6" s="1"/>
  <c r="AT341" i="6" s="1"/>
  <c r="AU341" i="6" s="1"/>
  <c r="AV341" i="6" s="1"/>
  <c r="AW341" i="6" s="1"/>
  <c r="AX341" i="6" s="1"/>
  <c r="AY341" i="6" s="1"/>
  <c r="AZ341" i="6" s="1"/>
  <c r="BA341" i="6" s="1"/>
  <c r="BB341" i="6" s="1"/>
  <c r="BC341" i="6" s="1"/>
  <c r="BD341" i="6" s="1"/>
  <c r="BE341" i="6" s="1"/>
  <c r="BF341" i="6" s="1"/>
  <c r="BG341" i="6" s="1"/>
  <c r="BH341" i="6" s="1"/>
  <c r="BI341" i="6" s="1"/>
  <c r="BJ341" i="6" s="1"/>
  <c r="BK341" i="6" s="1"/>
  <c r="BL341" i="6" s="1"/>
  <c r="BM341" i="6" s="1"/>
  <c r="BN341" i="6" s="1"/>
  <c r="BO341" i="6" s="1"/>
  <c r="BP341" i="6" s="1"/>
  <c r="BQ341" i="6" s="1"/>
  <c r="BR341" i="6" s="1"/>
  <c r="BS341" i="6" s="1"/>
  <c r="BT341" i="6" s="1"/>
  <c r="BU341" i="6" s="1"/>
  <c r="BV341" i="6" s="1"/>
  <c r="BW341" i="6" s="1"/>
  <c r="BX341" i="6" s="1"/>
  <c r="BY341" i="6" s="1"/>
  <c r="BZ341" i="6" s="1"/>
  <c r="CA341" i="6" s="1"/>
  <c r="CB341" i="6" s="1"/>
  <c r="CC341" i="6" s="1"/>
  <c r="CD341" i="6" s="1"/>
  <c r="CE341" i="6" s="1"/>
  <c r="CF341" i="6" s="1"/>
  <c r="CG341" i="6" s="1"/>
  <c r="CH341" i="6" s="1"/>
  <c r="CI341" i="6" s="1"/>
  <c r="CJ341" i="6" s="1"/>
  <c r="CK341" i="6" s="1"/>
  <c r="CL341" i="6" s="1"/>
  <c r="CM341" i="6" s="1"/>
  <c r="CN341" i="6" s="1"/>
  <c r="CO341" i="6" s="1"/>
  <c r="CP341" i="6" s="1"/>
  <c r="CQ341" i="6" s="1"/>
  <c r="CR341" i="6" s="1"/>
  <c r="CS341" i="6" s="1"/>
  <c r="CT341" i="6" s="1"/>
  <c r="CU341" i="6" s="1"/>
  <c r="CV341" i="6" s="1"/>
  <c r="CW341" i="6" s="1"/>
  <c r="CX341" i="6" s="1"/>
  <c r="CY341" i="6" s="1"/>
  <c r="C381" i="6"/>
  <c r="C382" i="6" s="1"/>
  <c r="E81" i="12" s="1"/>
  <c r="E82" i="12" s="1"/>
  <c r="D417" i="6"/>
  <c r="E417" i="6" s="1"/>
  <c r="F417" i="6" s="1"/>
  <c r="G417" i="6" s="1"/>
  <c r="H417" i="6" s="1"/>
  <c r="I417" i="6" s="1"/>
  <c r="J417" i="6" s="1"/>
  <c r="K417" i="6" s="1"/>
  <c r="L417" i="6" s="1"/>
  <c r="M417" i="6" s="1"/>
  <c r="N417" i="6" s="1"/>
  <c r="O417" i="6" s="1"/>
  <c r="P417" i="6" s="1"/>
  <c r="Q417" i="6" s="1"/>
  <c r="R417" i="6" s="1"/>
  <c r="S417" i="6" s="1"/>
  <c r="T417" i="6" s="1"/>
  <c r="U417" i="6" s="1"/>
  <c r="V417" i="6" s="1"/>
  <c r="W417" i="6" s="1"/>
  <c r="X417" i="6" s="1"/>
  <c r="Y417" i="6" s="1"/>
  <c r="Z417" i="6" s="1"/>
  <c r="AA417" i="6" s="1"/>
  <c r="AB417" i="6" s="1"/>
  <c r="AC417" i="6" s="1"/>
  <c r="AD417" i="6" s="1"/>
  <c r="AE417" i="6" s="1"/>
  <c r="AF417" i="6" s="1"/>
  <c r="AG417" i="6" s="1"/>
  <c r="AH417" i="6" s="1"/>
  <c r="AI417" i="6" s="1"/>
  <c r="AJ417" i="6" s="1"/>
  <c r="AK417" i="6" s="1"/>
  <c r="AL417" i="6" s="1"/>
  <c r="AM417" i="6" s="1"/>
  <c r="AN417" i="6" s="1"/>
  <c r="AO417" i="6" s="1"/>
  <c r="AP417" i="6" s="1"/>
  <c r="AQ417" i="6" s="1"/>
  <c r="AR417" i="6" s="1"/>
  <c r="AS417" i="6" s="1"/>
  <c r="AT417" i="6" s="1"/>
  <c r="AU417" i="6" s="1"/>
  <c r="AV417" i="6" s="1"/>
  <c r="AW417" i="6" s="1"/>
  <c r="AX417" i="6" s="1"/>
  <c r="AY417" i="6" s="1"/>
  <c r="AZ417" i="6" s="1"/>
  <c r="BA417" i="6" s="1"/>
  <c r="BB417" i="6" s="1"/>
  <c r="BC417" i="6" s="1"/>
  <c r="BD417" i="6" s="1"/>
  <c r="BE417" i="6" s="1"/>
  <c r="BF417" i="6" s="1"/>
  <c r="BG417" i="6" s="1"/>
  <c r="BH417" i="6" s="1"/>
  <c r="BI417" i="6" s="1"/>
  <c r="BJ417" i="6" s="1"/>
  <c r="BK417" i="6" s="1"/>
  <c r="BL417" i="6" s="1"/>
  <c r="BM417" i="6" s="1"/>
  <c r="BN417" i="6" s="1"/>
  <c r="BO417" i="6" s="1"/>
  <c r="BP417" i="6" s="1"/>
  <c r="BQ417" i="6" s="1"/>
  <c r="BR417" i="6" s="1"/>
  <c r="BS417" i="6" s="1"/>
  <c r="BT417" i="6" s="1"/>
  <c r="BU417" i="6" s="1"/>
  <c r="BV417" i="6" s="1"/>
  <c r="BW417" i="6" s="1"/>
  <c r="BX417" i="6" s="1"/>
  <c r="BY417" i="6" s="1"/>
  <c r="BZ417" i="6" s="1"/>
  <c r="CA417" i="6" s="1"/>
  <c r="CB417" i="6" s="1"/>
  <c r="CC417" i="6" s="1"/>
  <c r="CD417" i="6" s="1"/>
  <c r="CE417" i="6" s="1"/>
  <c r="CF417" i="6" s="1"/>
  <c r="CG417" i="6" s="1"/>
  <c r="CH417" i="6" s="1"/>
  <c r="CI417" i="6" s="1"/>
  <c r="CJ417" i="6" s="1"/>
  <c r="CK417" i="6" s="1"/>
  <c r="CL417" i="6" s="1"/>
  <c r="CM417" i="6" s="1"/>
  <c r="CN417" i="6" s="1"/>
  <c r="CO417" i="6" s="1"/>
  <c r="CP417" i="6" s="1"/>
  <c r="CQ417" i="6" s="1"/>
  <c r="CR417" i="6" s="1"/>
  <c r="CS417" i="6" s="1"/>
  <c r="CT417" i="6" s="1"/>
  <c r="CU417" i="6" s="1"/>
  <c r="CV417" i="6" s="1"/>
  <c r="CW417" i="6" s="1"/>
  <c r="CX417" i="6" s="1"/>
  <c r="CY417" i="6" s="1"/>
  <c r="E486" i="6"/>
  <c r="F486" i="6" s="1"/>
  <c r="G486" i="6" s="1"/>
  <c r="H486" i="6" s="1"/>
  <c r="I486" i="6" s="1"/>
  <c r="J486" i="6" s="1"/>
  <c r="K486" i="6" s="1"/>
  <c r="L486" i="6" s="1"/>
  <c r="M486" i="6" s="1"/>
  <c r="N486" i="6" s="1"/>
  <c r="O486" i="6" s="1"/>
  <c r="P486" i="6" s="1"/>
  <c r="Q486" i="6" s="1"/>
  <c r="R486" i="6" s="1"/>
  <c r="S486" i="6" s="1"/>
  <c r="T486" i="6" s="1"/>
  <c r="U486" i="6" s="1"/>
  <c r="V486" i="6" s="1"/>
  <c r="W486" i="6" s="1"/>
  <c r="X486" i="6" s="1"/>
  <c r="Y486" i="6" s="1"/>
  <c r="Z486" i="6" s="1"/>
  <c r="AA486" i="6" s="1"/>
  <c r="AB486" i="6" s="1"/>
  <c r="AC486" i="6" s="1"/>
  <c r="AD486" i="6" s="1"/>
  <c r="AE486" i="6" s="1"/>
  <c r="AF486" i="6" s="1"/>
  <c r="AG486" i="6" s="1"/>
  <c r="AH486" i="6" s="1"/>
  <c r="AI486" i="6" s="1"/>
  <c r="AJ486" i="6" s="1"/>
  <c r="AK486" i="6" s="1"/>
  <c r="AL486" i="6" s="1"/>
  <c r="AM486" i="6" s="1"/>
  <c r="AN486" i="6" s="1"/>
  <c r="AO486" i="6" s="1"/>
  <c r="AP486" i="6" s="1"/>
  <c r="AQ486" i="6" s="1"/>
  <c r="C419" i="6"/>
  <c r="C420" i="6" s="1"/>
  <c r="E452" i="6"/>
  <c r="F452" i="6" s="1"/>
  <c r="G452" i="6" s="1"/>
  <c r="H452" i="6" s="1"/>
  <c r="I452" i="6" s="1"/>
  <c r="J452" i="6" s="1"/>
  <c r="K452" i="6" s="1"/>
  <c r="L452" i="6" s="1"/>
  <c r="M452" i="6" s="1"/>
  <c r="N452" i="6" s="1"/>
  <c r="O452" i="6" s="1"/>
  <c r="P452" i="6" s="1"/>
  <c r="Q452" i="6" s="1"/>
  <c r="R452" i="6" s="1"/>
  <c r="S452" i="6" s="1"/>
  <c r="T452" i="6" s="1"/>
  <c r="U452" i="6" s="1"/>
  <c r="V452" i="6" s="1"/>
  <c r="W452" i="6" s="1"/>
  <c r="X452" i="6" s="1"/>
  <c r="Y452" i="6" s="1"/>
  <c r="Z452" i="6" s="1"/>
  <c r="AA452" i="6" s="1"/>
  <c r="AB452" i="6" s="1"/>
  <c r="AC452" i="6" s="1"/>
  <c r="AD452" i="6" s="1"/>
  <c r="AE452" i="6" s="1"/>
  <c r="AF452" i="6" s="1"/>
  <c r="AG452" i="6" s="1"/>
  <c r="AH452" i="6" s="1"/>
  <c r="AI452" i="6" s="1"/>
  <c r="AJ452" i="6" s="1"/>
  <c r="AK452" i="6" s="1"/>
  <c r="AL452" i="6" s="1"/>
  <c r="AM452" i="6" s="1"/>
  <c r="AN452" i="6" s="1"/>
  <c r="AO452" i="6" s="1"/>
  <c r="AP452" i="6" s="1"/>
  <c r="AQ452" i="6" s="1"/>
  <c r="C488" i="6"/>
  <c r="C489" i="6" s="1"/>
  <c r="D75" i="12" s="1"/>
  <c r="D76" i="12" s="1"/>
  <c r="C343" i="6"/>
  <c r="E521" i="6"/>
  <c r="F521" i="6" s="1"/>
  <c r="G521" i="6" s="1"/>
  <c r="H521" i="6" s="1"/>
  <c r="I521" i="6" s="1"/>
  <c r="J521" i="6" s="1"/>
  <c r="K521" i="6" s="1"/>
  <c r="L521" i="6" s="1"/>
  <c r="M521" i="6" s="1"/>
  <c r="N521" i="6" s="1"/>
  <c r="O521" i="6" s="1"/>
  <c r="P521" i="6" s="1"/>
  <c r="Q521" i="6" s="1"/>
  <c r="R521" i="6" s="1"/>
  <c r="S521" i="6" s="1"/>
  <c r="T521" i="6" s="1"/>
  <c r="U521" i="6" s="1"/>
  <c r="V521" i="6" s="1"/>
  <c r="W521" i="6" s="1"/>
  <c r="X521" i="6" s="1"/>
  <c r="Y521" i="6" s="1"/>
  <c r="Z521" i="6" s="1"/>
  <c r="AA521" i="6" s="1"/>
  <c r="AB521" i="6" s="1"/>
  <c r="AC521" i="6" s="1"/>
  <c r="AD521" i="6" s="1"/>
  <c r="AE521" i="6" s="1"/>
  <c r="AF521" i="6" s="1"/>
  <c r="AG521" i="6" s="1"/>
  <c r="AH521" i="6" s="1"/>
  <c r="AI521" i="6" s="1"/>
  <c r="AJ521" i="6" s="1"/>
  <c r="AK521" i="6" s="1"/>
  <c r="AL521" i="6" s="1"/>
  <c r="AM521" i="6" s="1"/>
  <c r="AN521" i="6" s="1"/>
  <c r="AO521" i="6" s="1"/>
  <c r="AP521" i="6" s="1"/>
  <c r="AQ521" i="6" s="1"/>
  <c r="C454" i="6"/>
  <c r="C455" i="6" s="1"/>
  <c r="C75" i="12" s="1"/>
  <c r="C76" i="12" s="1"/>
  <c r="C523" i="6"/>
  <c r="C524" i="6" s="1"/>
  <c r="E75" i="12" s="1"/>
  <c r="E76" i="12" s="1"/>
  <c r="D81" i="12" l="1"/>
  <c r="D82" i="12" s="1"/>
  <c r="C344" i="6"/>
  <c r="C81" i="12" s="1"/>
  <c r="C82" i="12" s="1"/>
  <c r="H115" i="3"/>
  <c r="N11" i="7"/>
  <c r="N16" i="7" s="1"/>
  <c r="O26" i="7"/>
  <c r="P26" i="7"/>
  <c r="N26" i="7"/>
  <c r="O22" i="7"/>
  <c r="P22" i="7"/>
  <c r="O23" i="7"/>
  <c r="P23" i="7"/>
  <c r="N23" i="7"/>
  <c r="N22" i="7"/>
  <c r="J115" i="3"/>
  <c r="I115" i="3"/>
  <c r="D30" i="1"/>
  <c r="N27" i="7" l="1"/>
  <c r="O27" i="7"/>
  <c r="P27" i="7"/>
  <c r="F15" i="17"/>
  <c r="J15" i="2"/>
  <c r="B26" i="2"/>
  <c r="B8" i="2"/>
  <c r="DR128" i="5"/>
  <c r="DR134" i="5"/>
  <c r="DR25" i="5"/>
  <c r="CU142" i="5"/>
  <c r="BF25" i="5"/>
  <c r="BF45" i="5"/>
  <c r="BB45" i="5"/>
  <c r="BB25" i="5"/>
  <c r="CU39" i="5"/>
  <c r="CU248" i="5" s="1"/>
  <c r="CQ39" i="5"/>
  <c r="CM39" i="5"/>
  <c r="CI39" i="5"/>
  <c r="CU27" i="5"/>
  <c r="CU236" i="5" s="1"/>
  <c r="CU22" i="5"/>
  <c r="CU231" i="5" s="1"/>
  <c r="CQ27" i="5"/>
  <c r="CQ236" i="5" s="1"/>
  <c r="CQ22" i="5"/>
  <c r="CQ231" i="5" s="1"/>
  <c r="CM27" i="5"/>
  <c r="CM236" i="5" s="1"/>
  <c r="CM22" i="5"/>
  <c r="CM231" i="5" s="1"/>
  <c r="CI22" i="5"/>
  <c r="CI231" i="5" s="1"/>
  <c r="CE25" i="5"/>
  <c r="CE45" i="5"/>
  <c r="CA45" i="5"/>
  <c r="CA25" i="5"/>
  <c r="BV39" i="5"/>
  <c r="BR39" i="5"/>
  <c r="BN39" i="5"/>
  <c r="BJ39" i="5"/>
  <c r="BF21" i="5"/>
  <c r="AW39" i="5"/>
  <c r="AS39" i="5"/>
  <c r="AS142" i="5" s="1"/>
  <c r="AS248" i="5" s="1"/>
  <c r="AO39" i="5"/>
  <c r="AK39" i="5"/>
  <c r="P39" i="5"/>
  <c r="T39" i="5"/>
  <c r="X39" i="5"/>
  <c r="X142" i="5" s="1"/>
  <c r="X248" i="5" s="1"/>
  <c r="BJ142" i="5" l="1"/>
  <c r="BJ248" i="5"/>
  <c r="BN142" i="5"/>
  <c r="BN248" i="5"/>
  <c r="BR142" i="5"/>
  <c r="BR248" i="5"/>
  <c r="BV142" i="5"/>
  <c r="BV248" i="5"/>
  <c r="CI142" i="5"/>
  <c r="CI248" i="5"/>
  <c r="CM142" i="5"/>
  <c r="CM248" i="5"/>
  <c r="CQ142" i="5"/>
  <c r="CQ248" i="5"/>
  <c r="AW142" i="5"/>
  <c r="AW248" i="5" s="1"/>
  <c r="AK142" i="5"/>
  <c r="AK248" i="5" s="1"/>
  <c r="AO142" i="5"/>
  <c r="AO248" i="5" s="1"/>
  <c r="T142" i="5"/>
  <c r="T248" i="5" s="1"/>
  <c r="P142" i="5"/>
  <c r="P248" i="5" s="1"/>
  <c r="D89" i="5"/>
  <c r="D298" i="5" s="1"/>
  <c r="D85" i="5"/>
  <c r="D81" i="5"/>
  <c r="B32" i="4" l="1"/>
  <c r="B9" i="4"/>
  <c r="F15" i="2" l="1"/>
  <c r="E220" i="9"/>
  <c r="D219" i="9"/>
  <c r="D189" i="9"/>
  <c r="D250" i="9"/>
  <c r="H69" i="12" l="1"/>
  <c r="J69" i="12"/>
  <c r="I69" i="12"/>
  <c r="C37" i="11"/>
  <c r="CA312" i="5" l="1"/>
  <c r="CA310" i="5"/>
  <c r="CA308" i="5"/>
  <c r="CA309" i="5" s="1"/>
  <c r="CA206" i="5"/>
  <c r="CA204" i="5"/>
  <c r="CA203" i="5"/>
  <c r="CA202" i="5"/>
  <c r="CA205" i="5" s="1"/>
  <c r="CA103" i="5"/>
  <c r="CA101" i="5"/>
  <c r="CA100" i="5"/>
  <c r="CA99" i="5"/>
  <c r="CA102" i="5" s="1"/>
  <c r="BB100" i="5"/>
  <c r="AC49" i="5"/>
  <c r="CA311" i="5" l="1"/>
  <c r="CA313" i="5" s="1"/>
  <c r="CA104" i="5"/>
  <c r="CA207" i="5"/>
  <c r="E258" i="6" l="1"/>
  <c r="C20" i="8"/>
  <c r="C15" i="8"/>
  <c r="B20" i="8"/>
  <c r="B16" i="8"/>
  <c r="B15" i="8"/>
  <c r="Y55" i="6"/>
  <c r="Z55" i="6"/>
  <c r="AA55" i="6"/>
  <c r="AB55" i="6"/>
  <c r="AC55" i="6"/>
  <c r="AD55" i="6"/>
  <c r="AE55" i="6"/>
  <c r="AF55" i="6"/>
  <c r="AG55" i="6"/>
  <c r="AH55" i="6"/>
  <c r="AI55" i="6"/>
  <c r="AJ55" i="6"/>
  <c r="AK55" i="6"/>
  <c r="AL55" i="6"/>
  <c r="AM55" i="6"/>
  <c r="AN55" i="6"/>
  <c r="AO55" i="6"/>
  <c r="AP55" i="6"/>
  <c r="AQ55" i="6"/>
  <c r="X55" i="6"/>
  <c r="BB127" i="5"/>
  <c r="CA233" i="5"/>
  <c r="CA127" i="5"/>
  <c r="BB233" i="5"/>
  <c r="AC233" i="5"/>
  <c r="AC127" i="5"/>
  <c r="D233" i="5"/>
  <c r="D196" i="5"/>
  <c r="D127" i="5"/>
  <c r="CA24" i="5"/>
  <c r="BB128" i="5"/>
  <c r="BB24" i="5"/>
  <c r="AW22" i="5"/>
  <c r="AW125" i="5" s="1"/>
  <c r="AW231" i="5" s="1"/>
  <c r="AS22" i="5"/>
  <c r="AO22" i="5"/>
  <c r="AK22" i="5"/>
  <c r="AG25" i="5"/>
  <c r="AC25" i="5"/>
  <c r="AC24" i="5"/>
  <c r="X22" i="5"/>
  <c r="X125" i="5" s="1"/>
  <c r="T22" i="5"/>
  <c r="T125" i="5" s="1"/>
  <c r="P22" i="5"/>
  <c r="P125" i="5" s="1"/>
  <c r="L22" i="5"/>
  <c r="L125" i="5" s="1"/>
  <c r="H25" i="5"/>
  <c r="H128" i="5" s="1"/>
  <c r="D25" i="5"/>
  <c r="D24" i="5"/>
  <c r="D26" i="5" l="1"/>
  <c r="H234" i="5"/>
  <c r="D234" i="5"/>
  <c r="C30" i="1"/>
  <c r="M29" i="1"/>
  <c r="D195" i="5"/>
  <c r="P30" i="1"/>
  <c r="O30" i="1"/>
  <c r="M30" i="1"/>
  <c r="K30" i="1"/>
  <c r="J30" i="1"/>
  <c r="I30" i="1"/>
  <c r="H30" i="1"/>
  <c r="F30" i="1"/>
  <c r="E30" i="1"/>
  <c r="B370" i="8"/>
  <c r="B369" i="8"/>
  <c r="B366" i="8"/>
  <c r="B299" i="8"/>
  <c r="B298" i="8"/>
  <c r="B295" i="8"/>
  <c r="B156" i="9"/>
  <c r="B148" i="9"/>
  <c r="B101" i="9"/>
  <c r="B93" i="9"/>
  <c r="B45" i="9"/>
  <c r="B37" i="9"/>
  <c r="M31" i="1" l="1"/>
  <c r="H31" i="1"/>
  <c r="C31" i="1"/>
  <c r="B371" i="8"/>
  <c r="B300" i="8"/>
  <c r="B225" i="8" l="1"/>
  <c r="B222" i="8"/>
  <c r="B229" i="8"/>
  <c r="BB312" i="5"/>
  <c r="BB310" i="5"/>
  <c r="BB308" i="5"/>
  <c r="BB311" i="5" s="1"/>
  <c r="BB206" i="5"/>
  <c r="BB204" i="5"/>
  <c r="BB203" i="5"/>
  <c r="BB202" i="5"/>
  <c r="BB205" i="5" s="1"/>
  <c r="BB103" i="5"/>
  <c r="BB101" i="5"/>
  <c r="BB99" i="5"/>
  <c r="BB102" i="5" s="1"/>
  <c r="AC312" i="5"/>
  <c r="AC310" i="5"/>
  <c r="AC309" i="5"/>
  <c r="AC308" i="5"/>
  <c r="AC311" i="5" s="1"/>
  <c r="AC206" i="5"/>
  <c r="AC204" i="5"/>
  <c r="AC203" i="5"/>
  <c r="AC202" i="5"/>
  <c r="AC205" i="5" s="1"/>
  <c r="AC103" i="5"/>
  <c r="AC101" i="5"/>
  <c r="AC100" i="5"/>
  <c r="AC99" i="5"/>
  <c r="AC102" i="5" s="1"/>
  <c r="D317" i="5"/>
  <c r="D315" i="5"/>
  <c r="D313" i="5"/>
  <c r="D316" i="5" s="1"/>
  <c r="D211" i="5"/>
  <c r="D209" i="5"/>
  <c r="D208" i="5"/>
  <c r="D207" i="5"/>
  <c r="D210" i="5" s="1"/>
  <c r="D108" i="5"/>
  <c r="D106" i="5"/>
  <c r="D105" i="5"/>
  <c r="D104" i="5"/>
  <c r="D107" i="5" s="1"/>
  <c r="D97" i="5"/>
  <c r="CA305" i="5"/>
  <c r="CA303" i="5"/>
  <c r="CA302" i="5"/>
  <c r="CA199" i="5"/>
  <c r="CA197" i="5"/>
  <c r="CA196" i="5"/>
  <c r="BB199" i="5"/>
  <c r="BB197" i="5"/>
  <c r="BB196" i="5"/>
  <c r="BB305" i="5"/>
  <c r="BB303" i="5"/>
  <c r="BB302" i="5"/>
  <c r="AC305" i="5"/>
  <c r="AC303" i="5"/>
  <c r="AC302" i="5"/>
  <c r="AC199" i="5"/>
  <c r="AC197" i="5"/>
  <c r="AC196" i="5"/>
  <c r="D204" i="5"/>
  <c r="D202" i="5"/>
  <c r="D201" i="5"/>
  <c r="D310" i="5"/>
  <c r="D308" i="5"/>
  <c r="D307" i="5"/>
  <c r="K39" i="5" l="1"/>
  <c r="D101" i="5"/>
  <c r="D314" i="5"/>
  <c r="D318" i="5" s="1"/>
  <c r="BB309" i="5"/>
  <c r="BB313" i="5" s="1"/>
  <c r="D100" i="5"/>
  <c r="BB207" i="5"/>
  <c r="BB104" i="5"/>
  <c r="AC313" i="5"/>
  <c r="AC207" i="5"/>
  <c r="AC104" i="5"/>
  <c r="D212" i="5"/>
  <c r="D109" i="5"/>
  <c r="T65" i="7"/>
  <c r="AB14" i="7"/>
  <c r="AA13" i="7"/>
  <c r="V13" i="7"/>
  <c r="Y253" i="9"/>
  <c r="X253" i="9"/>
  <c r="Y251" i="9"/>
  <c r="X244" i="9"/>
  <c r="W243" i="9"/>
  <c r="T251" i="9"/>
  <c r="R251" i="9"/>
  <c r="N251" i="9"/>
  <c r="L251" i="9"/>
  <c r="K244" i="9"/>
  <c r="I251" i="9"/>
  <c r="H251" i="9"/>
  <c r="F244" i="9"/>
  <c r="Y245" i="9"/>
  <c r="X245" i="9"/>
  <c r="V245" i="9"/>
  <c r="U245" i="9"/>
  <c r="T245" i="9"/>
  <c r="S245" i="9"/>
  <c r="R245" i="9"/>
  <c r="Q245" i="9"/>
  <c r="P245" i="9"/>
  <c r="O245" i="9"/>
  <c r="N245" i="9"/>
  <c r="M245" i="9"/>
  <c r="L245" i="9"/>
  <c r="K245" i="9"/>
  <c r="J245" i="9"/>
  <c r="I245" i="9"/>
  <c r="H245" i="9"/>
  <c r="G245" i="9"/>
  <c r="F245" i="9"/>
  <c r="E245" i="9"/>
  <c r="D245" i="9"/>
  <c r="B245" i="9"/>
  <c r="B244" i="9"/>
  <c r="B243" i="9"/>
  <c r="B240" i="9"/>
  <c r="Y222" i="9"/>
  <c r="X222" i="9"/>
  <c r="Y220" i="9"/>
  <c r="X212" i="9"/>
  <c r="W213" i="9"/>
  <c r="U213" i="9"/>
  <c r="T212" i="9"/>
  <c r="R220" i="9"/>
  <c r="O213" i="9"/>
  <c r="N220" i="9"/>
  <c r="I220" i="9"/>
  <c r="F220" i="9"/>
  <c r="Y214" i="9"/>
  <c r="X214" i="9"/>
  <c r="V214" i="9"/>
  <c r="U214" i="9"/>
  <c r="T214" i="9"/>
  <c r="S214" i="9"/>
  <c r="R214" i="9"/>
  <c r="Q214" i="9"/>
  <c r="P214" i="9"/>
  <c r="O214" i="9"/>
  <c r="N214" i="9"/>
  <c r="M214" i="9"/>
  <c r="L214" i="9"/>
  <c r="K214" i="9"/>
  <c r="J214" i="9"/>
  <c r="I214" i="9"/>
  <c r="H214" i="9"/>
  <c r="G214" i="9"/>
  <c r="F214" i="9"/>
  <c r="E214" i="9"/>
  <c r="D214" i="9"/>
  <c r="B214" i="9"/>
  <c r="R213" i="9"/>
  <c r="B213" i="9"/>
  <c r="B212" i="9"/>
  <c r="B209" i="9"/>
  <c r="Y193" i="9"/>
  <c r="X193" i="9"/>
  <c r="X190" i="9"/>
  <c r="W183" i="9"/>
  <c r="U190" i="9"/>
  <c r="R190" i="9"/>
  <c r="O183" i="9"/>
  <c r="N190" i="9"/>
  <c r="K190" i="9"/>
  <c r="I190" i="9"/>
  <c r="H190" i="9"/>
  <c r="F190" i="9"/>
  <c r="Y184" i="9"/>
  <c r="X184" i="9"/>
  <c r="V184" i="9"/>
  <c r="U184" i="9"/>
  <c r="T184" i="9"/>
  <c r="S184" i="9"/>
  <c r="R184" i="9"/>
  <c r="Q184" i="9"/>
  <c r="P184" i="9"/>
  <c r="O184" i="9"/>
  <c r="N184" i="9"/>
  <c r="M184" i="9"/>
  <c r="L184" i="9"/>
  <c r="K184" i="9"/>
  <c r="J184" i="9"/>
  <c r="I184" i="9"/>
  <c r="H184" i="9"/>
  <c r="G184" i="9"/>
  <c r="F184" i="9"/>
  <c r="E184" i="9"/>
  <c r="D184" i="9"/>
  <c r="B184" i="9"/>
  <c r="X183" i="9"/>
  <c r="B183" i="9"/>
  <c r="B182" i="9"/>
  <c r="K182" i="9" s="1"/>
  <c r="B179" i="9"/>
  <c r="B158" i="9"/>
  <c r="E154" i="9"/>
  <c r="BW139" i="9" s="1"/>
  <c r="B150" i="9"/>
  <c r="E146" i="9"/>
  <c r="CX135" i="9" s="1"/>
  <c r="B140" i="9"/>
  <c r="B139" i="9"/>
  <c r="B135" i="9"/>
  <c r="B134" i="9"/>
  <c r="B128" i="9"/>
  <c r="B127" i="9"/>
  <c r="B123" i="9"/>
  <c r="B122" i="9"/>
  <c r="B103" i="9"/>
  <c r="E99" i="9"/>
  <c r="CQ85" i="9" s="1"/>
  <c r="B95" i="9"/>
  <c r="E91" i="9"/>
  <c r="CM80" i="9" s="1"/>
  <c r="B85" i="9"/>
  <c r="B84" i="9"/>
  <c r="B80" i="9"/>
  <c r="B79" i="9"/>
  <c r="B73" i="9"/>
  <c r="B72" i="9"/>
  <c r="B68" i="9"/>
  <c r="B67" i="9"/>
  <c r="B47" i="9"/>
  <c r="E43" i="9"/>
  <c r="CC29" i="9" s="1"/>
  <c r="B39" i="9"/>
  <c r="E35" i="9"/>
  <c r="CY24" i="9" s="1"/>
  <c r="B29" i="9"/>
  <c r="B28" i="9"/>
  <c r="B24" i="9"/>
  <c r="B23" i="9"/>
  <c r="B17" i="9"/>
  <c r="B16" i="9"/>
  <c r="B12" i="9"/>
  <c r="B11" i="9"/>
  <c r="F422" i="8" a="1"/>
  <c r="F422" i="8" s="1"/>
  <c r="F423" i="8" s="1"/>
  <c r="B412" i="8"/>
  <c r="B410" i="8"/>
  <c r="E409" i="8"/>
  <c r="CW395" i="8" s="1"/>
  <c r="B404" i="8"/>
  <c r="B402" i="8"/>
  <c r="E401" i="8"/>
  <c r="CR389" i="8" s="1"/>
  <c r="B395" i="8"/>
  <c r="B394" i="8"/>
  <c r="B390" i="8"/>
  <c r="B389" i="8"/>
  <c r="B383" i="8"/>
  <c r="B382" i="8"/>
  <c r="B378" i="8"/>
  <c r="B377" i="8"/>
  <c r="E365" i="8"/>
  <c r="F351" i="8" a="1"/>
  <c r="F351" i="8" s="1"/>
  <c r="F352" i="8" s="1"/>
  <c r="B341" i="8"/>
  <c r="B339" i="8"/>
  <c r="E338" i="8"/>
  <c r="CY324" i="8" s="1"/>
  <c r="B333" i="8"/>
  <c r="B331" i="8"/>
  <c r="E330" i="8"/>
  <c r="CQ319" i="8" s="1"/>
  <c r="B324" i="8"/>
  <c r="B323" i="8"/>
  <c r="B319" i="8"/>
  <c r="B318" i="8"/>
  <c r="B312" i="8"/>
  <c r="B311" i="8"/>
  <c r="B307" i="8"/>
  <c r="B306" i="8"/>
  <c r="E294" i="8"/>
  <c r="F281" i="8" a="1"/>
  <c r="F281" i="8" s="1"/>
  <c r="F282" i="8" s="1"/>
  <c r="B271" i="8"/>
  <c r="B269" i="8"/>
  <c r="E268" i="8"/>
  <c r="CO254" i="8" s="1"/>
  <c r="B263" i="8"/>
  <c r="B261" i="8"/>
  <c r="E260" i="8"/>
  <c r="CV249" i="8" s="1"/>
  <c r="B254" i="8"/>
  <c r="B253" i="8"/>
  <c r="B249" i="8"/>
  <c r="B248" i="8"/>
  <c r="B242" i="8"/>
  <c r="B241" i="8"/>
  <c r="B237" i="8"/>
  <c r="B236" i="8"/>
  <c r="E224" i="8"/>
  <c r="B228" i="8"/>
  <c r="B230" i="8" s="1"/>
  <c r="F209" i="8" a="1"/>
  <c r="F209" i="8" s="1"/>
  <c r="F210" i="8" s="1"/>
  <c r="B199" i="8"/>
  <c r="B197" i="8"/>
  <c r="E196" i="8"/>
  <c r="CS182" i="8" s="1"/>
  <c r="B191" i="8"/>
  <c r="B189" i="8"/>
  <c r="E188" i="8"/>
  <c r="CX177" i="8" s="1"/>
  <c r="B182" i="8"/>
  <c r="B181" i="8"/>
  <c r="B177" i="8"/>
  <c r="B176" i="8"/>
  <c r="B170" i="8"/>
  <c r="B169" i="8"/>
  <c r="B165" i="8"/>
  <c r="B164" i="8"/>
  <c r="B157" i="8"/>
  <c r="E156" i="8"/>
  <c r="B156" i="8"/>
  <c r="F144" i="8" a="1"/>
  <c r="F144" i="8" s="1"/>
  <c r="F145" i="8" s="1"/>
  <c r="B134" i="8"/>
  <c r="B132" i="8"/>
  <c r="E131" i="8"/>
  <c r="CM117" i="8" s="1"/>
  <c r="B126" i="8"/>
  <c r="B124" i="8"/>
  <c r="E123" i="8"/>
  <c r="CP112" i="8" s="1"/>
  <c r="B117" i="8"/>
  <c r="B116" i="8"/>
  <c r="B112" i="8"/>
  <c r="B111" i="8"/>
  <c r="B105" i="8"/>
  <c r="B104" i="8"/>
  <c r="B100" i="8"/>
  <c r="B99" i="8"/>
  <c r="B92" i="8"/>
  <c r="I91" i="8"/>
  <c r="B131" i="8" s="1"/>
  <c r="H91" i="8"/>
  <c r="E91" i="8"/>
  <c r="B91" i="8"/>
  <c r="B69" i="8"/>
  <c r="B67" i="8"/>
  <c r="E66" i="8"/>
  <c r="CW52" i="8" s="1"/>
  <c r="B61" i="8"/>
  <c r="B59" i="8"/>
  <c r="E58" i="8"/>
  <c r="CW47" i="8" s="1"/>
  <c r="B52" i="8"/>
  <c r="B51" i="8"/>
  <c r="B47" i="8"/>
  <c r="B46" i="8"/>
  <c r="B40" i="8"/>
  <c r="B39" i="8"/>
  <c r="B35" i="8"/>
  <c r="B34" i="8"/>
  <c r="B27" i="8"/>
  <c r="I26" i="8"/>
  <c r="B66" i="8" s="1"/>
  <c r="H26" i="8"/>
  <c r="E26" i="8"/>
  <c r="B26" i="8"/>
  <c r="C22" i="8"/>
  <c r="G22" i="8" s="1"/>
  <c r="B22" i="8"/>
  <c r="F22" i="8" s="1"/>
  <c r="C21" i="8"/>
  <c r="G21" i="8" s="1"/>
  <c r="B21" i="8"/>
  <c r="F21" i="8" s="1"/>
  <c r="G20" i="8"/>
  <c r="F20" i="8"/>
  <c r="CA88" i="5" s="1"/>
  <c r="CE88" i="5" s="1"/>
  <c r="CH38" i="5" s="1"/>
  <c r="CL38" i="5" s="1"/>
  <c r="C17" i="8"/>
  <c r="G17" i="8" s="1"/>
  <c r="B17" i="8"/>
  <c r="F17" i="8" s="1"/>
  <c r="C16" i="8"/>
  <c r="G16" i="8" s="1"/>
  <c r="F16" i="8"/>
  <c r="BB175" i="5" s="1"/>
  <c r="BF175" i="5" s="1"/>
  <c r="BI137" i="5" s="1"/>
  <c r="G15" i="8"/>
  <c r="F15" i="8"/>
  <c r="BB72" i="5" s="1"/>
  <c r="BF72" i="5" s="1"/>
  <c r="BI34" i="5" s="1"/>
  <c r="C12" i="8"/>
  <c r="G12" i="8" s="1"/>
  <c r="B12" i="8"/>
  <c r="F12" i="8" s="1"/>
  <c r="C11" i="8"/>
  <c r="G11" i="8" s="1"/>
  <c r="B11" i="8"/>
  <c r="F11" i="8" s="1"/>
  <c r="C10" i="8"/>
  <c r="G10" i="8" s="1"/>
  <c r="AC64" i="5" s="1"/>
  <c r="AG64" i="5" s="1"/>
  <c r="AJ32" i="5" s="1"/>
  <c r="AN32" i="5" s="1"/>
  <c r="AR32" i="5" s="1"/>
  <c r="AV32" i="5" s="1"/>
  <c r="B10" i="8"/>
  <c r="F10" i="8" s="1"/>
  <c r="AC84" i="5" s="1"/>
  <c r="C7" i="8"/>
  <c r="G7" i="8" s="1"/>
  <c r="B7" i="8"/>
  <c r="F7" i="8" s="1"/>
  <c r="D281" i="5" s="1"/>
  <c r="H281" i="5" s="1"/>
  <c r="C6" i="8"/>
  <c r="G6" i="8" s="1"/>
  <c r="B6" i="8"/>
  <c r="F6" i="8" s="1"/>
  <c r="C5" i="8"/>
  <c r="G5" i="8" s="1"/>
  <c r="D64" i="5" s="1"/>
  <c r="B5" i="8"/>
  <c r="B112" i="7"/>
  <c r="B111" i="7"/>
  <c r="B110" i="7"/>
  <c r="B109" i="7"/>
  <c r="B108" i="7"/>
  <c r="AB69" i="7"/>
  <c r="X69" i="7"/>
  <c r="T69" i="7"/>
  <c r="P69" i="7"/>
  <c r="L69" i="7"/>
  <c r="H69" i="7"/>
  <c r="AB68" i="7"/>
  <c r="X68" i="7"/>
  <c r="T68" i="7"/>
  <c r="P68" i="7"/>
  <c r="L68" i="7"/>
  <c r="H68" i="7"/>
  <c r="AB67" i="7"/>
  <c r="X67" i="7"/>
  <c r="T67" i="7"/>
  <c r="P67" i="7"/>
  <c r="L67" i="7"/>
  <c r="H67" i="7"/>
  <c r="AB66" i="7"/>
  <c r="X66" i="7"/>
  <c r="T66" i="7"/>
  <c r="P66" i="7"/>
  <c r="L66" i="7"/>
  <c r="H66" i="7"/>
  <c r="AB65" i="7"/>
  <c r="X65" i="7"/>
  <c r="P65" i="7"/>
  <c r="L65" i="7"/>
  <c r="H65" i="7"/>
  <c r="AB64" i="7"/>
  <c r="X64" i="7"/>
  <c r="T64" i="7"/>
  <c r="P64" i="7"/>
  <c r="L64" i="7"/>
  <c r="H64" i="7"/>
  <c r="AB62" i="7"/>
  <c r="X62" i="7"/>
  <c r="T62" i="7"/>
  <c r="P62" i="7"/>
  <c r="L62" i="7"/>
  <c r="H62" i="7"/>
  <c r="AB59" i="7"/>
  <c r="X59" i="7"/>
  <c r="T59" i="7"/>
  <c r="P59" i="7"/>
  <c r="L59" i="7"/>
  <c r="H59" i="7"/>
  <c r="AB58" i="7"/>
  <c r="X58" i="7"/>
  <c r="T58" i="7"/>
  <c r="P58" i="7"/>
  <c r="L58" i="7"/>
  <c r="H58" i="7"/>
  <c r="AB57" i="7"/>
  <c r="X57" i="7"/>
  <c r="T57" i="7"/>
  <c r="P57" i="7"/>
  <c r="L57" i="7"/>
  <c r="H57" i="7"/>
  <c r="AB56" i="7"/>
  <c r="X56" i="7"/>
  <c r="T56" i="7"/>
  <c r="P56" i="7"/>
  <c r="L56" i="7"/>
  <c r="H56" i="7"/>
  <c r="AB55" i="7"/>
  <c r="X55" i="7"/>
  <c r="T55" i="7"/>
  <c r="P55" i="7"/>
  <c r="L55" i="7"/>
  <c r="H55" i="7"/>
  <c r="AB54" i="7"/>
  <c r="X54" i="7"/>
  <c r="T54" i="7"/>
  <c r="P54" i="7"/>
  <c r="L54" i="7"/>
  <c r="H54" i="7"/>
  <c r="AB52" i="7"/>
  <c r="X52" i="7"/>
  <c r="T52" i="7"/>
  <c r="P52" i="7"/>
  <c r="L52" i="7"/>
  <c r="H52" i="7"/>
  <c r="X37" i="7"/>
  <c r="W37" i="7"/>
  <c r="V37" i="7"/>
  <c r="X36" i="7"/>
  <c r="W36" i="7"/>
  <c r="V36" i="7"/>
  <c r="X35" i="7"/>
  <c r="W35" i="7"/>
  <c r="V35" i="7"/>
  <c r="X34" i="7"/>
  <c r="W34" i="7"/>
  <c r="V34" i="7"/>
  <c r="U33" i="7"/>
  <c r="E33" i="7"/>
  <c r="D33" i="7"/>
  <c r="C33" i="7"/>
  <c r="E32" i="7"/>
  <c r="D32" i="7"/>
  <c r="C32" i="7"/>
  <c r="X30" i="7"/>
  <c r="W30" i="7"/>
  <c r="V30" i="7"/>
  <c r="X29" i="7"/>
  <c r="W29" i="7"/>
  <c r="V29" i="7"/>
  <c r="E29" i="7"/>
  <c r="D29" i="7"/>
  <c r="C29" i="7"/>
  <c r="X28" i="7"/>
  <c r="W28" i="7"/>
  <c r="V28" i="7"/>
  <c r="E28" i="7"/>
  <c r="D28" i="7"/>
  <c r="C28" i="7"/>
  <c r="X27" i="7"/>
  <c r="W27" i="7"/>
  <c r="V27" i="7"/>
  <c r="U26" i="7"/>
  <c r="J25" i="7"/>
  <c r="I25" i="7"/>
  <c r="H25" i="7"/>
  <c r="E25" i="7"/>
  <c r="D25" i="7"/>
  <c r="C25" i="7"/>
  <c r="J24" i="7"/>
  <c r="I24" i="7"/>
  <c r="H24" i="7"/>
  <c r="E24" i="7"/>
  <c r="D24" i="7"/>
  <c r="C24" i="7"/>
  <c r="X22" i="7"/>
  <c r="W22" i="7"/>
  <c r="V22" i="7"/>
  <c r="E22" i="7"/>
  <c r="D22" i="7"/>
  <c r="C22" i="7"/>
  <c r="X21" i="7"/>
  <c r="W21" i="7"/>
  <c r="V21" i="7"/>
  <c r="J21" i="7"/>
  <c r="I21" i="7"/>
  <c r="H21" i="7"/>
  <c r="E21" i="7"/>
  <c r="D21" i="7"/>
  <c r="C21" i="7"/>
  <c r="X20" i="7"/>
  <c r="W20" i="7"/>
  <c r="V20" i="7"/>
  <c r="J20" i="7"/>
  <c r="I20" i="7"/>
  <c r="H20" i="7"/>
  <c r="X19" i="7"/>
  <c r="W19" i="7"/>
  <c r="V19" i="7"/>
  <c r="AC15" i="7"/>
  <c r="AB15" i="7"/>
  <c r="AA15" i="7"/>
  <c r="X15" i="7"/>
  <c r="W15" i="7"/>
  <c r="V15" i="7"/>
  <c r="AC14" i="7"/>
  <c r="AA14" i="7"/>
  <c r="X14" i="7"/>
  <c r="W14" i="7"/>
  <c r="V14" i="7"/>
  <c r="AC13" i="7"/>
  <c r="AB13" i="7"/>
  <c r="X13" i="7"/>
  <c r="W13" i="7"/>
  <c r="AC12" i="7"/>
  <c r="AB12" i="7"/>
  <c r="AA12" i="7"/>
  <c r="X12" i="7"/>
  <c r="W12" i="7"/>
  <c r="V12" i="7"/>
  <c r="H11" i="7"/>
  <c r="E11" i="7"/>
  <c r="E16" i="7" s="1"/>
  <c r="D11" i="7"/>
  <c r="D16" i="7" s="1"/>
  <c r="C11" i="7"/>
  <c r="C16" i="7" s="1"/>
  <c r="AQ291" i="6"/>
  <c r="AQ297" i="6" s="1"/>
  <c r="AP291" i="6"/>
  <c r="AP297" i="6" s="1"/>
  <c r="AO291" i="6"/>
  <c r="AO297" i="6" s="1"/>
  <c r="AN291" i="6"/>
  <c r="AN297" i="6" s="1"/>
  <c r="AM291" i="6"/>
  <c r="AM297" i="6" s="1"/>
  <c r="AL291" i="6"/>
  <c r="AL297" i="6" s="1"/>
  <c r="AK291" i="6"/>
  <c r="AK297" i="6" s="1"/>
  <c r="AJ291" i="6"/>
  <c r="AJ297" i="6" s="1"/>
  <c r="AI291" i="6"/>
  <c r="AI297" i="6" s="1"/>
  <c r="AH291" i="6"/>
  <c r="AH297" i="6" s="1"/>
  <c r="AG291" i="6"/>
  <c r="AG297" i="6" s="1"/>
  <c r="AF291" i="6"/>
  <c r="AF297" i="6" s="1"/>
  <c r="AE291" i="6"/>
  <c r="AE297" i="6" s="1"/>
  <c r="AD291" i="6"/>
  <c r="AD297" i="6" s="1"/>
  <c r="AC291" i="6"/>
  <c r="AC297" i="6" s="1"/>
  <c r="AB291" i="6"/>
  <c r="AB297" i="6" s="1"/>
  <c r="AA291" i="6"/>
  <c r="AA297" i="6" s="1"/>
  <c r="Z291" i="6"/>
  <c r="Z297" i="6" s="1"/>
  <c r="Y291" i="6"/>
  <c r="Y297" i="6" s="1"/>
  <c r="X291" i="6"/>
  <c r="X297" i="6" s="1"/>
  <c r="W291" i="6"/>
  <c r="V291" i="6"/>
  <c r="U291" i="6"/>
  <c r="T291" i="6"/>
  <c r="S291" i="6"/>
  <c r="R291" i="6"/>
  <c r="Q291" i="6"/>
  <c r="P291" i="6"/>
  <c r="O291" i="6"/>
  <c r="N291" i="6"/>
  <c r="M291" i="6"/>
  <c r="L291" i="6"/>
  <c r="K291" i="6"/>
  <c r="J291" i="6"/>
  <c r="I291" i="6"/>
  <c r="H291" i="6"/>
  <c r="G291" i="6"/>
  <c r="F291" i="6"/>
  <c r="E291" i="6"/>
  <c r="D291" i="6"/>
  <c r="D285" i="6" s="1"/>
  <c r="AQ285" i="6"/>
  <c r="AP285" i="6"/>
  <c r="AO285" i="6"/>
  <c r="AN285" i="6"/>
  <c r="AM285" i="6"/>
  <c r="AL285" i="6"/>
  <c r="AK285" i="6"/>
  <c r="AJ285" i="6"/>
  <c r="AI285" i="6"/>
  <c r="AH285" i="6"/>
  <c r="AG285" i="6"/>
  <c r="AF285" i="6"/>
  <c r="AE285" i="6"/>
  <c r="AD285" i="6"/>
  <c r="AC285" i="6"/>
  <c r="AB285" i="6"/>
  <c r="AA285" i="6"/>
  <c r="Z285" i="6"/>
  <c r="Y285" i="6"/>
  <c r="X285" i="6"/>
  <c r="B285" i="6"/>
  <c r="AQ284" i="6"/>
  <c r="AP284" i="6"/>
  <c r="AO284" i="6"/>
  <c r="AN284" i="6"/>
  <c r="AM284" i="6"/>
  <c r="AL284" i="6"/>
  <c r="AK284" i="6"/>
  <c r="AJ284" i="6"/>
  <c r="AI284" i="6"/>
  <c r="AH284" i="6"/>
  <c r="AG284" i="6"/>
  <c r="AF284" i="6"/>
  <c r="AE284" i="6"/>
  <c r="AD284" i="6"/>
  <c r="AC284" i="6"/>
  <c r="AB284" i="6"/>
  <c r="AA284" i="6"/>
  <c r="Z284" i="6"/>
  <c r="Y284" i="6"/>
  <c r="X284" i="6"/>
  <c r="B284" i="6"/>
  <c r="AQ283" i="6"/>
  <c r="AP283" i="6"/>
  <c r="AO283" i="6"/>
  <c r="AN283" i="6"/>
  <c r="AM283" i="6"/>
  <c r="AL283" i="6"/>
  <c r="AK283" i="6"/>
  <c r="AJ283" i="6"/>
  <c r="AI283" i="6"/>
  <c r="AH283" i="6"/>
  <c r="AG283" i="6"/>
  <c r="AF283" i="6"/>
  <c r="AE283" i="6"/>
  <c r="AD283" i="6"/>
  <c r="AC283" i="6"/>
  <c r="AB283" i="6"/>
  <c r="AA283" i="6"/>
  <c r="Z283" i="6"/>
  <c r="Y283" i="6"/>
  <c r="X283" i="6"/>
  <c r="B283" i="6"/>
  <c r="AQ282" i="6"/>
  <c r="AP282" i="6"/>
  <c r="AO282" i="6"/>
  <c r="AN282" i="6"/>
  <c r="AM282" i="6"/>
  <c r="AL282" i="6"/>
  <c r="AK282" i="6"/>
  <c r="AJ282" i="6"/>
  <c r="AI282" i="6"/>
  <c r="AH282" i="6"/>
  <c r="AG282" i="6"/>
  <c r="AF282" i="6"/>
  <c r="AE282" i="6"/>
  <c r="AD282" i="6"/>
  <c r="AC282" i="6"/>
  <c r="AB282" i="6"/>
  <c r="AA282" i="6"/>
  <c r="Z282" i="6"/>
  <c r="Y282" i="6"/>
  <c r="X282" i="6"/>
  <c r="B282" i="6"/>
  <c r="B279" i="6"/>
  <c r="B278" i="6"/>
  <c r="AQ258" i="6"/>
  <c r="AQ264" i="6" s="1"/>
  <c r="AP258" i="6"/>
  <c r="AP252" i="6" s="1"/>
  <c r="AO258" i="6"/>
  <c r="AO264" i="6" s="1"/>
  <c r="AN258" i="6"/>
  <c r="AN264" i="6" s="1"/>
  <c r="AM258" i="6"/>
  <c r="AM264" i="6" s="1"/>
  <c r="AL258" i="6"/>
  <c r="AL252" i="6" s="1"/>
  <c r="AK258" i="6"/>
  <c r="AK264" i="6" s="1"/>
  <c r="AJ258" i="6"/>
  <c r="AJ264" i="6" s="1"/>
  <c r="AI258" i="6"/>
  <c r="AI264" i="6" s="1"/>
  <c r="AH258" i="6"/>
  <c r="AH252" i="6" s="1"/>
  <c r="AG258" i="6"/>
  <c r="AG264" i="6" s="1"/>
  <c r="AF258" i="6"/>
  <c r="AF264" i="6" s="1"/>
  <c r="AE258" i="6"/>
  <c r="AE264" i="6" s="1"/>
  <c r="AD258" i="6"/>
  <c r="AD252" i="6" s="1"/>
  <c r="AC258" i="6"/>
  <c r="AC264" i="6" s="1"/>
  <c r="AB258" i="6"/>
  <c r="AA258" i="6"/>
  <c r="Z258" i="6"/>
  <c r="Y258" i="6"/>
  <c r="X258" i="6"/>
  <c r="W258" i="6"/>
  <c r="V258" i="6"/>
  <c r="U258" i="6"/>
  <c r="T258" i="6"/>
  <c r="S258" i="6"/>
  <c r="R258" i="6"/>
  <c r="Q258" i="6"/>
  <c r="P258" i="6"/>
  <c r="O258" i="6"/>
  <c r="N258" i="6"/>
  <c r="M258" i="6"/>
  <c r="L258" i="6"/>
  <c r="K258" i="6"/>
  <c r="J258" i="6"/>
  <c r="I258" i="6"/>
  <c r="H258" i="6"/>
  <c r="G258" i="6"/>
  <c r="F258" i="6"/>
  <c r="D258" i="6"/>
  <c r="D264" i="6" s="1"/>
  <c r="B252" i="6"/>
  <c r="AQ251" i="6"/>
  <c r="AP251" i="6"/>
  <c r="AO251" i="6"/>
  <c r="AN251" i="6"/>
  <c r="AM251" i="6"/>
  <c r="AL251" i="6"/>
  <c r="AK251" i="6"/>
  <c r="AJ251" i="6"/>
  <c r="AI251" i="6"/>
  <c r="AH251" i="6"/>
  <c r="AG251" i="6"/>
  <c r="AF251" i="6"/>
  <c r="AE251" i="6"/>
  <c r="AD251" i="6"/>
  <c r="AC251" i="6"/>
  <c r="B251" i="6"/>
  <c r="AQ250" i="6"/>
  <c r="AP250" i="6"/>
  <c r="AO250" i="6"/>
  <c r="AN250" i="6"/>
  <c r="AM250" i="6"/>
  <c r="AL250" i="6"/>
  <c r="AK250" i="6"/>
  <c r="AJ250" i="6"/>
  <c r="AI250" i="6"/>
  <c r="AH250" i="6"/>
  <c r="AG250" i="6"/>
  <c r="AF250" i="6"/>
  <c r="AE250" i="6"/>
  <c r="AD250" i="6"/>
  <c r="AC250" i="6"/>
  <c r="B250" i="6"/>
  <c r="AQ249" i="6"/>
  <c r="AP249" i="6"/>
  <c r="AO249" i="6"/>
  <c r="AN249" i="6"/>
  <c r="AM249" i="6"/>
  <c r="AL249" i="6"/>
  <c r="AK249" i="6"/>
  <c r="AJ249" i="6"/>
  <c r="AI249" i="6"/>
  <c r="AH249" i="6"/>
  <c r="AG249" i="6"/>
  <c r="AF249" i="6"/>
  <c r="AE249" i="6"/>
  <c r="AD249" i="6"/>
  <c r="AC249" i="6"/>
  <c r="B249" i="6"/>
  <c r="B246" i="6"/>
  <c r="B245" i="6"/>
  <c r="C233" i="6"/>
  <c r="AQ225" i="6"/>
  <c r="AQ219" i="6" s="1"/>
  <c r="AP225" i="6"/>
  <c r="AP231" i="6" s="1"/>
  <c r="AO225" i="6"/>
  <c r="AO231" i="6" s="1"/>
  <c r="AN225" i="6"/>
  <c r="AN231" i="6" s="1"/>
  <c r="AM225" i="6"/>
  <c r="AM219" i="6" s="1"/>
  <c r="AL225" i="6"/>
  <c r="AL231" i="6" s="1"/>
  <c r="AK225" i="6"/>
  <c r="AK231" i="6" s="1"/>
  <c r="AJ225" i="6"/>
  <c r="AJ231" i="6" s="1"/>
  <c r="AI225" i="6"/>
  <c r="AI219" i="6" s="1"/>
  <c r="AH225" i="6"/>
  <c r="AH231" i="6" s="1"/>
  <c r="AG225" i="6"/>
  <c r="AG231" i="6" s="1"/>
  <c r="AF225" i="6"/>
  <c r="AF231" i="6" s="1"/>
  <c r="AE225" i="6"/>
  <c r="AE219" i="6" s="1"/>
  <c r="AD225" i="6"/>
  <c r="AD231" i="6" s="1"/>
  <c r="AC225" i="6"/>
  <c r="AC231" i="6" s="1"/>
  <c r="AB225" i="6"/>
  <c r="AB231" i="6" s="1"/>
  <c r="AA225" i="6"/>
  <c r="AA219" i="6" s="1"/>
  <c r="Z225" i="6"/>
  <c r="Z231" i="6" s="1"/>
  <c r="Y225" i="6"/>
  <c r="Y231" i="6" s="1"/>
  <c r="X225" i="6"/>
  <c r="X231" i="6" s="1"/>
  <c r="W225" i="6"/>
  <c r="V225" i="6"/>
  <c r="U225" i="6"/>
  <c r="T225" i="6"/>
  <c r="S225" i="6"/>
  <c r="R225" i="6"/>
  <c r="Q225" i="6"/>
  <c r="P225" i="6"/>
  <c r="O225" i="6"/>
  <c r="N225" i="6"/>
  <c r="M225" i="6"/>
  <c r="L225" i="6"/>
  <c r="K225" i="6"/>
  <c r="J225" i="6"/>
  <c r="I225" i="6"/>
  <c r="H225" i="6"/>
  <c r="F225" i="6"/>
  <c r="E225" i="6"/>
  <c r="D225" i="6"/>
  <c r="D231" i="6" s="1"/>
  <c r="B219" i="6"/>
  <c r="AQ218" i="6"/>
  <c r="AP218" i="6"/>
  <c r="AO218" i="6"/>
  <c r="AN218" i="6"/>
  <c r="AM218" i="6"/>
  <c r="AL218" i="6"/>
  <c r="AK218" i="6"/>
  <c r="AJ218" i="6"/>
  <c r="AI218" i="6"/>
  <c r="AH218" i="6"/>
  <c r="AG218" i="6"/>
  <c r="AF218" i="6"/>
  <c r="AE218" i="6"/>
  <c r="AD218" i="6"/>
  <c r="AC218" i="6"/>
  <c r="AB218" i="6"/>
  <c r="AA218" i="6"/>
  <c r="Z218" i="6"/>
  <c r="Y218" i="6"/>
  <c r="X218" i="6"/>
  <c r="B218" i="6"/>
  <c r="AQ217" i="6"/>
  <c r="AP217" i="6"/>
  <c r="AO217" i="6"/>
  <c r="AN217" i="6"/>
  <c r="AM217" i="6"/>
  <c r="AL217" i="6"/>
  <c r="AK217" i="6"/>
  <c r="AJ217" i="6"/>
  <c r="AI217" i="6"/>
  <c r="AH217" i="6"/>
  <c r="AG217" i="6"/>
  <c r="AF217" i="6"/>
  <c r="AE217" i="6"/>
  <c r="AD217" i="6"/>
  <c r="AC217" i="6"/>
  <c r="AB217" i="6"/>
  <c r="AA217" i="6"/>
  <c r="Z217" i="6"/>
  <c r="Y217" i="6"/>
  <c r="X217" i="6"/>
  <c r="B217" i="6"/>
  <c r="AQ216" i="6"/>
  <c r="AP216" i="6"/>
  <c r="AO216" i="6"/>
  <c r="AN216" i="6"/>
  <c r="AM216" i="6"/>
  <c r="AL216" i="6"/>
  <c r="AK216" i="6"/>
  <c r="AJ216" i="6"/>
  <c r="AI216" i="6"/>
  <c r="AH216" i="6"/>
  <c r="AG216" i="6"/>
  <c r="AF216" i="6"/>
  <c r="AE216" i="6"/>
  <c r="AD216" i="6"/>
  <c r="AC216" i="6"/>
  <c r="AB216" i="6"/>
  <c r="AA216" i="6"/>
  <c r="Z216" i="6"/>
  <c r="Y216" i="6"/>
  <c r="X216" i="6"/>
  <c r="B216" i="6"/>
  <c r="B213" i="6"/>
  <c r="B212" i="6"/>
  <c r="C192" i="6"/>
  <c r="AQ190" i="6"/>
  <c r="AQ184" i="6" s="1"/>
  <c r="AP190" i="6"/>
  <c r="AO190" i="6"/>
  <c r="AN190" i="6"/>
  <c r="AM190" i="6"/>
  <c r="AM184" i="6" s="1"/>
  <c r="AL190" i="6"/>
  <c r="AK190" i="6"/>
  <c r="AJ190" i="6"/>
  <c r="AI190" i="6"/>
  <c r="AI184" i="6" s="1"/>
  <c r="AH190" i="6"/>
  <c r="AG190" i="6"/>
  <c r="AF190" i="6"/>
  <c r="AE190" i="6"/>
  <c r="AE184" i="6" s="1"/>
  <c r="AD190" i="6"/>
  <c r="AC190" i="6"/>
  <c r="AB190" i="6"/>
  <c r="AA190" i="6"/>
  <c r="AA184" i="6" s="1"/>
  <c r="Z190" i="6"/>
  <c r="Y190" i="6"/>
  <c r="X190" i="6"/>
  <c r="W190" i="6"/>
  <c r="V190" i="6"/>
  <c r="U190" i="6"/>
  <c r="T190" i="6"/>
  <c r="S190" i="6"/>
  <c r="R190" i="6"/>
  <c r="Q190" i="6"/>
  <c r="P190" i="6"/>
  <c r="O190" i="6"/>
  <c r="N190" i="6"/>
  <c r="M190" i="6"/>
  <c r="L190" i="6"/>
  <c r="K190" i="6"/>
  <c r="J190" i="6"/>
  <c r="I190" i="6"/>
  <c r="H190" i="6"/>
  <c r="G190" i="6"/>
  <c r="F190" i="6"/>
  <c r="E190" i="6"/>
  <c r="D190" i="6"/>
  <c r="B184" i="6"/>
  <c r="AQ183" i="6"/>
  <c r="AP183" i="6"/>
  <c r="AO183" i="6"/>
  <c r="AN183" i="6"/>
  <c r="AM183" i="6"/>
  <c r="AL183" i="6"/>
  <c r="AK183" i="6"/>
  <c r="AJ183" i="6"/>
  <c r="AI183" i="6"/>
  <c r="AH183" i="6"/>
  <c r="AG183" i="6"/>
  <c r="AF183" i="6"/>
  <c r="AE183" i="6"/>
  <c r="AD183" i="6"/>
  <c r="AC183" i="6"/>
  <c r="AB183" i="6"/>
  <c r="AA183" i="6"/>
  <c r="Z183" i="6"/>
  <c r="Y183" i="6"/>
  <c r="X183" i="6"/>
  <c r="B183" i="6"/>
  <c r="AQ182" i="6"/>
  <c r="AP182" i="6"/>
  <c r="AO182" i="6"/>
  <c r="AN182" i="6"/>
  <c r="AM182" i="6"/>
  <c r="AL182" i="6"/>
  <c r="AK182" i="6"/>
  <c r="AJ182" i="6"/>
  <c r="AI182" i="6"/>
  <c r="AH182" i="6"/>
  <c r="AG182" i="6"/>
  <c r="AF182" i="6"/>
  <c r="AE182" i="6"/>
  <c r="AD182" i="6"/>
  <c r="AC182" i="6"/>
  <c r="AB182" i="6"/>
  <c r="AA182" i="6"/>
  <c r="Z182" i="6"/>
  <c r="Y182" i="6"/>
  <c r="X182" i="6"/>
  <c r="B182" i="6"/>
  <c r="AQ181" i="6"/>
  <c r="AP181" i="6"/>
  <c r="AO181" i="6"/>
  <c r="AN181" i="6"/>
  <c r="AM181" i="6"/>
  <c r="AL181" i="6"/>
  <c r="AK181" i="6"/>
  <c r="AJ181" i="6"/>
  <c r="AI181" i="6"/>
  <c r="AH181" i="6"/>
  <c r="AG181" i="6"/>
  <c r="AF181" i="6"/>
  <c r="AE181" i="6"/>
  <c r="AD181" i="6"/>
  <c r="AC181" i="6"/>
  <c r="AB181" i="6"/>
  <c r="AA181" i="6"/>
  <c r="Z181" i="6"/>
  <c r="Y181" i="6"/>
  <c r="X181" i="6"/>
  <c r="B181" i="6"/>
  <c r="B178" i="6"/>
  <c r="B177" i="6"/>
  <c r="AQ157" i="6"/>
  <c r="AQ163" i="6" s="1"/>
  <c r="AP157" i="6"/>
  <c r="AP163" i="6" s="1"/>
  <c r="AO157" i="6"/>
  <c r="AO151" i="6" s="1"/>
  <c r="AN157" i="6"/>
  <c r="AN163" i="6" s="1"/>
  <c r="AM157" i="6"/>
  <c r="AM151" i="6" s="1"/>
  <c r="AL157" i="6"/>
  <c r="AL163" i="6" s="1"/>
  <c r="AK157" i="6"/>
  <c r="AK151" i="6" s="1"/>
  <c r="AJ157" i="6"/>
  <c r="AJ163" i="6" s="1"/>
  <c r="AI157" i="6"/>
  <c r="AI162" i="6" s="1"/>
  <c r="AH157" i="6"/>
  <c r="AH151" i="6" s="1"/>
  <c r="AG157" i="6"/>
  <c r="AG151" i="6" s="1"/>
  <c r="AF157" i="6"/>
  <c r="AF163" i="6" s="1"/>
  <c r="AE157" i="6"/>
  <c r="AE163" i="6" s="1"/>
  <c r="AD157" i="6"/>
  <c r="AD162" i="6" s="1"/>
  <c r="AC157" i="6"/>
  <c r="AC151" i="6" s="1"/>
  <c r="AB157" i="6"/>
  <c r="AA157" i="6"/>
  <c r="Z157" i="6"/>
  <c r="Y157" i="6"/>
  <c r="Y159" i="6" s="1"/>
  <c r="X157" i="6"/>
  <c r="W157" i="6"/>
  <c r="W159" i="6" s="1"/>
  <c r="V157" i="6"/>
  <c r="U157" i="6"/>
  <c r="T157" i="6"/>
  <c r="S157" i="6"/>
  <c r="R157" i="6"/>
  <c r="Q157" i="6"/>
  <c r="P157" i="6"/>
  <c r="O157" i="6"/>
  <c r="N157" i="6"/>
  <c r="M157" i="6"/>
  <c r="M159" i="6" s="1"/>
  <c r="L157" i="6"/>
  <c r="K157" i="6"/>
  <c r="J157" i="6"/>
  <c r="I157" i="6"/>
  <c r="I159" i="6" s="1"/>
  <c r="H157" i="6"/>
  <c r="G157" i="6"/>
  <c r="F157" i="6"/>
  <c r="E157" i="6"/>
  <c r="D157" i="6"/>
  <c r="D163" i="6" s="1"/>
  <c r="B151" i="6"/>
  <c r="AQ150" i="6"/>
  <c r="AP150" i="6"/>
  <c r="AO150" i="6"/>
  <c r="AN150" i="6"/>
  <c r="AM150" i="6"/>
  <c r="AL150" i="6"/>
  <c r="AK150" i="6"/>
  <c r="AJ150" i="6"/>
  <c r="AI150" i="6"/>
  <c r="AH150" i="6"/>
  <c r="AG150" i="6"/>
  <c r="AF150" i="6"/>
  <c r="AE150" i="6"/>
  <c r="AD150" i="6"/>
  <c r="AC150" i="6"/>
  <c r="B150" i="6"/>
  <c r="AQ149" i="6"/>
  <c r="AP149" i="6"/>
  <c r="AO149" i="6"/>
  <c r="AN149" i="6"/>
  <c r="AM149" i="6"/>
  <c r="AL149" i="6"/>
  <c r="AK149" i="6"/>
  <c r="AJ149" i="6"/>
  <c r="AI149" i="6"/>
  <c r="AH149" i="6"/>
  <c r="AG149" i="6"/>
  <c r="AF149" i="6"/>
  <c r="AE149" i="6"/>
  <c r="AD149" i="6"/>
  <c r="AC149" i="6"/>
  <c r="B149" i="6"/>
  <c r="AQ148" i="6"/>
  <c r="AP148" i="6"/>
  <c r="AO148" i="6"/>
  <c r="AN148" i="6"/>
  <c r="AM148" i="6"/>
  <c r="AL148" i="6"/>
  <c r="AK148" i="6"/>
  <c r="AJ148" i="6"/>
  <c r="AI148" i="6"/>
  <c r="AH148" i="6"/>
  <c r="AG148" i="6"/>
  <c r="AF148" i="6"/>
  <c r="AE148" i="6"/>
  <c r="AD148" i="6"/>
  <c r="AC148" i="6"/>
  <c r="B148" i="6"/>
  <c r="B145" i="6"/>
  <c r="B144" i="6"/>
  <c r="C126" i="6"/>
  <c r="C132" i="6" s="1"/>
  <c r="AQ124" i="6"/>
  <c r="AQ118" i="6" s="1"/>
  <c r="AP124" i="6"/>
  <c r="AP118" i="6" s="1"/>
  <c r="AO124" i="6"/>
  <c r="AO130" i="6" s="1"/>
  <c r="AN124" i="6"/>
  <c r="AN130" i="6" s="1"/>
  <c r="AM124" i="6"/>
  <c r="AM118" i="6" s="1"/>
  <c r="AL124" i="6"/>
  <c r="AL118" i="6" s="1"/>
  <c r="AK124" i="6"/>
  <c r="AK130" i="6" s="1"/>
  <c r="AJ124" i="6"/>
  <c r="AJ130" i="6" s="1"/>
  <c r="AI124" i="6"/>
  <c r="AI118" i="6" s="1"/>
  <c r="AH124" i="6"/>
  <c r="AH118" i="6" s="1"/>
  <c r="AG124" i="6"/>
  <c r="AG126" i="6" s="1"/>
  <c r="AF124" i="6"/>
  <c r="AF130" i="6" s="1"/>
  <c r="AE124" i="6"/>
  <c r="AE118" i="6" s="1"/>
  <c r="AD124" i="6"/>
  <c r="AD118" i="6" s="1"/>
  <c r="AC124" i="6"/>
  <c r="AC129" i="6" s="1"/>
  <c r="AB124" i="6"/>
  <c r="AB130" i="6" s="1"/>
  <c r="AA124" i="6"/>
  <c r="AA118" i="6" s="1"/>
  <c r="Z124" i="6"/>
  <c r="Z118" i="6" s="1"/>
  <c r="Y124" i="6"/>
  <c r="Y130" i="6" s="1"/>
  <c r="X124" i="6"/>
  <c r="X130" i="6" s="1"/>
  <c r="W124" i="6"/>
  <c r="V124" i="6"/>
  <c r="U124" i="6"/>
  <c r="U126" i="6" s="1"/>
  <c r="T124" i="6"/>
  <c r="S124" i="6"/>
  <c r="R124" i="6"/>
  <c r="Q124" i="6"/>
  <c r="Q126" i="6" s="1"/>
  <c r="P124" i="6"/>
  <c r="O124" i="6"/>
  <c r="N124" i="6"/>
  <c r="M124" i="6"/>
  <c r="M126" i="6" s="1"/>
  <c r="L124" i="6"/>
  <c r="K124" i="6"/>
  <c r="J124" i="6"/>
  <c r="I124" i="6"/>
  <c r="I126" i="6" s="1"/>
  <c r="H124" i="6"/>
  <c r="F124" i="6"/>
  <c r="E124" i="6"/>
  <c r="D124" i="6"/>
  <c r="D130" i="6" s="1"/>
  <c r="B118" i="6"/>
  <c r="AQ117" i="6"/>
  <c r="AP117" i="6"/>
  <c r="AO117" i="6"/>
  <c r="AN117" i="6"/>
  <c r="AM117" i="6"/>
  <c r="AL117" i="6"/>
  <c r="AK117" i="6"/>
  <c r="AJ117" i="6"/>
  <c r="AI117" i="6"/>
  <c r="AH117" i="6"/>
  <c r="AG117" i="6"/>
  <c r="AF117" i="6"/>
  <c r="AE117" i="6"/>
  <c r="AD117" i="6"/>
  <c r="AC117" i="6"/>
  <c r="AB117" i="6"/>
  <c r="AA117" i="6"/>
  <c r="Z117" i="6"/>
  <c r="Y117" i="6"/>
  <c r="X117" i="6"/>
  <c r="B117" i="6"/>
  <c r="AQ116" i="6"/>
  <c r="AP116" i="6"/>
  <c r="AO116" i="6"/>
  <c r="AN116" i="6"/>
  <c r="AM116" i="6"/>
  <c r="AL116" i="6"/>
  <c r="AK116" i="6"/>
  <c r="AJ116" i="6"/>
  <c r="AI116" i="6"/>
  <c r="AH116" i="6"/>
  <c r="AG116" i="6"/>
  <c r="AF116" i="6"/>
  <c r="AE116" i="6"/>
  <c r="AD116" i="6"/>
  <c r="AC116" i="6"/>
  <c r="AB116" i="6"/>
  <c r="AA116" i="6"/>
  <c r="Z116" i="6"/>
  <c r="Y116" i="6"/>
  <c r="X116" i="6"/>
  <c r="B116" i="6"/>
  <c r="AQ115" i="6"/>
  <c r="AP115" i="6"/>
  <c r="AO115" i="6"/>
  <c r="AN115" i="6"/>
  <c r="AM115" i="6"/>
  <c r="AL115" i="6"/>
  <c r="AK115" i="6"/>
  <c r="AJ115" i="6"/>
  <c r="AI115" i="6"/>
  <c r="AH115" i="6"/>
  <c r="AG115" i="6"/>
  <c r="AF115" i="6"/>
  <c r="AE115" i="6"/>
  <c r="AD115" i="6"/>
  <c r="AC115" i="6"/>
  <c r="AB115" i="6"/>
  <c r="AA115" i="6"/>
  <c r="Z115" i="6"/>
  <c r="Y115" i="6"/>
  <c r="X115" i="6"/>
  <c r="B115" i="6"/>
  <c r="B112" i="6"/>
  <c r="B111" i="6"/>
  <c r="C91" i="6"/>
  <c r="AQ89" i="6"/>
  <c r="AQ95" i="6" s="1"/>
  <c r="AP89" i="6"/>
  <c r="AP95" i="6" s="1"/>
  <c r="AO89" i="6"/>
  <c r="AO83" i="6" s="1"/>
  <c r="AN89" i="6"/>
  <c r="AN95" i="6" s="1"/>
  <c r="AM89" i="6"/>
  <c r="AM95" i="6" s="1"/>
  <c r="AL89" i="6"/>
  <c r="AL95" i="6" s="1"/>
  <c r="AK89" i="6"/>
  <c r="AK83" i="6" s="1"/>
  <c r="AJ89" i="6"/>
  <c r="AJ95" i="6" s="1"/>
  <c r="AI89" i="6"/>
  <c r="AI95" i="6" s="1"/>
  <c r="AH89" i="6"/>
  <c r="AH95" i="6" s="1"/>
  <c r="AG89" i="6"/>
  <c r="AG83" i="6" s="1"/>
  <c r="AF89" i="6"/>
  <c r="AF94" i="6" s="1"/>
  <c r="AE89" i="6"/>
  <c r="AE95" i="6" s="1"/>
  <c r="AD89" i="6"/>
  <c r="AD95" i="6" s="1"/>
  <c r="AC89" i="6"/>
  <c r="AC83" i="6" s="1"/>
  <c r="AB89" i="6"/>
  <c r="AB94" i="6" s="1"/>
  <c r="AA89" i="6"/>
  <c r="AA95" i="6" s="1"/>
  <c r="Z89" i="6"/>
  <c r="Z95" i="6" s="1"/>
  <c r="Y89" i="6"/>
  <c r="Y83" i="6" s="1"/>
  <c r="X89" i="6"/>
  <c r="X95" i="6" s="1"/>
  <c r="W89" i="6"/>
  <c r="V89" i="6"/>
  <c r="U89" i="6"/>
  <c r="T89" i="6"/>
  <c r="T91" i="6" s="1"/>
  <c r="S89" i="6"/>
  <c r="R89" i="6"/>
  <c r="Q89" i="6"/>
  <c r="P89" i="6"/>
  <c r="P91" i="6" s="1"/>
  <c r="O89" i="6"/>
  <c r="N89" i="6"/>
  <c r="M89" i="6"/>
  <c r="L89" i="6"/>
  <c r="L91" i="6" s="1"/>
  <c r="K89" i="6"/>
  <c r="J89" i="6"/>
  <c r="I89" i="6"/>
  <c r="H89" i="6"/>
  <c r="H91" i="6" s="1"/>
  <c r="G89" i="6"/>
  <c r="F89" i="6"/>
  <c r="E89" i="6"/>
  <c r="D89" i="6"/>
  <c r="D91" i="6" s="1"/>
  <c r="AQ83" i="6"/>
  <c r="B83" i="6"/>
  <c r="AQ82" i="6"/>
  <c r="AP82" i="6"/>
  <c r="AO82" i="6"/>
  <c r="AN82" i="6"/>
  <c r="AM82" i="6"/>
  <c r="AL82" i="6"/>
  <c r="AK82" i="6"/>
  <c r="AJ82" i="6"/>
  <c r="AI82" i="6"/>
  <c r="AH82" i="6"/>
  <c r="AG82" i="6"/>
  <c r="AF82" i="6"/>
  <c r="AE82" i="6"/>
  <c r="AD82" i="6"/>
  <c r="AC82" i="6"/>
  <c r="AB82" i="6"/>
  <c r="AA82" i="6"/>
  <c r="Z82" i="6"/>
  <c r="Y82" i="6"/>
  <c r="X82" i="6"/>
  <c r="B82" i="6"/>
  <c r="AQ81" i="6"/>
  <c r="AP81" i="6"/>
  <c r="AO81" i="6"/>
  <c r="AN81" i="6"/>
  <c r="AM81" i="6"/>
  <c r="AL81" i="6"/>
  <c r="AK81" i="6"/>
  <c r="AJ81" i="6"/>
  <c r="AI81" i="6"/>
  <c r="AH81" i="6"/>
  <c r="AG81" i="6"/>
  <c r="AF81" i="6"/>
  <c r="AE81" i="6"/>
  <c r="AD81" i="6"/>
  <c r="AC81" i="6"/>
  <c r="AB81" i="6"/>
  <c r="AA81" i="6"/>
  <c r="Z81" i="6"/>
  <c r="Y81" i="6"/>
  <c r="X81" i="6"/>
  <c r="B81" i="6"/>
  <c r="AQ80" i="6"/>
  <c r="AP80" i="6"/>
  <c r="AO80" i="6"/>
  <c r="AN80" i="6"/>
  <c r="AM80" i="6"/>
  <c r="AL80" i="6"/>
  <c r="AK80" i="6"/>
  <c r="AJ80" i="6"/>
  <c r="AI80" i="6"/>
  <c r="AH80" i="6"/>
  <c r="AG80" i="6"/>
  <c r="AF80" i="6"/>
  <c r="AE80" i="6"/>
  <c r="AD80" i="6"/>
  <c r="AC80" i="6"/>
  <c r="AB80" i="6"/>
  <c r="AA80" i="6"/>
  <c r="Z80" i="6"/>
  <c r="Y80" i="6"/>
  <c r="X80" i="6"/>
  <c r="B80" i="6"/>
  <c r="B77" i="6"/>
  <c r="B76" i="6"/>
  <c r="AQ62" i="6"/>
  <c r="AP62" i="6"/>
  <c r="AO49" i="6"/>
  <c r="AN62" i="6"/>
  <c r="AM62" i="6"/>
  <c r="AL62" i="6"/>
  <c r="AK49" i="6"/>
  <c r="AJ62" i="6"/>
  <c r="AI62" i="6"/>
  <c r="AH62" i="6"/>
  <c r="AG49" i="6"/>
  <c r="AF62" i="6"/>
  <c r="AE62" i="6"/>
  <c r="AD62" i="6"/>
  <c r="AC49" i="6"/>
  <c r="W55" i="6"/>
  <c r="V55" i="6"/>
  <c r="U55" i="6"/>
  <c r="T55" i="6"/>
  <c r="S55" i="6"/>
  <c r="R55" i="6"/>
  <c r="Q55" i="6"/>
  <c r="P55" i="6"/>
  <c r="O55" i="6"/>
  <c r="N55" i="6"/>
  <c r="M55" i="6"/>
  <c r="L55" i="6"/>
  <c r="K55" i="6"/>
  <c r="J55" i="6"/>
  <c r="I55" i="6"/>
  <c r="H55" i="6"/>
  <c r="G55" i="6"/>
  <c r="F55" i="6"/>
  <c r="E55" i="6"/>
  <c r="D55" i="6"/>
  <c r="D62" i="6" s="1"/>
  <c r="AQ49" i="6"/>
  <c r="AP49" i="6"/>
  <c r="B49" i="6"/>
  <c r="AQ48" i="6"/>
  <c r="AP48" i="6"/>
  <c r="AO48" i="6"/>
  <c r="AN48" i="6"/>
  <c r="AM48" i="6"/>
  <c r="AL48" i="6"/>
  <c r="AK48" i="6"/>
  <c r="AJ48" i="6"/>
  <c r="AI48" i="6"/>
  <c r="AH48" i="6"/>
  <c r="AG48" i="6"/>
  <c r="AF48" i="6"/>
  <c r="AE48" i="6"/>
  <c r="AD48" i="6"/>
  <c r="AC48" i="6"/>
  <c r="B48" i="6"/>
  <c r="AQ47" i="6"/>
  <c r="AP47" i="6"/>
  <c r="AO47" i="6"/>
  <c r="AN47" i="6"/>
  <c r="AM47" i="6"/>
  <c r="AL47" i="6"/>
  <c r="AK47" i="6"/>
  <c r="AJ47" i="6"/>
  <c r="AI47" i="6"/>
  <c r="AH47" i="6"/>
  <c r="AG47" i="6"/>
  <c r="AF47" i="6"/>
  <c r="AE47" i="6"/>
  <c r="AD47" i="6"/>
  <c r="AC47" i="6"/>
  <c r="B47" i="6"/>
  <c r="AQ46" i="6"/>
  <c r="AP46" i="6"/>
  <c r="AO46" i="6"/>
  <c r="AN46" i="6"/>
  <c r="AM46" i="6"/>
  <c r="AL46" i="6"/>
  <c r="AK46" i="6"/>
  <c r="AJ46" i="6"/>
  <c r="AI46" i="6"/>
  <c r="AH46" i="6"/>
  <c r="AG46" i="6"/>
  <c r="AF46" i="6"/>
  <c r="AE46" i="6"/>
  <c r="AD46" i="6"/>
  <c r="AC46" i="6"/>
  <c r="B46" i="6"/>
  <c r="B43" i="6"/>
  <c r="B42" i="6"/>
  <c r="AQ21" i="6"/>
  <c r="AQ15" i="6" s="1"/>
  <c r="AP21" i="6"/>
  <c r="AP28" i="6" s="1"/>
  <c r="AO21" i="6"/>
  <c r="AO28" i="6" s="1"/>
  <c r="AN21" i="6"/>
  <c r="AN15" i="6" s="1"/>
  <c r="AM21" i="6"/>
  <c r="AM15" i="6" s="1"/>
  <c r="AL21" i="6"/>
  <c r="AL24" i="6" s="1"/>
  <c r="AK21" i="6"/>
  <c r="AK28" i="6" s="1"/>
  <c r="AJ21" i="6"/>
  <c r="AJ15" i="6" s="1"/>
  <c r="AI21" i="6"/>
  <c r="AI15" i="6" s="1"/>
  <c r="AH21" i="6"/>
  <c r="AH27" i="6" s="1"/>
  <c r="AG21" i="6"/>
  <c r="AG28" i="6" s="1"/>
  <c r="AF21" i="6"/>
  <c r="AF15" i="6" s="1"/>
  <c r="AE21" i="6"/>
  <c r="AE15" i="6" s="1"/>
  <c r="AD21" i="6"/>
  <c r="AD28" i="6" s="1"/>
  <c r="AC21" i="6"/>
  <c r="AC28" i="6" s="1"/>
  <c r="AB21" i="6"/>
  <c r="AB15" i="6" s="1"/>
  <c r="AA21" i="6"/>
  <c r="AA15" i="6" s="1"/>
  <c r="Z21" i="6"/>
  <c r="Z28" i="6" s="1"/>
  <c r="Y21" i="6"/>
  <c r="Y28" i="6" s="1"/>
  <c r="X21" i="6"/>
  <c r="X15" i="6" s="1"/>
  <c r="W21" i="6"/>
  <c r="V21" i="6"/>
  <c r="V24" i="6" s="1"/>
  <c r="U21" i="6"/>
  <c r="T21" i="6"/>
  <c r="S21" i="6"/>
  <c r="R21" i="6"/>
  <c r="R24" i="6" s="1"/>
  <c r="Q21" i="6"/>
  <c r="P21" i="6"/>
  <c r="O21" i="6"/>
  <c r="N21" i="6"/>
  <c r="N24" i="6" s="1"/>
  <c r="M21" i="6"/>
  <c r="L21" i="6"/>
  <c r="K21" i="6"/>
  <c r="J21" i="6"/>
  <c r="J24" i="6" s="1"/>
  <c r="I21" i="6"/>
  <c r="H21" i="6"/>
  <c r="F21" i="6"/>
  <c r="F24" i="6" s="1"/>
  <c r="E21" i="6"/>
  <c r="D21" i="6"/>
  <c r="D15" i="6" s="1"/>
  <c r="B15" i="6"/>
  <c r="AQ14" i="6"/>
  <c r="AP14" i="6"/>
  <c r="AO14" i="6"/>
  <c r="AN14" i="6"/>
  <c r="AM14" i="6"/>
  <c r="AL14" i="6"/>
  <c r="AK14" i="6"/>
  <c r="AJ14" i="6"/>
  <c r="AI14" i="6"/>
  <c r="AH14" i="6"/>
  <c r="AG14" i="6"/>
  <c r="AF14" i="6"/>
  <c r="AE14" i="6"/>
  <c r="AD14" i="6"/>
  <c r="AC14" i="6"/>
  <c r="AB14" i="6"/>
  <c r="AA14" i="6"/>
  <c r="Z14" i="6"/>
  <c r="Y14" i="6"/>
  <c r="X14" i="6"/>
  <c r="B14" i="6"/>
  <c r="AQ13" i="6"/>
  <c r="AP13" i="6"/>
  <c r="AO13" i="6"/>
  <c r="AN13" i="6"/>
  <c r="AM13" i="6"/>
  <c r="AL13" i="6"/>
  <c r="AK13" i="6"/>
  <c r="AJ13" i="6"/>
  <c r="AI13" i="6"/>
  <c r="AH13" i="6"/>
  <c r="AG13" i="6"/>
  <c r="AF13" i="6"/>
  <c r="AE13" i="6"/>
  <c r="AD13" i="6"/>
  <c r="AC13" i="6"/>
  <c r="AB13" i="6"/>
  <c r="AA13" i="6"/>
  <c r="Z13" i="6"/>
  <c r="Y13" i="6"/>
  <c r="X13" i="6"/>
  <c r="B13" i="6"/>
  <c r="AQ12" i="6"/>
  <c r="AP12" i="6"/>
  <c r="AO12" i="6"/>
  <c r="AN12" i="6"/>
  <c r="AM12" i="6"/>
  <c r="AL12" i="6"/>
  <c r="AK12" i="6"/>
  <c r="AJ12" i="6"/>
  <c r="AI12" i="6"/>
  <c r="AH12" i="6"/>
  <c r="AG12" i="6"/>
  <c r="AF12" i="6"/>
  <c r="AE12" i="6"/>
  <c r="AD12" i="6"/>
  <c r="AC12" i="6"/>
  <c r="AB12" i="6"/>
  <c r="AA12" i="6"/>
  <c r="Z12" i="6"/>
  <c r="Y12" i="6"/>
  <c r="X12" i="6"/>
  <c r="B12" i="6"/>
  <c r="B9" i="6"/>
  <c r="B8" i="6"/>
  <c r="CA301" i="5"/>
  <c r="CH248" i="5" s="1"/>
  <c r="CL248" i="5" s="1"/>
  <c r="CP248" i="5" s="1"/>
  <c r="CT248" i="5" s="1"/>
  <c r="BB301" i="5"/>
  <c r="BI248" i="5" s="1"/>
  <c r="AC301" i="5"/>
  <c r="AJ248" i="5" s="1"/>
  <c r="AN248" i="5" s="1"/>
  <c r="AR248" i="5" s="1"/>
  <c r="AV248" i="5" s="1"/>
  <c r="D306" i="5"/>
  <c r="K248" i="5" s="1"/>
  <c r="D302" i="5"/>
  <c r="D285" i="5"/>
  <c r="H285" i="5" s="1"/>
  <c r="CA257" i="5"/>
  <c r="CE257" i="5" s="1"/>
  <c r="CH237" i="5" s="1"/>
  <c r="BB257" i="5"/>
  <c r="BF257" i="5" s="1"/>
  <c r="BI237" i="5" s="1"/>
  <c r="BM237" i="5" s="1"/>
  <c r="BQ237" i="5" s="1"/>
  <c r="BU237" i="5" s="1"/>
  <c r="AC257" i="5"/>
  <c r="AG257" i="5" s="1"/>
  <c r="AJ237" i="5" s="1"/>
  <c r="D257" i="5"/>
  <c r="H257" i="5" s="1"/>
  <c r="K237" i="5" s="1"/>
  <c r="CA253" i="5"/>
  <c r="CE253" i="5" s="1"/>
  <c r="CH236" i="5" s="1"/>
  <c r="BB253" i="5"/>
  <c r="BF253" i="5" s="1"/>
  <c r="BI236" i="5" s="1"/>
  <c r="BM236" i="5" s="1"/>
  <c r="BQ236" i="5" s="1"/>
  <c r="BU236" i="5" s="1"/>
  <c r="AC253" i="5"/>
  <c r="AG253" i="5" s="1"/>
  <c r="AJ236" i="5" s="1"/>
  <c r="D253" i="5"/>
  <c r="H253" i="5" s="1"/>
  <c r="CA195" i="5"/>
  <c r="BB195" i="5"/>
  <c r="BI142" i="5" s="1"/>
  <c r="AC195" i="5"/>
  <c r="AJ142" i="5" s="1"/>
  <c r="D200" i="5"/>
  <c r="K142" i="5" s="1"/>
  <c r="O142" i="5" s="1"/>
  <c r="D179" i="5"/>
  <c r="H179" i="5" s="1"/>
  <c r="K138" i="5" s="1"/>
  <c r="O138" i="5" s="1"/>
  <c r="S138" i="5" s="1"/>
  <c r="W138" i="5" s="1"/>
  <c r="CA151" i="5"/>
  <c r="CE151" i="5" s="1"/>
  <c r="CH131" i="5" s="1"/>
  <c r="CL131" i="5" s="1"/>
  <c r="CP131" i="5" s="1"/>
  <c r="CT131" i="5" s="1"/>
  <c r="BB151" i="5"/>
  <c r="BF151" i="5" s="1"/>
  <c r="BI131" i="5" s="1"/>
  <c r="AC151" i="5"/>
  <c r="AG151" i="5" s="1"/>
  <c r="AJ131" i="5" s="1"/>
  <c r="CA147" i="5"/>
  <c r="CE147" i="5" s="1"/>
  <c r="CH130" i="5" s="1"/>
  <c r="CL130" i="5" s="1"/>
  <c r="CP130" i="5" s="1"/>
  <c r="CT130" i="5" s="1"/>
  <c r="BB147" i="5"/>
  <c r="BF147" i="5" s="1"/>
  <c r="AC147" i="5"/>
  <c r="AG147" i="5" s="1"/>
  <c r="AJ130" i="5" s="1"/>
  <c r="D147" i="5"/>
  <c r="H147" i="5" s="1"/>
  <c r="K130" i="5" s="1"/>
  <c r="O130" i="5" s="1"/>
  <c r="S130" i="5" s="1"/>
  <c r="W130" i="5" s="1"/>
  <c r="CU141" i="5"/>
  <c r="CU140" i="5"/>
  <c r="CU139" i="5"/>
  <c r="CU138" i="5"/>
  <c r="CU137" i="5"/>
  <c r="CU136" i="5"/>
  <c r="CU135" i="5"/>
  <c r="CU131" i="5"/>
  <c r="CU130" i="5"/>
  <c r="CU129" i="5"/>
  <c r="CU128" i="5"/>
  <c r="BB234" i="5"/>
  <c r="CU127" i="5"/>
  <c r="CU126" i="5"/>
  <c r="CU125" i="5"/>
  <c r="X231" i="5"/>
  <c r="CU124" i="5"/>
  <c r="CA94" i="5"/>
  <c r="BB94" i="5"/>
  <c r="AC94" i="5"/>
  <c r="D99" i="5"/>
  <c r="CA93" i="5"/>
  <c r="BB93" i="5"/>
  <c r="AC93" i="5"/>
  <c r="D98" i="5"/>
  <c r="CA92" i="5"/>
  <c r="CH39" i="5" s="1"/>
  <c r="CL39" i="5" s="1"/>
  <c r="CP39" i="5" s="1"/>
  <c r="CT39" i="5" s="1"/>
  <c r="BB92" i="5"/>
  <c r="AC92" i="5"/>
  <c r="AJ39" i="5" s="1"/>
  <c r="D93" i="5"/>
  <c r="CE89" i="5"/>
  <c r="CE192" i="5" s="1"/>
  <c r="CE298" i="5" s="1"/>
  <c r="BF89" i="5"/>
  <c r="BF192" i="5" s="1"/>
  <c r="BF298" i="5" s="1"/>
  <c r="AG89" i="5"/>
  <c r="AG192" i="5" s="1"/>
  <c r="AG298" i="5" s="1"/>
  <c r="H89" i="5"/>
  <c r="CE85" i="5"/>
  <c r="CE188" i="5" s="1"/>
  <c r="CE294" i="5" s="1"/>
  <c r="BF85" i="5"/>
  <c r="AG85" i="5"/>
  <c r="AG188" i="5" s="1"/>
  <c r="AG294" i="5" s="1"/>
  <c r="H85" i="5"/>
  <c r="CE81" i="5"/>
  <c r="CE184" i="5" s="1"/>
  <c r="CE290" i="5" s="1"/>
  <c r="BF81" i="5"/>
  <c r="AG81" i="5"/>
  <c r="AG184" i="5" s="1"/>
  <c r="AG290" i="5" s="1"/>
  <c r="H81" i="5"/>
  <c r="CE77" i="5"/>
  <c r="CE180" i="5" s="1"/>
  <c r="BF77" i="5"/>
  <c r="AG77" i="5"/>
  <c r="AG286" i="5" s="1"/>
  <c r="AG287" i="5" s="1"/>
  <c r="H77" i="5"/>
  <c r="CA76" i="5"/>
  <c r="BB76" i="5"/>
  <c r="AC76" i="5"/>
  <c r="AG76" i="5" s="1"/>
  <c r="AJ35" i="5" s="1"/>
  <c r="D76" i="5"/>
  <c r="H76" i="5" s="1"/>
  <c r="CE73" i="5"/>
  <c r="CE176" i="5" s="1"/>
  <c r="CE282" i="5" s="1"/>
  <c r="BF73" i="5"/>
  <c r="AG73" i="5"/>
  <c r="H73" i="5"/>
  <c r="CE69" i="5"/>
  <c r="CE172" i="5" s="1"/>
  <c r="CE278" i="5" s="1"/>
  <c r="BF69" i="5"/>
  <c r="AG69" i="5"/>
  <c r="H69" i="5"/>
  <c r="CE65" i="5"/>
  <c r="CE168" i="5" s="1"/>
  <c r="CE274" i="5" s="1"/>
  <c r="BF65" i="5"/>
  <c r="AG65" i="5"/>
  <c r="H65" i="5"/>
  <c r="CE49" i="5"/>
  <c r="CE152" i="5" s="1"/>
  <c r="CE258" i="5" s="1"/>
  <c r="BF49" i="5"/>
  <c r="BF152" i="5" s="1"/>
  <c r="BF258" i="5" s="1"/>
  <c r="AG49" i="5"/>
  <c r="AG152" i="5" s="1"/>
  <c r="AG258" i="5" s="1"/>
  <c r="H49" i="5"/>
  <c r="H152" i="5" s="1"/>
  <c r="H153" i="5" s="1"/>
  <c r="CA48" i="5"/>
  <c r="BB48" i="5"/>
  <c r="BF48" i="5" s="1"/>
  <c r="BI28" i="5" s="1"/>
  <c r="AC48" i="5"/>
  <c r="H48" i="5"/>
  <c r="DR31" i="5"/>
  <c r="CE148" i="5"/>
  <c r="CE254" i="5" s="1"/>
  <c r="BF148" i="5"/>
  <c r="BF254" i="5" s="1"/>
  <c r="BB148" i="5"/>
  <c r="BB254" i="5" s="1"/>
  <c r="AG45" i="5"/>
  <c r="AG148" i="5" s="1"/>
  <c r="AG254" i="5" s="1"/>
  <c r="H45" i="5"/>
  <c r="D45" i="5"/>
  <c r="CA44" i="5"/>
  <c r="CE44" i="5" s="1"/>
  <c r="CH27" i="5" s="1"/>
  <c r="CL27" i="5" s="1"/>
  <c r="BB44" i="5"/>
  <c r="BF44" i="5" s="1"/>
  <c r="BI27" i="5" s="1"/>
  <c r="AC44" i="5"/>
  <c r="AG44" i="5" s="1"/>
  <c r="AJ27" i="5" s="1"/>
  <c r="D44" i="5"/>
  <c r="D46" i="5" s="1"/>
  <c r="CE41" i="5"/>
  <c r="CE144" i="5" s="1"/>
  <c r="CE250" i="5" s="1"/>
  <c r="BF41" i="5"/>
  <c r="BF144" i="5" s="1"/>
  <c r="BF250" i="5" s="1"/>
  <c r="AG41" i="5"/>
  <c r="AG144" i="5" s="1"/>
  <c r="AG250" i="5" s="1"/>
  <c r="H41" i="5"/>
  <c r="CE37" i="5"/>
  <c r="CE140" i="5" s="1"/>
  <c r="CE246" i="5" s="1"/>
  <c r="BF37" i="5"/>
  <c r="BF140" i="5" s="1"/>
  <c r="BF246" i="5" s="1"/>
  <c r="AG37" i="5"/>
  <c r="AG140" i="5" s="1"/>
  <c r="H37" i="5"/>
  <c r="CU38" i="5"/>
  <c r="CU247" i="5" s="1"/>
  <c r="CQ38" i="5"/>
  <c r="CM38" i="5"/>
  <c r="CI38" i="5"/>
  <c r="BV38" i="5"/>
  <c r="BR38" i="5"/>
  <c r="BN38" i="5"/>
  <c r="BJ38" i="5"/>
  <c r="AW38" i="5"/>
  <c r="AS38" i="5"/>
  <c r="AS141" i="5" s="1"/>
  <c r="AS247" i="5" s="1"/>
  <c r="AO38" i="5"/>
  <c r="AK38" i="5"/>
  <c r="X38" i="5"/>
  <c r="X141" i="5" s="1"/>
  <c r="X247" i="5" s="1"/>
  <c r="T38" i="5"/>
  <c r="T141" i="5" s="1"/>
  <c r="T247" i="5" s="1"/>
  <c r="P38" i="5"/>
  <c r="CU37" i="5"/>
  <c r="CU246" i="5" s="1"/>
  <c r="CQ37" i="5"/>
  <c r="CM37" i="5"/>
  <c r="CI37" i="5"/>
  <c r="BV37" i="5"/>
  <c r="BR37" i="5"/>
  <c r="BN37" i="5"/>
  <c r="BN246" i="5" s="1"/>
  <c r="BJ37" i="5"/>
  <c r="AW37" i="5"/>
  <c r="AS37" i="5"/>
  <c r="AS140" i="5" s="1"/>
  <c r="AS246" i="5" s="1"/>
  <c r="AO37" i="5"/>
  <c r="AK37" i="5"/>
  <c r="X37" i="5"/>
  <c r="X140" i="5" s="1"/>
  <c r="X246" i="5" s="1"/>
  <c r="T37" i="5"/>
  <c r="T140" i="5" s="1"/>
  <c r="T246" i="5" s="1"/>
  <c r="P37" i="5"/>
  <c r="CU36" i="5"/>
  <c r="CU245" i="5" s="1"/>
  <c r="CQ36" i="5"/>
  <c r="CM36" i="5"/>
  <c r="CI36" i="5"/>
  <c r="CE33" i="5"/>
  <c r="CE136" i="5" s="1"/>
  <c r="CE242" i="5" s="1"/>
  <c r="CA33" i="5"/>
  <c r="CA136" i="5" s="1"/>
  <c r="CA242" i="5" s="1"/>
  <c r="BV36" i="5"/>
  <c r="BR36" i="5"/>
  <c r="BN36" i="5"/>
  <c r="BJ36" i="5"/>
  <c r="BF33" i="5"/>
  <c r="BF136" i="5" s="1"/>
  <c r="BF242" i="5" s="1"/>
  <c r="BB33" i="5"/>
  <c r="BB136" i="5" s="1"/>
  <c r="BB242" i="5" s="1"/>
  <c r="AW36" i="5"/>
  <c r="AS36" i="5"/>
  <c r="AO36" i="5"/>
  <c r="AK36" i="5"/>
  <c r="AG33" i="5"/>
  <c r="AG136" i="5" s="1"/>
  <c r="AC33" i="5"/>
  <c r="AC136" i="5" s="1"/>
  <c r="AC242" i="5" s="1"/>
  <c r="X36" i="5"/>
  <c r="X139" i="5" s="1"/>
  <c r="X245" i="5" s="1"/>
  <c r="T36" i="5"/>
  <c r="T139" i="5" s="1"/>
  <c r="T245" i="5" s="1"/>
  <c r="P36" i="5"/>
  <c r="H33" i="5"/>
  <c r="D33" i="5"/>
  <c r="CU35" i="5"/>
  <c r="CU244" i="5" s="1"/>
  <c r="CQ35" i="5"/>
  <c r="CM35" i="5"/>
  <c r="CI35" i="5"/>
  <c r="BV35" i="5"/>
  <c r="BR35" i="5"/>
  <c r="BN35" i="5"/>
  <c r="BJ35" i="5"/>
  <c r="AW35" i="5"/>
  <c r="AS35" i="5"/>
  <c r="AO35" i="5"/>
  <c r="AK35" i="5"/>
  <c r="X35" i="5"/>
  <c r="X138" i="5" s="1"/>
  <c r="X244" i="5" s="1"/>
  <c r="T35" i="5"/>
  <c r="T138" i="5" s="1"/>
  <c r="T244" i="5" s="1"/>
  <c r="P35" i="5"/>
  <c r="CU34" i="5"/>
  <c r="CU243" i="5" s="1"/>
  <c r="CQ34" i="5"/>
  <c r="CM34" i="5"/>
  <c r="CI34" i="5"/>
  <c r="BV34" i="5"/>
  <c r="BR34" i="5"/>
  <c r="BJ34" i="5"/>
  <c r="AW34" i="5"/>
  <c r="AO34" i="5"/>
  <c r="AK34" i="5"/>
  <c r="X34" i="5"/>
  <c r="X137" i="5" s="1"/>
  <c r="X243" i="5" s="1"/>
  <c r="T34" i="5"/>
  <c r="T137" i="5" s="1"/>
  <c r="T243" i="5" s="1"/>
  <c r="P34" i="5"/>
  <c r="CU33" i="5"/>
  <c r="CU242" i="5" s="1"/>
  <c r="CQ33" i="5"/>
  <c r="CM33" i="5"/>
  <c r="CI33" i="5"/>
  <c r="BV33" i="5"/>
  <c r="BR33" i="5"/>
  <c r="AW33" i="5"/>
  <c r="AO33" i="5"/>
  <c r="AO136" i="5" s="1"/>
  <c r="AO242" i="5" s="1"/>
  <c r="X33" i="5"/>
  <c r="X136" i="5" s="1"/>
  <c r="X242" i="5" s="1"/>
  <c r="T33" i="5"/>
  <c r="T136" i="5" s="1"/>
  <c r="T242" i="5" s="1"/>
  <c r="P33" i="5"/>
  <c r="CU32" i="5"/>
  <c r="CU241" i="5" s="1"/>
  <c r="CQ32" i="5"/>
  <c r="CM32" i="5"/>
  <c r="CI32" i="5"/>
  <c r="CE29" i="5"/>
  <c r="CE132" i="5" s="1"/>
  <c r="CE238" i="5" s="1"/>
  <c r="CA29" i="5"/>
  <c r="CA132" i="5" s="1"/>
  <c r="CA238" i="5" s="1"/>
  <c r="BV32" i="5"/>
  <c r="BR32" i="5"/>
  <c r="BF29" i="5"/>
  <c r="BF132" i="5" s="1"/>
  <c r="BF238" i="5" s="1"/>
  <c r="BB29" i="5"/>
  <c r="BB132" i="5" s="1"/>
  <c r="BB238" i="5" s="1"/>
  <c r="AO32" i="5"/>
  <c r="AO135" i="5" s="1"/>
  <c r="AO241" i="5" s="1"/>
  <c r="AG29" i="5"/>
  <c r="AG132" i="5" s="1"/>
  <c r="AC29" i="5"/>
  <c r="AC132" i="5" s="1"/>
  <c r="AC238" i="5" s="1"/>
  <c r="X32" i="5"/>
  <c r="X135" i="5" s="1"/>
  <c r="X241" i="5" s="1"/>
  <c r="T32" i="5"/>
  <c r="T135" i="5" s="1"/>
  <c r="T241" i="5" s="1"/>
  <c r="P32" i="5"/>
  <c r="H29" i="5"/>
  <c r="D29" i="5"/>
  <c r="CU28" i="5"/>
  <c r="CU237" i="5" s="1"/>
  <c r="CQ131" i="5"/>
  <c r="CM28" i="5"/>
  <c r="CI131" i="5"/>
  <c r="BV28" i="5"/>
  <c r="BN28" i="5"/>
  <c r="BJ131" i="5"/>
  <c r="AS28" i="5"/>
  <c r="X28" i="5"/>
  <c r="X131" i="5" s="1"/>
  <c r="X237" i="5" s="1"/>
  <c r="CQ130" i="5"/>
  <c r="CM130" i="5"/>
  <c r="CI130" i="5"/>
  <c r="BJ130" i="5"/>
  <c r="AW27" i="5"/>
  <c r="AS27" i="5"/>
  <c r="AK27" i="5"/>
  <c r="X27" i="5"/>
  <c r="X130" i="5" s="1"/>
  <c r="X236" i="5" s="1"/>
  <c r="T27" i="5"/>
  <c r="T130" i="5" s="1"/>
  <c r="T236" i="5" s="1"/>
  <c r="P27" i="5"/>
  <c r="P130" i="5" s="1"/>
  <c r="P236" i="5" s="1"/>
  <c r="CU26" i="5"/>
  <c r="CU235" i="5" s="1"/>
  <c r="CQ26" i="5"/>
  <c r="CM26" i="5"/>
  <c r="CI129" i="5"/>
  <c r="BV26" i="5"/>
  <c r="BR26" i="5"/>
  <c r="BR235" i="5" s="1"/>
  <c r="BN26" i="5"/>
  <c r="BJ129" i="5"/>
  <c r="AW26" i="5"/>
  <c r="AS26" i="5"/>
  <c r="AO26" i="5"/>
  <c r="AK26" i="5"/>
  <c r="X26" i="5"/>
  <c r="X129" i="5" s="1"/>
  <c r="X235" i="5" s="1"/>
  <c r="T26" i="5"/>
  <c r="T129" i="5" s="1"/>
  <c r="T235" i="5" s="1"/>
  <c r="P26" i="5"/>
  <c r="P129" i="5" s="1"/>
  <c r="L26" i="5"/>
  <c r="CU25" i="5"/>
  <c r="CU234" i="5" s="1"/>
  <c r="CQ25" i="5"/>
  <c r="CM25" i="5"/>
  <c r="CI128" i="5"/>
  <c r="CE128" i="5"/>
  <c r="CE234" i="5" s="1"/>
  <c r="CA128" i="5"/>
  <c r="CA234" i="5" s="1"/>
  <c r="BV25" i="5"/>
  <c r="BR25" i="5"/>
  <c r="BN25" i="5"/>
  <c r="BJ128" i="5"/>
  <c r="BF128" i="5"/>
  <c r="BF234" i="5" s="1"/>
  <c r="AW25" i="5"/>
  <c r="AW128" i="5" s="1"/>
  <c r="AW234" i="5" s="1"/>
  <c r="AS25" i="5"/>
  <c r="AS128" i="5" s="1"/>
  <c r="AS234" i="5" s="1"/>
  <c r="AO25" i="5"/>
  <c r="AK25" i="5"/>
  <c r="AG128" i="5"/>
  <c r="AG234" i="5" s="1"/>
  <c r="AC128" i="5"/>
  <c r="AC234" i="5" s="1"/>
  <c r="X25" i="5"/>
  <c r="T25" i="5"/>
  <c r="P25" i="5"/>
  <c r="P128" i="5" s="1"/>
  <c r="L25" i="5"/>
  <c r="D128" i="5"/>
  <c r="CU24" i="5"/>
  <c r="CU233" i="5" s="1"/>
  <c r="CQ24" i="5"/>
  <c r="CM24" i="5"/>
  <c r="CI24" i="5"/>
  <c r="BV24" i="5"/>
  <c r="BR24" i="5"/>
  <c r="BN24" i="5"/>
  <c r="BJ127" i="5"/>
  <c r="AW24" i="5"/>
  <c r="AW127" i="5" s="1"/>
  <c r="AW233" i="5" s="1"/>
  <c r="AS24" i="5"/>
  <c r="AO24" i="5"/>
  <c r="AK24" i="5"/>
  <c r="AK127" i="5" s="1"/>
  <c r="AK233" i="5" s="1"/>
  <c r="X24" i="5"/>
  <c r="T24" i="5"/>
  <c r="P24" i="5"/>
  <c r="L24" i="5"/>
  <c r="CU23" i="5"/>
  <c r="CU232" i="5" s="1"/>
  <c r="CQ23" i="5"/>
  <c r="CM23" i="5"/>
  <c r="CI23" i="5"/>
  <c r="BV23" i="5"/>
  <c r="BR23" i="5"/>
  <c r="BN23" i="5"/>
  <c r="BJ23" i="5"/>
  <c r="AW23" i="5"/>
  <c r="AS23" i="5"/>
  <c r="AS126" i="5" s="1"/>
  <c r="AS232" i="5" s="1"/>
  <c r="AO23" i="5"/>
  <c r="AO126" i="5" s="1"/>
  <c r="AO232" i="5" s="1"/>
  <c r="AK23" i="5"/>
  <c r="AK126" i="5" s="1"/>
  <c r="AK232" i="5" s="1"/>
  <c r="X23" i="5"/>
  <c r="T23" i="5"/>
  <c r="P23" i="5"/>
  <c r="L23" i="5"/>
  <c r="CQ125" i="5"/>
  <c r="CM125" i="5"/>
  <c r="CI125" i="5"/>
  <c r="BR125" i="5"/>
  <c r="BN125" i="5"/>
  <c r="BJ125" i="5"/>
  <c r="AS125" i="5"/>
  <c r="AS231" i="5" s="1"/>
  <c r="AO125" i="5"/>
  <c r="AO231" i="5" s="1"/>
  <c r="AK125" i="5"/>
  <c r="AK231" i="5" s="1"/>
  <c r="T231" i="5"/>
  <c r="P231" i="5"/>
  <c r="L231" i="5"/>
  <c r="CU21" i="5"/>
  <c r="CU230" i="5" s="1"/>
  <c r="CQ21" i="5"/>
  <c r="CM21" i="5"/>
  <c r="CM230" i="5" s="1"/>
  <c r="CI21" i="5"/>
  <c r="CE21" i="5"/>
  <c r="CE124" i="5" s="1"/>
  <c r="CE230" i="5" s="1"/>
  <c r="CA21" i="5"/>
  <c r="CA124" i="5" s="1"/>
  <c r="CA230" i="5" s="1"/>
  <c r="BV21" i="5"/>
  <c r="BR21" i="5"/>
  <c r="BN21" i="5"/>
  <c r="BN230" i="5" s="1"/>
  <c r="BJ21" i="5"/>
  <c r="BJ230" i="5" s="1"/>
  <c r="BF124" i="5"/>
  <c r="BF230" i="5" s="1"/>
  <c r="BB21" i="5"/>
  <c r="BB124" i="5" s="1"/>
  <c r="BB230" i="5" s="1"/>
  <c r="AW21" i="5"/>
  <c r="AW124" i="5" s="1"/>
  <c r="AW230" i="5" s="1"/>
  <c r="AS21" i="5"/>
  <c r="AS124" i="5" s="1"/>
  <c r="AS230" i="5" s="1"/>
  <c r="AO21" i="5"/>
  <c r="AK21" i="5"/>
  <c r="AG21" i="5"/>
  <c r="AG124" i="5" s="1"/>
  <c r="AG230" i="5" s="1"/>
  <c r="AC21" i="5"/>
  <c r="AC124" i="5" s="1"/>
  <c r="AC230" i="5" s="1"/>
  <c r="X21" i="5"/>
  <c r="T21" i="5"/>
  <c r="T124" i="5" s="1"/>
  <c r="P21" i="5"/>
  <c r="P124" i="5" s="1"/>
  <c r="L21" i="5"/>
  <c r="H21" i="5"/>
  <c r="D21" i="5"/>
  <c r="H20" i="5"/>
  <c r="H134" i="4"/>
  <c r="CA89" i="5"/>
  <c r="CA192" i="5" s="1"/>
  <c r="CA298" i="5" s="1"/>
  <c r="CA85" i="5"/>
  <c r="CA188" i="5" s="1"/>
  <c r="CA294" i="5" s="1"/>
  <c r="CA81" i="5"/>
  <c r="CA184" i="5" s="1"/>
  <c r="CA290" i="5" s="1"/>
  <c r="CA77" i="5"/>
  <c r="CA180" i="5" s="1"/>
  <c r="CA73" i="5"/>
  <c r="CA176" i="5" s="1"/>
  <c r="CA282" i="5" s="1"/>
  <c r="CA69" i="5"/>
  <c r="CA172" i="5" s="1"/>
  <c r="CA278" i="5" s="1"/>
  <c r="CA65" i="5"/>
  <c r="CA168" i="5" s="1"/>
  <c r="CA274" i="5" s="1"/>
  <c r="CA49" i="5"/>
  <c r="CA152" i="5" s="1"/>
  <c r="CA258" i="5" s="1"/>
  <c r="CA148" i="5"/>
  <c r="CA254" i="5" s="1"/>
  <c r="CA41" i="5"/>
  <c r="CA144" i="5" s="1"/>
  <c r="CA250" i="5" s="1"/>
  <c r="CA37" i="5"/>
  <c r="CA140" i="5" s="1"/>
  <c r="CA246" i="5" s="1"/>
  <c r="BB89" i="5"/>
  <c r="BB192" i="5" s="1"/>
  <c r="BB298" i="5" s="1"/>
  <c r="BB85" i="5"/>
  <c r="BB81" i="5"/>
  <c r="BB77" i="5"/>
  <c r="BB73" i="5"/>
  <c r="BB69" i="5"/>
  <c r="BB65" i="5"/>
  <c r="BB49" i="5"/>
  <c r="BB152" i="5" s="1"/>
  <c r="BB258" i="5" s="1"/>
  <c r="BB41" i="5"/>
  <c r="BB144" i="5" s="1"/>
  <c r="BB250" i="5" s="1"/>
  <c r="BB37" i="5"/>
  <c r="BB140" i="5" s="1"/>
  <c r="BB246" i="5" s="1"/>
  <c r="AC89" i="5"/>
  <c r="AC192" i="5" s="1"/>
  <c r="AC298" i="5" s="1"/>
  <c r="AC85" i="5"/>
  <c r="AC188" i="5" s="1"/>
  <c r="AC294" i="5" s="1"/>
  <c r="AC81" i="5"/>
  <c r="AC184" i="5" s="1"/>
  <c r="AC290" i="5" s="1"/>
  <c r="AC77" i="5"/>
  <c r="AC286" i="5" s="1"/>
  <c r="AC287" i="5" s="1"/>
  <c r="AC73" i="5"/>
  <c r="AC69" i="5"/>
  <c r="AC65" i="5"/>
  <c r="AC152" i="5"/>
  <c r="AC258" i="5" s="1"/>
  <c r="AC45" i="5"/>
  <c r="AC148" i="5" s="1"/>
  <c r="AC254" i="5" s="1"/>
  <c r="AC41" i="5"/>
  <c r="AC144" i="5" s="1"/>
  <c r="AC250" i="5" s="1"/>
  <c r="AC37" i="5"/>
  <c r="AC140" i="5" s="1"/>
  <c r="AC246" i="5" s="1"/>
  <c r="E193" i="3"/>
  <c r="E157" i="8" s="1"/>
  <c r="D193" i="3"/>
  <c r="E92" i="8" s="1"/>
  <c r="C193" i="3"/>
  <c r="E27" i="8" s="1"/>
  <c r="J36" i="2"/>
  <c r="DR242" i="5" s="1"/>
  <c r="DR244" i="5" s="1"/>
  <c r="F36" i="2"/>
  <c r="DR133" i="5" s="1"/>
  <c r="B36" i="2"/>
  <c r="J31" i="2"/>
  <c r="DR236" i="5" s="1"/>
  <c r="DR238" i="5" s="1"/>
  <c r="F31" i="2"/>
  <c r="F32" i="2" s="1"/>
  <c r="B31" i="2"/>
  <c r="B32" i="2" s="1"/>
  <c r="J27" i="2"/>
  <c r="F27" i="2"/>
  <c r="B27" i="2"/>
  <c r="J26" i="2"/>
  <c r="F26" i="2"/>
  <c r="J25" i="2"/>
  <c r="F25" i="2"/>
  <c r="B25" i="2"/>
  <c r="J24" i="2"/>
  <c r="F24" i="2"/>
  <c r="B24" i="2"/>
  <c r="J19" i="2"/>
  <c r="F19" i="2"/>
  <c r="B19" i="2"/>
  <c r="E62" i="12"/>
  <c r="D62" i="12"/>
  <c r="C62" i="12"/>
  <c r="K29" i="17"/>
  <c r="G29" i="17"/>
  <c r="C29" i="17"/>
  <c r="J9" i="2"/>
  <c r="K28" i="17" s="1"/>
  <c r="F9" i="2"/>
  <c r="G28" i="17" s="1"/>
  <c r="B9" i="2"/>
  <c r="C28" i="17" s="1"/>
  <c r="J8" i="2"/>
  <c r="K30" i="17" s="1"/>
  <c r="F8" i="2"/>
  <c r="G30" i="17" s="1"/>
  <c r="C30" i="17"/>
  <c r="B114" i="7" l="1"/>
  <c r="D108" i="7"/>
  <c r="C113" i="7"/>
  <c r="B115" i="7"/>
  <c r="D109" i="7"/>
  <c r="C114" i="7"/>
  <c r="Q68" i="7"/>
  <c r="AC66" i="5"/>
  <c r="H67" i="12"/>
  <c r="J70" i="12"/>
  <c r="J68" i="12"/>
  <c r="I67" i="12"/>
  <c r="H70" i="12"/>
  <c r="K33" i="11"/>
  <c r="K7" i="12"/>
  <c r="I68" i="12"/>
  <c r="J67" i="12"/>
  <c r="E126" i="6"/>
  <c r="I70" i="12"/>
  <c r="H68" i="12"/>
  <c r="H64" i="5"/>
  <c r="K32" i="5" s="1"/>
  <c r="B37" i="2"/>
  <c r="DR30" i="5"/>
  <c r="L124" i="5"/>
  <c r="BB293" i="5"/>
  <c r="BF293" i="5" s="1"/>
  <c r="BI246" i="5" s="1"/>
  <c r="BM246" i="5" s="1"/>
  <c r="BQ246" i="5" s="1"/>
  <c r="BU246" i="5" s="1"/>
  <c r="BB281" i="5"/>
  <c r="BF281" i="5" s="1"/>
  <c r="BI243" i="5" s="1"/>
  <c r="BM243" i="5" s="1"/>
  <c r="BQ243" i="5" s="1"/>
  <c r="BU243" i="5" s="1"/>
  <c r="CA183" i="5"/>
  <c r="CE183" i="5" s="1"/>
  <c r="CE185" i="5" s="1"/>
  <c r="CA175" i="5"/>
  <c r="D273" i="5"/>
  <c r="H273" i="5" s="1"/>
  <c r="K241" i="5" s="1"/>
  <c r="D277" i="5"/>
  <c r="H277" i="5" s="1"/>
  <c r="K242" i="5" s="1"/>
  <c r="AC171" i="5"/>
  <c r="AG171" i="5" s="1"/>
  <c r="AJ136" i="5" s="1"/>
  <c r="AC167" i="5"/>
  <c r="BB273" i="5"/>
  <c r="BF273" i="5" s="1"/>
  <c r="BI241" i="5" s="1"/>
  <c r="BM241" i="5" s="1"/>
  <c r="BQ241" i="5" s="1"/>
  <c r="BU241" i="5" s="1"/>
  <c r="BB277" i="5"/>
  <c r="BF277" i="5" s="1"/>
  <c r="BI242" i="5" s="1"/>
  <c r="BM242" i="5" s="1"/>
  <c r="BQ242" i="5" s="1"/>
  <c r="BU242" i="5" s="1"/>
  <c r="CA167" i="5"/>
  <c r="CA171" i="5"/>
  <c r="CE171" i="5" s="1"/>
  <c r="CH136" i="5" s="1"/>
  <c r="AC187" i="5"/>
  <c r="AG187" i="5" s="1"/>
  <c r="AJ140" i="5" s="1"/>
  <c r="AC175" i="5"/>
  <c r="AG175" i="5" s="1"/>
  <c r="AJ137" i="5" s="1"/>
  <c r="D187" i="5"/>
  <c r="H187" i="5" s="1"/>
  <c r="D175" i="5"/>
  <c r="D167" i="5"/>
  <c r="D171" i="5"/>
  <c r="H171" i="5" s="1"/>
  <c r="K136" i="5" s="1"/>
  <c r="O136" i="5" s="1"/>
  <c r="S136" i="5" s="1"/>
  <c r="W136" i="5" s="1"/>
  <c r="AC297" i="5"/>
  <c r="AG297" i="5" s="1"/>
  <c r="AJ247" i="5" s="1"/>
  <c r="AN247" i="5" s="1"/>
  <c r="AR247" i="5" s="1"/>
  <c r="AV247" i="5" s="1"/>
  <c r="AC281" i="5"/>
  <c r="AG281" i="5" s="1"/>
  <c r="AJ243" i="5" s="1"/>
  <c r="AN243" i="5" s="1"/>
  <c r="AR243" i="5" s="1"/>
  <c r="AV243" i="5" s="1"/>
  <c r="CA293" i="5"/>
  <c r="CE293" i="5" s="1"/>
  <c r="CH246" i="5" s="1"/>
  <c r="CL246" i="5" s="1"/>
  <c r="CP246" i="5" s="1"/>
  <c r="CT246" i="5" s="1"/>
  <c r="CA281" i="5"/>
  <c r="CE281" i="5" s="1"/>
  <c r="CH243" i="5" s="1"/>
  <c r="CL243" i="5" s="1"/>
  <c r="CP243" i="5" s="1"/>
  <c r="CT243" i="5" s="1"/>
  <c r="AC273" i="5"/>
  <c r="AG273" i="5" s="1"/>
  <c r="AJ241" i="5" s="1"/>
  <c r="AC277" i="5"/>
  <c r="AG277" i="5" s="1"/>
  <c r="AJ242" i="5" s="1"/>
  <c r="AN242" i="5" s="1"/>
  <c r="AR242" i="5" s="1"/>
  <c r="AV242" i="5" s="1"/>
  <c r="BB167" i="5"/>
  <c r="BB171" i="5"/>
  <c r="BF171" i="5" s="1"/>
  <c r="BI136" i="5" s="1"/>
  <c r="BM136" i="5" s="1"/>
  <c r="BQ136" i="5" s="1"/>
  <c r="BU136" i="5" s="1"/>
  <c r="CA273" i="5"/>
  <c r="CE273" i="5" s="1"/>
  <c r="CH241" i="5" s="1"/>
  <c r="CL241" i="5" s="1"/>
  <c r="CP241" i="5" s="1"/>
  <c r="CT241" i="5" s="1"/>
  <c r="CA277" i="5"/>
  <c r="CE277" i="5" s="1"/>
  <c r="CH242" i="5" s="1"/>
  <c r="CL242" i="5" s="1"/>
  <c r="CP242" i="5" s="1"/>
  <c r="CT242" i="5" s="1"/>
  <c r="AP83" i="6"/>
  <c r="AP85" i="6" s="1"/>
  <c r="CI124" i="5"/>
  <c r="CI230" i="5"/>
  <c r="CI126" i="5"/>
  <c r="CI232" i="5"/>
  <c r="CI127" i="5"/>
  <c r="CI233" i="5"/>
  <c r="CQ128" i="5"/>
  <c r="CQ234" i="5"/>
  <c r="CQ129" i="5"/>
  <c r="CQ235" i="5"/>
  <c r="CM135" i="5"/>
  <c r="CM241" i="5"/>
  <c r="CQ136" i="5"/>
  <c r="CQ242" i="5"/>
  <c r="CM137" i="5"/>
  <c r="CM243" i="5"/>
  <c r="CQ138" i="5"/>
  <c r="CQ244" i="5"/>
  <c r="CI140" i="5"/>
  <c r="CI246" i="5"/>
  <c r="CM141" i="5"/>
  <c r="CM247" i="5"/>
  <c r="CL236" i="5"/>
  <c r="CP236" i="5" s="1"/>
  <c r="CT236" i="5" s="1"/>
  <c r="CM128" i="5"/>
  <c r="CM234" i="5"/>
  <c r="CM129" i="5"/>
  <c r="CM235" i="5"/>
  <c r="CI135" i="5"/>
  <c r="CI241" i="5"/>
  <c r="CQ139" i="5"/>
  <c r="CQ245" i="5"/>
  <c r="CI141" i="5"/>
  <c r="CI247" i="5"/>
  <c r="CM126" i="5"/>
  <c r="CM232" i="5"/>
  <c r="CM127" i="5"/>
  <c r="CM233" i="5"/>
  <c r="CQ135" i="5"/>
  <c r="CQ241" i="5"/>
  <c r="CQ137" i="5"/>
  <c r="CQ243" i="5"/>
  <c r="CI139" i="5"/>
  <c r="CI245" i="5"/>
  <c r="CM140" i="5"/>
  <c r="CM246" i="5"/>
  <c r="CQ141" i="5"/>
  <c r="CQ247" i="5"/>
  <c r="CM136" i="5"/>
  <c r="CM242" i="5"/>
  <c r="CI137" i="5"/>
  <c r="CI243" i="5"/>
  <c r="CM138" i="5"/>
  <c r="CM244" i="5"/>
  <c r="CQ124" i="5"/>
  <c r="CQ230" i="5"/>
  <c r="CQ126" i="5"/>
  <c r="CQ232" i="5"/>
  <c r="CQ127" i="5"/>
  <c r="CQ233" i="5"/>
  <c r="CM131" i="5"/>
  <c r="CM237" i="5"/>
  <c r="CI136" i="5"/>
  <c r="CI242" i="5"/>
  <c r="CI138" i="5"/>
  <c r="CI244" i="5"/>
  <c r="CM139" i="5"/>
  <c r="CM245" i="5"/>
  <c r="CQ140" i="5"/>
  <c r="CQ246" i="5"/>
  <c r="BJ124" i="5"/>
  <c r="BR126" i="5"/>
  <c r="BR232" i="5"/>
  <c r="BR127" i="5"/>
  <c r="BR233" i="5"/>
  <c r="BV126" i="5"/>
  <c r="BV232" i="5"/>
  <c r="BV127" i="5"/>
  <c r="BV233" i="5"/>
  <c r="BN131" i="5"/>
  <c r="BN237" i="5"/>
  <c r="BJ139" i="5"/>
  <c r="BJ245" i="5"/>
  <c r="BJ141" i="5"/>
  <c r="BJ247" i="5"/>
  <c r="BV140" i="5"/>
  <c r="BV246" i="5"/>
  <c r="BR124" i="5"/>
  <c r="BR230" i="5"/>
  <c r="BJ126" i="5"/>
  <c r="BJ232" i="5"/>
  <c r="BV131" i="5"/>
  <c r="BV237" i="5"/>
  <c r="BV135" i="5"/>
  <c r="BV241" i="5"/>
  <c r="BR136" i="5"/>
  <c r="BR242" i="5"/>
  <c r="BJ137" i="5"/>
  <c r="BJ243" i="5"/>
  <c r="BR138" i="5"/>
  <c r="BR244" i="5"/>
  <c r="BN139" i="5"/>
  <c r="BN245" i="5"/>
  <c r="BJ140" i="5"/>
  <c r="BJ246" i="5"/>
  <c r="BN141" i="5"/>
  <c r="BN247" i="5"/>
  <c r="BR128" i="5"/>
  <c r="BR234" i="5"/>
  <c r="BV128" i="5"/>
  <c r="BV234" i="5"/>
  <c r="BN129" i="5"/>
  <c r="BN235" i="5"/>
  <c r="BR135" i="5"/>
  <c r="BR241" i="5"/>
  <c r="BN138" i="5"/>
  <c r="BN244" i="5"/>
  <c r="BV124" i="5"/>
  <c r="BV230" i="5"/>
  <c r="BN126" i="5"/>
  <c r="BN232" i="5"/>
  <c r="BN127" i="5"/>
  <c r="BN233" i="5"/>
  <c r="BN128" i="5"/>
  <c r="BN234" i="5"/>
  <c r="BV129" i="5"/>
  <c r="BV235" i="5"/>
  <c r="BV136" i="5"/>
  <c r="BV242" i="5"/>
  <c r="BR137" i="5"/>
  <c r="BR243" i="5"/>
  <c r="BV138" i="5"/>
  <c r="BV244" i="5"/>
  <c r="BR139" i="5"/>
  <c r="BR245" i="5"/>
  <c r="BR141" i="5"/>
  <c r="BR247" i="5"/>
  <c r="BV137" i="5"/>
  <c r="BV243" i="5"/>
  <c r="BJ138" i="5"/>
  <c r="BJ244" i="5"/>
  <c r="BV139" i="5"/>
  <c r="BV245" i="5"/>
  <c r="BR140" i="5"/>
  <c r="BR246" i="5"/>
  <c r="BV141" i="5"/>
  <c r="BV247" i="5"/>
  <c r="X128" i="5"/>
  <c r="X234" i="5" s="1"/>
  <c r="X126" i="5"/>
  <c r="X232" i="5" s="1"/>
  <c r="X124" i="5"/>
  <c r="X230" i="5" s="1"/>
  <c r="X127" i="5"/>
  <c r="X233" i="5" s="1"/>
  <c r="T128" i="5"/>
  <c r="T234" i="5" s="1"/>
  <c r="T126" i="5"/>
  <c r="T232" i="5" s="1"/>
  <c r="T127" i="5"/>
  <c r="T233" i="5" s="1"/>
  <c r="CE76" i="5"/>
  <c r="CA286" i="5"/>
  <c r="CA287" i="5" s="1"/>
  <c r="BF76" i="5"/>
  <c r="BB286" i="5"/>
  <c r="BB287" i="5" s="1"/>
  <c r="BN140" i="5"/>
  <c r="BR129" i="5"/>
  <c r="BB184" i="5"/>
  <c r="BB290" i="5" s="1"/>
  <c r="BB172" i="5"/>
  <c r="BB188" i="5"/>
  <c r="BB294" i="5" s="1"/>
  <c r="BB176" i="5"/>
  <c r="BB180" i="5"/>
  <c r="BB168" i="5"/>
  <c r="BF180" i="5"/>
  <c r="BF168" i="5"/>
  <c r="BF184" i="5"/>
  <c r="BF290" i="5" s="1"/>
  <c r="BF172" i="5"/>
  <c r="BF188" i="5"/>
  <c r="BF294" i="5" s="1"/>
  <c r="BF176" i="5"/>
  <c r="AW126" i="5"/>
  <c r="AW232" i="5" s="1"/>
  <c r="AK129" i="5"/>
  <c r="AK235" i="5" s="1"/>
  <c r="AW136" i="5"/>
  <c r="AW242" i="5" s="1"/>
  <c r="AW137" i="5"/>
  <c r="AW243" i="5" s="1"/>
  <c r="AW138" i="5"/>
  <c r="AW244" i="5" s="1"/>
  <c r="AW139" i="5"/>
  <c r="AW245" i="5" s="1"/>
  <c r="AW140" i="5"/>
  <c r="AW246" i="5" s="1"/>
  <c r="AW141" i="5"/>
  <c r="AW247" i="5" s="1"/>
  <c r="AC180" i="5"/>
  <c r="AC181" i="5" s="1"/>
  <c r="AG180" i="5"/>
  <c r="AG181" i="5" s="1"/>
  <c r="AK128" i="5"/>
  <c r="AK234" i="5" s="1"/>
  <c r="AO129" i="5"/>
  <c r="AO235" i="5" s="1"/>
  <c r="AS130" i="5"/>
  <c r="AS236" i="5" s="1"/>
  <c r="AK137" i="5"/>
  <c r="AK243" i="5" s="1"/>
  <c r="AK138" i="5"/>
  <c r="AK244" i="5" s="1"/>
  <c r="AK141" i="5"/>
  <c r="AK247" i="5" s="1"/>
  <c r="AO128" i="5"/>
  <c r="AO234" i="5" s="1"/>
  <c r="AS129" i="5"/>
  <c r="AS235" i="5" s="1"/>
  <c r="AW130" i="5"/>
  <c r="AW236" i="5" s="1"/>
  <c r="AO137" i="5"/>
  <c r="AO243" i="5" s="1"/>
  <c r="AO138" i="5"/>
  <c r="AO244" i="5" s="1"/>
  <c r="AO139" i="5"/>
  <c r="AO245" i="5" s="1"/>
  <c r="AO140" i="5"/>
  <c r="AO246" i="5" s="1"/>
  <c r="AO141" i="5"/>
  <c r="AO247" i="5" s="1"/>
  <c r="AK139" i="5"/>
  <c r="AK245" i="5" s="1"/>
  <c r="AK140" i="5"/>
  <c r="AK246" i="5" s="1"/>
  <c r="AW129" i="5"/>
  <c r="AW235" i="5" s="1"/>
  <c r="AK130" i="5"/>
  <c r="AK236" i="5" s="1"/>
  <c r="AS131" i="5"/>
  <c r="AS237" i="5" s="1"/>
  <c r="AS138" i="5"/>
  <c r="AS244" i="5" s="1"/>
  <c r="AS139" i="5"/>
  <c r="AS245" i="5" s="1"/>
  <c r="AG238" i="5"/>
  <c r="AN131" i="5"/>
  <c r="AR131" i="5" s="1"/>
  <c r="AV131" i="5" s="1"/>
  <c r="AG246" i="5"/>
  <c r="AS127" i="5"/>
  <c r="AS233" i="5" s="1"/>
  <c r="AG242" i="5"/>
  <c r="AO127" i="5"/>
  <c r="AO233" i="5" s="1"/>
  <c r="AG168" i="5"/>
  <c r="AG176" i="5"/>
  <c r="AC172" i="5"/>
  <c r="AG172" i="5"/>
  <c r="AC168" i="5"/>
  <c r="AC176" i="5"/>
  <c r="L129" i="5"/>
  <c r="L235" i="5" s="1"/>
  <c r="T230" i="5"/>
  <c r="P135" i="5"/>
  <c r="P241" i="5" s="1"/>
  <c r="P139" i="5"/>
  <c r="P245" i="5" s="1"/>
  <c r="L126" i="5"/>
  <c r="L232" i="5" s="1"/>
  <c r="L127" i="5"/>
  <c r="L233" i="5" s="1"/>
  <c r="P126" i="5"/>
  <c r="P232" i="5" s="1"/>
  <c r="P127" i="5"/>
  <c r="P233" i="5" s="1"/>
  <c r="L128" i="5"/>
  <c r="L234" i="5" s="1"/>
  <c r="P136" i="5"/>
  <c r="P242" i="5" s="1"/>
  <c r="P137" i="5"/>
  <c r="P243" i="5" s="1"/>
  <c r="P138" i="5"/>
  <c r="P244" i="5" s="1"/>
  <c r="P140" i="5"/>
  <c r="P246" i="5" s="1"/>
  <c r="P141" i="5"/>
  <c r="P247" i="5" s="1"/>
  <c r="P235" i="5"/>
  <c r="H168" i="5"/>
  <c r="H274" i="5"/>
  <c r="H278" i="5"/>
  <c r="H172" i="5"/>
  <c r="H282" i="5"/>
  <c r="H283" i="5" s="1"/>
  <c r="H176" i="5"/>
  <c r="M54" i="7"/>
  <c r="L9" i="5"/>
  <c r="D60" i="5" s="1"/>
  <c r="D62" i="5" s="1"/>
  <c r="Q65" i="7"/>
  <c r="AC56" i="7"/>
  <c r="U57" i="7"/>
  <c r="U54" i="7"/>
  <c r="X9" i="5"/>
  <c r="D163" i="5" s="1"/>
  <c r="D267" i="5" s="1"/>
  <c r="AI9" i="5"/>
  <c r="M55" i="7"/>
  <c r="M57" i="7"/>
  <c r="AC57" i="7"/>
  <c r="M59" i="7"/>
  <c r="AC59" i="7"/>
  <c r="M64" i="7"/>
  <c r="AC64" i="7"/>
  <c r="Y65" i="7"/>
  <c r="Q66" i="7"/>
  <c r="I67" i="7"/>
  <c r="Y67" i="7"/>
  <c r="I69" i="7"/>
  <c r="Y69" i="7"/>
  <c r="I54" i="7"/>
  <c r="Y54" i="7"/>
  <c r="Q57" i="7"/>
  <c r="I58" i="7"/>
  <c r="Q59" i="7"/>
  <c r="Q64" i="7"/>
  <c r="I65" i="7"/>
  <c r="AC65" i="7"/>
  <c r="U66" i="7"/>
  <c r="M67" i="7"/>
  <c r="AC67" i="7"/>
  <c r="U68" i="7"/>
  <c r="M69" i="7"/>
  <c r="AC69" i="7"/>
  <c r="AC54" i="7"/>
  <c r="M56" i="7"/>
  <c r="M58" i="7"/>
  <c r="U59" i="7"/>
  <c r="U64" i="7"/>
  <c r="M65" i="7"/>
  <c r="I66" i="7"/>
  <c r="Y66" i="7"/>
  <c r="Q67" i="7"/>
  <c r="I68" i="7"/>
  <c r="Y68" i="7"/>
  <c r="Q69" i="7"/>
  <c r="Q54" i="7"/>
  <c r="I55" i="7"/>
  <c r="I57" i="7"/>
  <c r="Y57" i="7"/>
  <c r="Q58" i="7"/>
  <c r="I59" i="7"/>
  <c r="Y59" i="7"/>
  <c r="I64" i="7"/>
  <c r="Y64" i="7"/>
  <c r="M66" i="7"/>
  <c r="AC66" i="7"/>
  <c r="U67" i="7"/>
  <c r="M68" i="7"/>
  <c r="AC68" i="7"/>
  <c r="U69" i="7"/>
  <c r="U65" i="7"/>
  <c r="J37" i="2"/>
  <c r="J32" i="2"/>
  <c r="DR127" i="5"/>
  <c r="DR24" i="5"/>
  <c r="DR26" i="5" s="1"/>
  <c r="CA304" i="5"/>
  <c r="BB304" i="5"/>
  <c r="AC304" i="5"/>
  <c r="D309" i="5"/>
  <c r="CA198" i="5"/>
  <c r="CH142" i="5"/>
  <c r="CL142" i="5" s="1"/>
  <c r="CP142" i="5" s="1"/>
  <c r="CT142" i="5" s="1"/>
  <c r="AC198" i="5"/>
  <c r="AN142" i="5"/>
  <c r="AR142" i="5" s="1"/>
  <c r="AV142" i="5" s="1"/>
  <c r="BB198" i="5"/>
  <c r="BB200" i="5" s="1"/>
  <c r="D203" i="5"/>
  <c r="S142" i="5"/>
  <c r="W142" i="5" s="1"/>
  <c r="AN45" i="5"/>
  <c r="AN46" i="5"/>
  <c r="CL46" i="5"/>
  <c r="AJ47" i="5"/>
  <c r="CH47" i="5"/>
  <c r="AC95" i="5"/>
  <c r="K47" i="5"/>
  <c r="BI47" i="5"/>
  <c r="P230" i="5"/>
  <c r="O46" i="5"/>
  <c r="BN124" i="5"/>
  <c r="BM149" i="5" s="1"/>
  <c r="BM46" i="5"/>
  <c r="BB95" i="5"/>
  <c r="O39" i="5"/>
  <c r="S39" i="5" s="1"/>
  <c r="W39" i="5" s="1"/>
  <c r="AG78" i="5"/>
  <c r="AO9" i="5"/>
  <c r="I9" i="5"/>
  <c r="BB60" i="5" s="1"/>
  <c r="BB165" i="5" s="1"/>
  <c r="AL9" i="5"/>
  <c r="BB269" i="5" s="1"/>
  <c r="U9" i="5"/>
  <c r="AC163" i="5" s="1"/>
  <c r="AC267" i="5" s="1"/>
  <c r="AF9" i="5"/>
  <c r="Y56" i="7"/>
  <c r="R9" i="5"/>
  <c r="U56" i="7"/>
  <c r="F8" i="5"/>
  <c r="AC32" i="5" s="1"/>
  <c r="AC34" i="5" s="1"/>
  <c r="F9" i="5"/>
  <c r="AC60" i="5" s="1"/>
  <c r="AC62" i="5" s="1"/>
  <c r="O9" i="5"/>
  <c r="Q56" i="7"/>
  <c r="C9" i="5"/>
  <c r="I56" i="7"/>
  <c r="E11" i="5"/>
  <c r="W11" i="5"/>
  <c r="H11" i="5"/>
  <c r="AH11" i="5"/>
  <c r="CX112" i="8"/>
  <c r="AK11" i="5"/>
  <c r="BB187" i="5"/>
  <c r="BF187" i="5" s="1"/>
  <c r="BI140" i="5" s="1"/>
  <c r="AZ23" i="9"/>
  <c r="X6" i="5"/>
  <c r="D139" i="5" s="1"/>
  <c r="H139" i="5" s="1"/>
  <c r="K128" i="5" s="1"/>
  <c r="O128" i="5" s="1"/>
  <c r="S128" i="5" s="1"/>
  <c r="W128" i="5" s="1"/>
  <c r="CY319" i="8"/>
  <c r="CZ254" i="8"/>
  <c r="X7" i="5"/>
  <c r="D123" i="5" s="1"/>
  <c r="H123" i="5" s="1"/>
  <c r="CZ395" i="8"/>
  <c r="CZ117" i="8"/>
  <c r="U183" i="9"/>
  <c r="AE151" i="6"/>
  <c r="AE153" i="6" s="1"/>
  <c r="Q11" i="5"/>
  <c r="CZ52" i="8"/>
  <c r="T11" i="5"/>
  <c r="CX182" i="8"/>
  <c r="F246" i="9"/>
  <c r="B11" i="5"/>
  <c r="AE11" i="5"/>
  <c r="CZ177" i="8"/>
  <c r="K11" i="5"/>
  <c r="AN11" i="5"/>
  <c r="AQ252" i="6"/>
  <c r="AQ254" i="6" s="1"/>
  <c r="L252" i="6"/>
  <c r="N11" i="5"/>
  <c r="AN12" i="5"/>
  <c r="D303" i="5"/>
  <c r="D197" i="5"/>
  <c r="D198" i="5" s="1"/>
  <c r="D124" i="5"/>
  <c r="D230" i="5"/>
  <c r="H230" i="5"/>
  <c r="H124" i="5"/>
  <c r="H148" i="5"/>
  <c r="H149" i="5" s="1"/>
  <c r="H254" i="5"/>
  <c r="H255" i="5" s="1"/>
  <c r="H184" i="5"/>
  <c r="H290" i="5"/>
  <c r="H188" i="5"/>
  <c r="H294" i="5"/>
  <c r="D192" i="5"/>
  <c r="H192" i="5"/>
  <c r="H298" i="5"/>
  <c r="D132" i="5"/>
  <c r="D238" i="5"/>
  <c r="D136" i="5"/>
  <c r="D242" i="5"/>
  <c r="H140" i="5"/>
  <c r="H246" i="5"/>
  <c r="H144" i="5"/>
  <c r="H250" i="5"/>
  <c r="H258" i="5"/>
  <c r="H259" i="5" s="1"/>
  <c r="H132" i="5"/>
  <c r="H238" i="5"/>
  <c r="H136" i="5"/>
  <c r="H242" i="5"/>
  <c r="D148" i="5"/>
  <c r="D149" i="5" s="1"/>
  <c r="D254" i="5"/>
  <c r="D255" i="5" s="1"/>
  <c r="H180" i="5"/>
  <c r="H181" i="5" s="1"/>
  <c r="H286" i="5"/>
  <c r="H287" i="5" s="1"/>
  <c r="D184" i="5"/>
  <c r="D290" i="5"/>
  <c r="CA289" i="5"/>
  <c r="CE289" i="5" s="1"/>
  <c r="CH245" i="5" s="1"/>
  <c r="CL245" i="5" s="1"/>
  <c r="CP245" i="5" s="1"/>
  <c r="CT245" i="5" s="1"/>
  <c r="CA96" i="5"/>
  <c r="BB183" i="5"/>
  <c r="BF183" i="5" s="1"/>
  <c r="BI139" i="5" s="1"/>
  <c r="D191" i="5"/>
  <c r="H191" i="5" s="1"/>
  <c r="K141" i="5" s="1"/>
  <c r="O141" i="5" s="1"/>
  <c r="S141" i="5" s="1"/>
  <c r="W141" i="5" s="1"/>
  <c r="AC293" i="5"/>
  <c r="AG293" i="5" s="1"/>
  <c r="AJ246" i="5" s="1"/>
  <c r="AN246" i="5" s="1"/>
  <c r="AR246" i="5" s="1"/>
  <c r="AV246" i="5" s="1"/>
  <c r="BW51" i="8"/>
  <c r="CM176" i="8"/>
  <c r="AU135" i="9"/>
  <c r="CH52" i="8"/>
  <c r="CJ394" i="8"/>
  <c r="BB47" i="8"/>
  <c r="BW176" i="8"/>
  <c r="BJ177" i="8"/>
  <c r="AM79" i="9"/>
  <c r="CA85" i="9"/>
  <c r="AZ134" i="9"/>
  <c r="BS135" i="9"/>
  <c r="BC176" i="8"/>
  <c r="AP177" i="8"/>
  <c r="BP134" i="9"/>
  <c r="Q12" i="5"/>
  <c r="BW84" i="9"/>
  <c r="CY85" i="9"/>
  <c r="X46" i="6"/>
  <c r="W12" i="5"/>
  <c r="CX24" i="9"/>
  <c r="CM84" i="9"/>
  <c r="CN134" i="9"/>
  <c r="CY135" i="9"/>
  <c r="CU51" i="8"/>
  <c r="AQ176" i="8"/>
  <c r="AU134" i="9"/>
  <c r="AU136" i="9" s="1"/>
  <c r="BX134" i="9"/>
  <c r="AJ135" i="9"/>
  <c r="CV135" i="9"/>
  <c r="CY140" i="9"/>
  <c r="AL318" i="8"/>
  <c r="CS29" i="9"/>
  <c r="CQ134" i="9"/>
  <c r="BP135" i="9"/>
  <c r="CJ318" i="8"/>
  <c r="BX395" i="8"/>
  <c r="CF23" i="9"/>
  <c r="AJ134" i="9"/>
  <c r="BH134" i="9"/>
  <c r="CA134" i="9"/>
  <c r="CV134" i="9"/>
  <c r="AZ135" i="9"/>
  <c r="CA135" i="9"/>
  <c r="CB394" i="8"/>
  <c r="CS395" i="8"/>
  <c r="AR134" i="9"/>
  <c r="BK134" i="9"/>
  <c r="CF134" i="9"/>
  <c r="BC135" i="9"/>
  <c r="CQ135" i="9"/>
  <c r="CI176" i="8"/>
  <c r="AT177" i="8"/>
  <c r="CM51" i="8"/>
  <c r="CP52" i="8"/>
  <c r="BG176" i="8"/>
  <c r="BY177" i="8"/>
  <c r="AM135" i="9"/>
  <c r="BK135" i="9"/>
  <c r="CF135" i="9"/>
  <c r="D196" i="6"/>
  <c r="D184" i="6"/>
  <c r="CE177" i="8"/>
  <c r="CE51" i="8"/>
  <c r="BZ52" i="8"/>
  <c r="AC96" i="5"/>
  <c r="B292" i="8"/>
  <c r="F37" i="2"/>
  <c r="DR135" i="5" s="1"/>
  <c r="BB96" i="5"/>
  <c r="N243" i="9"/>
  <c r="B363" i="8"/>
  <c r="CA297" i="5"/>
  <c r="CE297" i="5" s="1"/>
  <c r="CH247" i="5" s="1"/>
  <c r="CL247" i="5" s="1"/>
  <c r="CP247" i="5" s="1"/>
  <c r="CT247" i="5" s="1"/>
  <c r="BB68" i="5"/>
  <c r="BF68" i="5" s="1"/>
  <c r="BB64" i="5"/>
  <c r="BF64" i="5" s="1"/>
  <c r="BI32" i="5" s="1"/>
  <c r="L8" i="5"/>
  <c r="D32" i="5" s="1"/>
  <c r="L6" i="5"/>
  <c r="D36" i="5" s="1"/>
  <c r="L12" i="5"/>
  <c r="L7" i="5"/>
  <c r="D20" i="5" s="1"/>
  <c r="K21" i="5" s="1"/>
  <c r="O21" i="5" s="1"/>
  <c r="S21" i="5" s="1"/>
  <c r="W21" i="5" s="1"/>
  <c r="L11" i="5"/>
  <c r="L10" i="5"/>
  <c r="D28" i="5" s="1"/>
  <c r="K23" i="5" s="1"/>
  <c r="O23" i="5" s="1"/>
  <c r="S23" i="5" s="1"/>
  <c r="W23" i="5" s="1"/>
  <c r="L5" i="5"/>
  <c r="D40" i="5" s="1"/>
  <c r="H40" i="5" s="1"/>
  <c r="Y244" i="9"/>
  <c r="CA68" i="5"/>
  <c r="CE68" i="5" s="1"/>
  <c r="CH33" i="5" s="1"/>
  <c r="CA64" i="5"/>
  <c r="E192" i="6"/>
  <c r="E184" i="6"/>
  <c r="I192" i="6"/>
  <c r="I184" i="6"/>
  <c r="M184" i="6"/>
  <c r="Q192" i="6"/>
  <c r="Q184" i="6"/>
  <c r="U192" i="6"/>
  <c r="U184" i="6"/>
  <c r="Y192" i="6"/>
  <c r="Y184" i="6"/>
  <c r="Y186" i="6" s="1"/>
  <c r="AC196" i="6"/>
  <c r="AC184" i="6"/>
  <c r="AC186" i="6" s="1"/>
  <c r="AG195" i="6"/>
  <c r="AG184" i="6"/>
  <c r="AG186" i="6" s="1"/>
  <c r="AK196" i="6"/>
  <c r="AK184" i="6"/>
  <c r="AK186" i="6" s="1"/>
  <c r="AO192" i="6"/>
  <c r="AO184" i="6"/>
  <c r="AO186" i="6" s="1"/>
  <c r="F184" i="6"/>
  <c r="J184" i="6"/>
  <c r="N184" i="6"/>
  <c r="R184" i="6"/>
  <c r="V184" i="6"/>
  <c r="Z196" i="6"/>
  <c r="Z184" i="6"/>
  <c r="Z186" i="6" s="1"/>
  <c r="AD196" i="6"/>
  <c r="AD184" i="6"/>
  <c r="AD186" i="6" s="1"/>
  <c r="AH196" i="6"/>
  <c r="AH184" i="6"/>
  <c r="AH186" i="6" s="1"/>
  <c r="AL196" i="6"/>
  <c r="AL184" i="6"/>
  <c r="AL186" i="6" s="1"/>
  <c r="AP196" i="6"/>
  <c r="AP184" i="6"/>
  <c r="AP186" i="6" s="1"/>
  <c r="G184" i="6"/>
  <c r="K184" i="6"/>
  <c r="O184" i="6"/>
  <c r="S184" i="6"/>
  <c r="W184" i="6"/>
  <c r="H192" i="6"/>
  <c r="H184" i="6"/>
  <c r="L192" i="6"/>
  <c r="L184" i="6"/>
  <c r="P192" i="6"/>
  <c r="P184" i="6"/>
  <c r="T192" i="6"/>
  <c r="T184" i="6"/>
  <c r="X196" i="6"/>
  <c r="X184" i="6"/>
  <c r="X186" i="6" s="1"/>
  <c r="AB195" i="6"/>
  <c r="AB184" i="6"/>
  <c r="AB186" i="6" s="1"/>
  <c r="AF192" i="6"/>
  <c r="AF184" i="6"/>
  <c r="AF186" i="6" s="1"/>
  <c r="AJ196" i="6"/>
  <c r="AJ184" i="6"/>
  <c r="AJ186" i="6" s="1"/>
  <c r="AN195" i="6"/>
  <c r="AN184" i="6"/>
  <c r="AN186" i="6" s="1"/>
  <c r="I5" i="5"/>
  <c r="BB40" i="5" s="1"/>
  <c r="BF40" i="5" s="1"/>
  <c r="E83" i="6"/>
  <c r="AA62" i="6"/>
  <c r="X62" i="6"/>
  <c r="AB62" i="6"/>
  <c r="Y49" i="6"/>
  <c r="Z62" i="6"/>
  <c r="O219" i="6"/>
  <c r="S219" i="6"/>
  <c r="W219" i="6"/>
  <c r="H231" i="6"/>
  <c r="L231" i="6"/>
  <c r="P231" i="6"/>
  <c r="T231" i="6"/>
  <c r="E231" i="6"/>
  <c r="I231" i="6"/>
  <c r="M231" i="6"/>
  <c r="Q231" i="6"/>
  <c r="U231" i="6"/>
  <c r="F231" i="6"/>
  <c r="J231" i="6"/>
  <c r="N231" i="6"/>
  <c r="R231" i="6"/>
  <c r="V231" i="6"/>
  <c r="T243" i="9"/>
  <c r="Y243" i="9"/>
  <c r="D188" i="5"/>
  <c r="D294" i="5"/>
  <c r="E297" i="6"/>
  <c r="H22" i="5"/>
  <c r="CA181" i="5"/>
  <c r="AK124" i="5"/>
  <c r="AK230" i="5" s="1"/>
  <c r="AF11" i="5"/>
  <c r="AC80" i="5"/>
  <c r="AG80" i="5" s="1"/>
  <c r="AC88" i="5"/>
  <c r="AC90" i="5" s="1"/>
  <c r="CA84" i="5"/>
  <c r="CE84" i="5" s="1"/>
  <c r="CH37" i="5" s="1"/>
  <c r="AC72" i="5"/>
  <c r="AC74" i="5" s="1"/>
  <c r="E25" i="12"/>
  <c r="E54" i="11" s="1"/>
  <c r="J51" i="12"/>
  <c r="F5" i="8"/>
  <c r="D80" i="5" s="1"/>
  <c r="CI51" i="8"/>
  <c r="CY51" i="8"/>
  <c r="CD52" i="8"/>
  <c r="CU52" i="8"/>
  <c r="CU53" i="8" s="1"/>
  <c r="CA51" i="8"/>
  <c r="CQ51" i="8"/>
  <c r="BV52" i="8"/>
  <c r="CL52" i="8"/>
  <c r="AM176" i="8"/>
  <c r="BS176" i="8"/>
  <c r="CY176" i="8"/>
  <c r="BF177" i="8"/>
  <c r="CU177" i="8"/>
  <c r="DR32" i="5"/>
  <c r="F297" i="6"/>
  <c r="J297" i="6"/>
  <c r="N297" i="6"/>
  <c r="R297" i="6"/>
  <c r="V297" i="6"/>
  <c r="G297" i="6"/>
  <c r="K297" i="6"/>
  <c r="O297" i="6"/>
  <c r="S297" i="6"/>
  <c r="W297" i="6"/>
  <c r="H297" i="6"/>
  <c r="L297" i="6"/>
  <c r="P297" i="6"/>
  <c r="T297" i="6"/>
  <c r="I297" i="6"/>
  <c r="M297" i="6"/>
  <c r="Q297" i="6"/>
  <c r="U297" i="6"/>
  <c r="H244" i="9"/>
  <c r="H246" i="9" s="1"/>
  <c r="R212" i="9"/>
  <c r="R215" i="9" s="1"/>
  <c r="D25" i="12"/>
  <c r="D54" i="11" s="1"/>
  <c r="I51" i="12"/>
  <c r="E222" i="8"/>
  <c r="E225" i="8" s="1"/>
  <c r="H51" i="12"/>
  <c r="F252" i="6"/>
  <c r="J252" i="6"/>
  <c r="N252" i="6"/>
  <c r="R252" i="6"/>
  <c r="V252" i="6"/>
  <c r="Z252" i="6"/>
  <c r="G264" i="6"/>
  <c r="K264" i="6"/>
  <c r="O264" i="6"/>
  <c r="S264" i="6"/>
  <c r="W264" i="6"/>
  <c r="AA264" i="6"/>
  <c r="H264" i="6"/>
  <c r="L264" i="6"/>
  <c r="P264" i="6"/>
  <c r="T264" i="6"/>
  <c r="X264" i="6"/>
  <c r="AB264" i="6"/>
  <c r="E264" i="6"/>
  <c r="I264" i="6"/>
  <c r="M264" i="6"/>
  <c r="Q264" i="6"/>
  <c r="U264" i="6"/>
  <c r="Y264" i="6"/>
  <c r="D183" i="5"/>
  <c r="H183" i="5" s="1"/>
  <c r="C5" i="5"/>
  <c r="CA46" i="8"/>
  <c r="BU51" i="8"/>
  <c r="BY51" i="8"/>
  <c r="CC51" i="8"/>
  <c r="CG51" i="8"/>
  <c r="CK51" i="8"/>
  <c r="CO51" i="8"/>
  <c r="CS51" i="8"/>
  <c r="CW51" i="8"/>
  <c r="CW53" i="8" s="1"/>
  <c r="BX52" i="8"/>
  <c r="CB52" i="8"/>
  <c r="CF52" i="8"/>
  <c r="CJ52" i="8"/>
  <c r="CN52" i="8"/>
  <c r="CR52" i="8"/>
  <c r="CX52" i="8"/>
  <c r="CM111" i="8"/>
  <c r="AU176" i="8"/>
  <c r="BK176" i="8"/>
  <c r="CA176" i="8"/>
  <c r="CQ176" i="8"/>
  <c r="AH177" i="8"/>
  <c r="AX177" i="8"/>
  <c r="BO177" i="8"/>
  <c r="CJ177" i="8"/>
  <c r="BD318" i="8"/>
  <c r="AI319" i="8"/>
  <c r="BR24" i="9"/>
  <c r="CA187" i="5"/>
  <c r="CE187" i="5" s="1"/>
  <c r="CH140" i="5" s="1"/>
  <c r="CL140" i="5" s="1"/>
  <c r="CP140" i="5" s="1"/>
  <c r="CT140" i="5" s="1"/>
  <c r="BV51" i="8"/>
  <c r="BZ51" i="8"/>
  <c r="CD51" i="8"/>
  <c r="CH51" i="8"/>
  <c r="CL51" i="8"/>
  <c r="CP51" i="8"/>
  <c r="CT51" i="8"/>
  <c r="CX51" i="8"/>
  <c r="BU52" i="8"/>
  <c r="BY52" i="8"/>
  <c r="CC52" i="8"/>
  <c r="CG52" i="8"/>
  <c r="CK52" i="8"/>
  <c r="CO52" i="8"/>
  <c r="CT52" i="8"/>
  <c r="CY52" i="8"/>
  <c r="AI176" i="8"/>
  <c r="AY176" i="8"/>
  <c r="BO176" i="8"/>
  <c r="CE176" i="8"/>
  <c r="CU176" i="8"/>
  <c r="AL177" i="8"/>
  <c r="BB177" i="8"/>
  <c r="BT177" i="8"/>
  <c r="CO177" i="8"/>
  <c r="BP318" i="8"/>
  <c r="BG319" i="8"/>
  <c r="BX51" i="8"/>
  <c r="CB51" i="8"/>
  <c r="CF51" i="8"/>
  <c r="CJ51" i="8"/>
  <c r="CN51" i="8"/>
  <c r="CR51" i="8"/>
  <c r="CV51" i="8"/>
  <c r="CZ51" i="8"/>
  <c r="BW52" i="8"/>
  <c r="CA52" i="8"/>
  <c r="CE52" i="8"/>
  <c r="CI52" i="8"/>
  <c r="CM52" i="8"/>
  <c r="CQ52" i="8"/>
  <c r="CV52" i="8"/>
  <c r="AU111" i="8"/>
  <c r="AT318" i="8"/>
  <c r="AS389" i="8"/>
  <c r="AL24" i="9"/>
  <c r="CI135" i="9"/>
  <c r="C12" i="5"/>
  <c r="AA252" i="6"/>
  <c r="CQ46" i="8"/>
  <c r="BR47" i="8"/>
  <c r="AJ176" i="8"/>
  <c r="AN176" i="8"/>
  <c r="AR176" i="8"/>
  <c r="AV176" i="8"/>
  <c r="AZ176" i="8"/>
  <c r="BD176" i="8"/>
  <c r="BH176" i="8"/>
  <c r="BL176" i="8"/>
  <c r="BP176" i="8"/>
  <c r="BT176" i="8"/>
  <c r="BX176" i="8"/>
  <c r="CB176" i="8"/>
  <c r="CF176" i="8"/>
  <c r="CJ176" i="8"/>
  <c r="CN176" i="8"/>
  <c r="CR176" i="8"/>
  <c r="CV176" i="8"/>
  <c r="CZ176" i="8"/>
  <c r="AI177" i="8"/>
  <c r="AM177" i="8"/>
  <c r="AQ177" i="8"/>
  <c r="AU177" i="8"/>
  <c r="AY177" i="8"/>
  <c r="BC177" i="8"/>
  <c r="BG177" i="8"/>
  <c r="BK177" i="8"/>
  <c r="BP177" i="8"/>
  <c r="BU177" i="8"/>
  <c r="CA177" i="8"/>
  <c r="CF177" i="8"/>
  <c r="CK177" i="8"/>
  <c r="CQ177" i="8"/>
  <c r="CV177" i="8"/>
  <c r="BL23" i="9"/>
  <c r="CR23" i="9"/>
  <c r="AP24" i="9"/>
  <c r="BV24" i="9"/>
  <c r="B136" i="9"/>
  <c r="AU46" i="8"/>
  <c r="CH47" i="8"/>
  <c r="AG176" i="8"/>
  <c r="AK176" i="8"/>
  <c r="AO176" i="8"/>
  <c r="AS176" i="8"/>
  <c r="AW176" i="8"/>
  <c r="BA176" i="8"/>
  <c r="BE176" i="8"/>
  <c r="BI176" i="8"/>
  <c r="BM176" i="8"/>
  <c r="BQ176" i="8"/>
  <c r="BU176" i="8"/>
  <c r="BY176" i="8"/>
  <c r="BY178" i="8" s="1"/>
  <c r="CC176" i="8"/>
  <c r="CG176" i="8"/>
  <c r="CK176" i="8"/>
  <c r="CO176" i="8"/>
  <c r="CS176" i="8"/>
  <c r="CW176" i="8"/>
  <c r="AJ177" i="8"/>
  <c r="AN177" i="8"/>
  <c r="AR177" i="8"/>
  <c r="AV177" i="8"/>
  <c r="AZ177" i="8"/>
  <c r="BD177" i="8"/>
  <c r="BH177" i="8"/>
  <c r="BL177" i="8"/>
  <c r="BQ177" i="8"/>
  <c r="BW177" i="8"/>
  <c r="CB177" i="8"/>
  <c r="CG177" i="8"/>
  <c r="CM177" i="8"/>
  <c r="CR177" i="8"/>
  <c r="CW177" i="8"/>
  <c r="CQ394" i="8"/>
  <c r="CD395" i="8"/>
  <c r="AJ23" i="9"/>
  <c r="BP23" i="9"/>
  <c r="CV23" i="9"/>
  <c r="BB24" i="9"/>
  <c r="CH24" i="9"/>
  <c r="K252" i="6"/>
  <c r="BK46" i="8"/>
  <c r="AL47" i="8"/>
  <c r="CX47" i="8"/>
  <c r="AH176" i="8"/>
  <c r="AL176" i="8"/>
  <c r="AP176" i="8"/>
  <c r="AT176" i="8"/>
  <c r="AX176" i="8"/>
  <c r="BB176" i="8"/>
  <c r="BF176" i="8"/>
  <c r="BJ176" i="8"/>
  <c r="BN176" i="8"/>
  <c r="BR176" i="8"/>
  <c r="BV176" i="8"/>
  <c r="BZ176" i="8"/>
  <c r="CD176" i="8"/>
  <c r="CH176" i="8"/>
  <c r="CL176" i="8"/>
  <c r="CP176" i="8"/>
  <c r="CT176" i="8"/>
  <c r="CX176" i="8"/>
  <c r="CX178" i="8" s="1"/>
  <c r="AG177" i="8"/>
  <c r="AK177" i="8"/>
  <c r="AO177" i="8"/>
  <c r="AS177" i="8"/>
  <c r="AW177" i="8"/>
  <c r="BA177" i="8"/>
  <c r="BE177" i="8"/>
  <c r="BI177" i="8"/>
  <c r="BM177" i="8"/>
  <c r="BS177" i="8"/>
  <c r="BX177" i="8"/>
  <c r="CC177" i="8"/>
  <c r="CI177" i="8"/>
  <c r="CN177" i="8"/>
  <c r="CS177" i="8"/>
  <c r="CY177" i="8"/>
  <c r="BV394" i="8"/>
  <c r="CX394" i="8"/>
  <c r="CK395" i="8"/>
  <c r="AV23" i="9"/>
  <c r="CB23" i="9"/>
  <c r="BF24" i="9"/>
  <c r="CL24" i="9"/>
  <c r="AM134" i="9"/>
  <c r="BC134" i="9"/>
  <c r="BS134" i="9"/>
  <c r="CI134" i="9"/>
  <c r="CY134" i="9"/>
  <c r="AR135" i="9"/>
  <c r="BH135" i="9"/>
  <c r="BX135" i="9"/>
  <c r="CN135" i="9"/>
  <c r="F62" i="6"/>
  <c r="J62" i="6"/>
  <c r="N62" i="6"/>
  <c r="R62" i="6"/>
  <c r="V62" i="6"/>
  <c r="H49" i="6"/>
  <c r="AF7" i="5"/>
  <c r="CA229" i="5" s="1"/>
  <c r="CE229" i="5" s="1"/>
  <c r="CH230" i="5" s="1"/>
  <c r="C11" i="5"/>
  <c r="AF5" i="5"/>
  <c r="C6" i="5"/>
  <c r="AF8" i="5"/>
  <c r="CA241" i="5" s="1"/>
  <c r="CE241" i="5" s="1"/>
  <c r="AF10" i="5"/>
  <c r="CA237" i="5" s="1"/>
  <c r="CA239" i="5" s="1"/>
  <c r="BB289" i="5"/>
  <c r="BF289" i="5" s="1"/>
  <c r="BI245" i="5" s="1"/>
  <c r="BM245" i="5" s="1"/>
  <c r="BQ245" i="5" s="1"/>
  <c r="BU245" i="5" s="1"/>
  <c r="X5" i="5"/>
  <c r="D143" i="5" s="1"/>
  <c r="H143" i="5" s="1"/>
  <c r="K129" i="5" s="1"/>
  <c r="O129" i="5" s="1"/>
  <c r="S129" i="5" s="1"/>
  <c r="W129" i="5" s="1"/>
  <c r="AM111" i="8"/>
  <c r="BW111" i="8"/>
  <c r="BU112" i="8"/>
  <c r="BZ181" i="8"/>
  <c r="AJ318" i="8"/>
  <c r="AR318" i="8"/>
  <c r="AZ318" i="8"/>
  <c r="BL318" i="8"/>
  <c r="CF318" i="8"/>
  <c r="BC319" i="8"/>
  <c r="CI319" i="8"/>
  <c r="BB297" i="5"/>
  <c r="BF297" i="5" s="1"/>
  <c r="BI247" i="5" s="1"/>
  <c r="BM247" i="5" s="1"/>
  <c r="BQ247" i="5" s="1"/>
  <c r="BU247" i="5" s="1"/>
  <c r="BB111" i="8"/>
  <c r="AN318" i="8"/>
  <c r="AV318" i="8"/>
  <c r="BF318" i="8"/>
  <c r="BT318" i="8"/>
  <c r="CR318" i="8"/>
  <c r="AM319" i="8"/>
  <c r="BW319" i="8"/>
  <c r="AF6" i="5"/>
  <c r="C7" i="5"/>
  <c r="CA20" i="5" s="1"/>
  <c r="CA22" i="5" s="1"/>
  <c r="C8" i="5"/>
  <c r="CA32" i="5" s="1"/>
  <c r="CE32" i="5" s="1"/>
  <c r="C10" i="5"/>
  <c r="CA28" i="5" s="1"/>
  <c r="CE28" i="5" s="1"/>
  <c r="D289" i="5"/>
  <c r="H289" i="5" s="1"/>
  <c r="D293" i="5"/>
  <c r="H293" i="5" s="1"/>
  <c r="CS52" i="8"/>
  <c r="AI111" i="8"/>
  <c r="BQ111" i="8"/>
  <c r="BF112" i="8"/>
  <c r="BU253" i="8"/>
  <c r="AH318" i="8"/>
  <c r="AP318" i="8"/>
  <c r="AX318" i="8"/>
  <c r="BH318" i="8"/>
  <c r="CB318" i="8"/>
  <c r="CV318" i="8"/>
  <c r="AY319" i="8"/>
  <c r="CE319" i="8"/>
  <c r="N244" i="9"/>
  <c r="X252" i="6"/>
  <c r="BA248" i="8"/>
  <c r="BW394" i="8"/>
  <c r="CE394" i="8"/>
  <c r="CL394" i="8"/>
  <c r="CR394" i="8"/>
  <c r="CZ394" i="8"/>
  <c r="BY395" i="8"/>
  <c r="CF395" i="8"/>
  <c r="CN395" i="8"/>
  <c r="CT395" i="8"/>
  <c r="F6" i="5"/>
  <c r="AC36" i="5" s="1"/>
  <c r="AG36" i="5" s="1"/>
  <c r="AJ25" i="5" s="1"/>
  <c r="AN25" i="5" s="1"/>
  <c r="R12" i="5"/>
  <c r="AO10" i="5"/>
  <c r="D237" i="5" s="1"/>
  <c r="H237" i="5" s="1"/>
  <c r="AL7" i="5"/>
  <c r="U7" i="5"/>
  <c r="BB123" i="5" s="1"/>
  <c r="BF123" i="5" s="1"/>
  <c r="BI124" i="5" s="1"/>
  <c r="AO111" i="8"/>
  <c r="BF111" i="8"/>
  <c r="CA111" i="8"/>
  <c r="AL112" i="8"/>
  <c r="CC112" i="8"/>
  <c r="CT116" i="8"/>
  <c r="CZ318" i="8"/>
  <c r="AQ319" i="8"/>
  <c r="BO319" i="8"/>
  <c r="CU319" i="8"/>
  <c r="BK390" i="8"/>
  <c r="BZ394" i="8"/>
  <c r="CF394" i="8"/>
  <c r="CM394" i="8"/>
  <c r="CU394" i="8"/>
  <c r="BZ395" i="8"/>
  <c r="CH395" i="8"/>
  <c r="CO395" i="8"/>
  <c r="CV395" i="8"/>
  <c r="AN23" i="9"/>
  <c r="BD23" i="9"/>
  <c r="BT23" i="9"/>
  <c r="CJ23" i="9"/>
  <c r="AT24" i="9"/>
  <c r="BJ24" i="9"/>
  <c r="BZ24" i="9"/>
  <c r="CP24" i="9"/>
  <c r="BY28" i="9"/>
  <c r="AN134" i="9"/>
  <c r="AV134" i="9"/>
  <c r="BD134" i="9"/>
  <c r="BL134" i="9"/>
  <c r="BT134" i="9"/>
  <c r="CB134" i="9"/>
  <c r="CJ134" i="9"/>
  <c r="CR134" i="9"/>
  <c r="AN135" i="9"/>
  <c r="AV135" i="9"/>
  <c r="BD135" i="9"/>
  <c r="BL135" i="9"/>
  <c r="BT135" i="9"/>
  <c r="CB135" i="9"/>
  <c r="CJ135" i="9"/>
  <c r="CR135" i="9"/>
  <c r="Y212" i="9"/>
  <c r="O49" i="6"/>
  <c r="E12" i="5"/>
  <c r="X12" i="5"/>
  <c r="K12" i="5"/>
  <c r="AH12" i="5"/>
  <c r="CA191" i="5"/>
  <c r="CE191" i="5" s="1"/>
  <c r="CH141" i="5" s="1"/>
  <c r="CL141" i="5" s="1"/>
  <c r="CP141" i="5" s="1"/>
  <c r="CT141" i="5" s="1"/>
  <c r="D297" i="5"/>
  <c r="H297" i="5" s="1"/>
  <c r="D83" i="6"/>
  <c r="AH111" i="8"/>
  <c r="AS111" i="8"/>
  <c r="BM111" i="8"/>
  <c r="CH111" i="8"/>
  <c r="AX112" i="8"/>
  <c r="AX249" i="8"/>
  <c r="CA394" i="8"/>
  <c r="CH394" i="8"/>
  <c r="CP394" i="8"/>
  <c r="CV394" i="8"/>
  <c r="BU395" i="8"/>
  <c r="CC395" i="8"/>
  <c r="CJ395" i="8"/>
  <c r="CP395" i="8"/>
  <c r="CX395" i="8"/>
  <c r="AR23" i="9"/>
  <c r="BH23" i="9"/>
  <c r="BX23" i="9"/>
  <c r="CN23" i="9"/>
  <c r="AH24" i="9"/>
  <c r="AX24" i="9"/>
  <c r="BN24" i="9"/>
  <c r="CD24" i="9"/>
  <c r="CT24" i="9"/>
  <c r="AI134" i="9"/>
  <c r="AQ134" i="9"/>
  <c r="AY134" i="9"/>
  <c r="BG134" i="9"/>
  <c r="BO134" i="9"/>
  <c r="BW134" i="9"/>
  <c r="CE134" i="9"/>
  <c r="CM134" i="9"/>
  <c r="CU134" i="9"/>
  <c r="AI135" i="9"/>
  <c r="AQ135" i="9"/>
  <c r="AY135" i="9"/>
  <c r="BG135" i="9"/>
  <c r="BO135" i="9"/>
  <c r="BW135" i="9"/>
  <c r="CE135" i="9"/>
  <c r="CM135" i="9"/>
  <c r="CU135" i="9"/>
  <c r="N212" i="9"/>
  <c r="AB83" i="6"/>
  <c r="AB85" i="6" s="1"/>
  <c r="K236" i="5"/>
  <c r="O236" i="5" s="1"/>
  <c r="S236" i="5" s="1"/>
  <c r="W236" i="5" s="1"/>
  <c r="AJ83" i="6"/>
  <c r="AJ85" i="6" s="1"/>
  <c r="I244" i="9"/>
  <c r="I246" i="9" s="1"/>
  <c r="AD24" i="9"/>
  <c r="O237" i="5"/>
  <c r="S237" i="5" s="1"/>
  <c r="W237" i="5" s="1"/>
  <c r="K244" i="5"/>
  <c r="O244" i="5" s="1"/>
  <c r="S244" i="5" s="1"/>
  <c r="W244" i="5" s="1"/>
  <c r="AI12" i="5"/>
  <c r="BB50" i="5"/>
  <c r="X10" i="5"/>
  <c r="D131" i="5" s="1"/>
  <c r="S252" i="6"/>
  <c r="Z24" i="9"/>
  <c r="X23" i="9"/>
  <c r="L244" i="9"/>
  <c r="L246" i="9" s="1"/>
  <c r="X8" i="5"/>
  <c r="D135" i="5" s="1"/>
  <c r="CE179" i="5"/>
  <c r="CH138" i="5" s="1"/>
  <c r="CL138" i="5" s="1"/>
  <c r="CP138" i="5" s="1"/>
  <c r="CT138" i="5" s="1"/>
  <c r="AB23" i="9"/>
  <c r="AO7" i="5"/>
  <c r="D229" i="5" s="1"/>
  <c r="H229" i="5" s="1"/>
  <c r="K230" i="5" s="1"/>
  <c r="AO12" i="5"/>
  <c r="AN118" i="6"/>
  <c r="AN120" i="6" s="1"/>
  <c r="X219" i="6"/>
  <c r="X221" i="6" s="1"/>
  <c r="AL10" i="5"/>
  <c r="BB237" i="5" s="1"/>
  <c r="BF237" i="5" s="1"/>
  <c r="BI232" i="5" s="1"/>
  <c r="BM232" i="5" s="1"/>
  <c r="BQ232" i="5" s="1"/>
  <c r="BU232" i="5" s="1"/>
  <c r="BY116" i="8"/>
  <c r="CU181" i="8"/>
  <c r="BS319" i="8"/>
  <c r="CM319" i="8"/>
  <c r="BA389" i="8"/>
  <c r="CA390" i="8"/>
  <c r="BX394" i="8"/>
  <c r="CD394" i="8"/>
  <c r="CI394" i="8"/>
  <c r="CN394" i="8"/>
  <c r="CT394" i="8"/>
  <c r="CY394" i="8"/>
  <c r="BV395" i="8"/>
  <c r="CB395" i="8"/>
  <c r="CG395" i="8"/>
  <c r="CL395" i="8"/>
  <c r="CR395" i="8"/>
  <c r="CW28" i="9"/>
  <c r="BS79" i="9"/>
  <c r="AQ80" i="9"/>
  <c r="AI5" i="5"/>
  <c r="AI6" i="5"/>
  <c r="R7" i="5"/>
  <c r="AC123" i="5" s="1"/>
  <c r="AC125" i="5" s="1"/>
  <c r="AI7" i="5"/>
  <c r="AC229" i="5" s="1"/>
  <c r="AC231" i="5" s="1"/>
  <c r="AI8" i="5"/>
  <c r="AC241" i="5" s="1"/>
  <c r="AG241" i="5" s="1"/>
  <c r="AJ233" i="5" s="1"/>
  <c r="AI10" i="5"/>
  <c r="AC237" i="5" s="1"/>
  <c r="AC239" i="5" s="1"/>
  <c r="AH15" i="6"/>
  <c r="AH17" i="6" s="1"/>
  <c r="AC51" i="6"/>
  <c r="AG51" i="6"/>
  <c r="AK51" i="6"/>
  <c r="AO51" i="6"/>
  <c r="AB118" i="6"/>
  <c r="AB120" i="6" s="1"/>
  <c r="CC116" i="8"/>
  <c r="BX117" i="8"/>
  <c r="CI79" i="9"/>
  <c r="BG80" i="9"/>
  <c r="CE84" i="9"/>
  <c r="CI85" i="9"/>
  <c r="R5" i="5"/>
  <c r="AC143" i="5" s="1"/>
  <c r="AC145" i="5" s="1"/>
  <c r="AO5" i="5"/>
  <c r="D249" i="5" s="1"/>
  <c r="H249" i="5" s="1"/>
  <c r="R6" i="5"/>
  <c r="AC139" i="5" s="1"/>
  <c r="AC141" i="5" s="1"/>
  <c r="AO6" i="5"/>
  <c r="D245" i="5" s="1"/>
  <c r="H245" i="5" s="1"/>
  <c r="K234" i="5" s="1"/>
  <c r="O234" i="5" s="1"/>
  <c r="R8" i="5"/>
  <c r="AC135" i="5" s="1"/>
  <c r="AC137" i="5" s="1"/>
  <c r="AO8" i="5"/>
  <c r="D241" i="5" s="1"/>
  <c r="R10" i="5"/>
  <c r="AC131" i="5" s="1"/>
  <c r="AG131" i="5" s="1"/>
  <c r="AJ126" i="5" s="1"/>
  <c r="AF118" i="6"/>
  <c r="AF120" i="6" s="1"/>
  <c r="CJ116" i="8"/>
  <c r="CK29" i="9"/>
  <c r="B81" i="9"/>
  <c r="CY79" i="9"/>
  <c r="BW80" i="9"/>
  <c r="I8" i="5"/>
  <c r="BB32" i="5" s="1"/>
  <c r="BF32" i="5" s="1"/>
  <c r="BI24" i="5" s="1"/>
  <c r="U11" i="5"/>
  <c r="CY117" i="8"/>
  <c r="CR117" i="8"/>
  <c r="CJ117" i="8"/>
  <c r="CD117" i="8"/>
  <c r="BW117" i="8"/>
  <c r="CW116" i="8"/>
  <c r="CR116" i="8"/>
  <c r="CL116" i="8"/>
  <c r="CG116" i="8"/>
  <c r="CB116" i="8"/>
  <c r="BV116" i="8"/>
  <c r="CX117" i="8"/>
  <c r="CP117" i="8"/>
  <c r="CI117" i="8"/>
  <c r="CB117" i="8"/>
  <c r="CV116" i="8"/>
  <c r="CP116" i="8"/>
  <c r="CK116" i="8"/>
  <c r="CF116" i="8"/>
  <c r="BZ116" i="8"/>
  <c r="BU116" i="8"/>
  <c r="Z15" i="6"/>
  <c r="Z17" i="6" s="1"/>
  <c r="X83" i="6"/>
  <c r="X85" i="6" s="1"/>
  <c r="AN83" i="6"/>
  <c r="AN85" i="6" s="1"/>
  <c r="AK118" i="6"/>
  <c r="AK120" i="6" s="1"/>
  <c r="AI252" i="6"/>
  <c r="AI254" i="6" s="1"/>
  <c r="D51" i="8"/>
  <c r="CN116" i="8"/>
  <c r="CX116" i="8"/>
  <c r="BZ117" i="8"/>
  <c r="CN117" i="8"/>
  <c r="CT112" i="8"/>
  <c r="CK112" i="8"/>
  <c r="BZ112" i="8"/>
  <c r="BN112" i="8"/>
  <c r="BE112" i="8"/>
  <c r="AT112" i="8"/>
  <c r="AH112" i="8"/>
  <c r="CU111" i="8"/>
  <c r="CL111" i="8"/>
  <c r="CE111" i="8"/>
  <c r="BZ111" i="8"/>
  <c r="BZ113" i="8" s="1"/>
  <c r="BU111" i="8"/>
  <c r="BO111" i="8"/>
  <c r="BJ111" i="8"/>
  <c r="BE111" i="8"/>
  <c r="AY111" i="8"/>
  <c r="AT111" i="8"/>
  <c r="CS112" i="8"/>
  <c r="CH112" i="8"/>
  <c r="BV112" i="8"/>
  <c r="BM112" i="8"/>
  <c r="BB112" i="8"/>
  <c r="AP112" i="8"/>
  <c r="AG112" i="8"/>
  <c r="CT111" i="8"/>
  <c r="CT113" i="8" s="1"/>
  <c r="CI111" i="8"/>
  <c r="CD111" i="8"/>
  <c r="BY111" i="8"/>
  <c r="BS111" i="8"/>
  <c r="BN111" i="8"/>
  <c r="BI111" i="8"/>
  <c r="BC111" i="8"/>
  <c r="AX111" i="8"/>
  <c r="AK111" i="8"/>
  <c r="AP111" i="8"/>
  <c r="AW111" i="8"/>
  <c r="BG111" i="8"/>
  <c r="BR111" i="8"/>
  <c r="CC111" i="8"/>
  <c r="CP111" i="8"/>
  <c r="CP113" i="8" s="1"/>
  <c r="AO112" i="8"/>
  <c r="BJ112" i="8"/>
  <c r="CD112" i="8"/>
  <c r="CD116" i="8"/>
  <c r="CO116" i="8"/>
  <c r="CZ116" i="8"/>
  <c r="CE117" i="8"/>
  <c r="CT117" i="8"/>
  <c r="AL15" i="6"/>
  <c r="AL17" i="6" s="1"/>
  <c r="R49" i="6"/>
  <c r="AF83" i="6"/>
  <c r="AF85" i="6" s="1"/>
  <c r="Y219" i="6"/>
  <c r="Y221" i="6" s="1"/>
  <c r="T47" i="8"/>
  <c r="AG111" i="8"/>
  <c r="AL111" i="8"/>
  <c r="AQ111" i="8"/>
  <c r="BA111" i="8"/>
  <c r="BK111" i="8"/>
  <c r="BV111" i="8"/>
  <c r="CG111" i="8"/>
  <c r="CX111" i="8"/>
  <c r="AW112" i="8"/>
  <c r="BR112" i="8"/>
  <c r="CL112" i="8"/>
  <c r="BX116" i="8"/>
  <c r="CH116" i="8"/>
  <c r="CS116" i="8"/>
  <c r="CH117" i="8"/>
  <c r="CU117" i="8"/>
  <c r="CP253" i="8"/>
  <c r="AF23" i="9"/>
  <c r="U182" i="9"/>
  <c r="BN177" i="8"/>
  <c r="BR177" i="8"/>
  <c r="BV177" i="8"/>
  <c r="BZ177" i="8"/>
  <c r="CD177" i="8"/>
  <c r="CH177" i="8"/>
  <c r="CL177" i="8"/>
  <c r="CP177" i="8"/>
  <c r="CT177" i="8"/>
  <c r="BW248" i="8"/>
  <c r="BT249" i="8"/>
  <c r="CG28" i="9"/>
  <c r="BU29" i="9"/>
  <c r="BC79" i="9"/>
  <c r="B130" i="9"/>
  <c r="C130" i="9" s="1"/>
  <c r="AG134" i="9"/>
  <c r="AK134" i="9"/>
  <c r="AO134" i="9"/>
  <c r="AS134" i="9"/>
  <c r="AW134" i="9"/>
  <c r="BA134" i="9"/>
  <c r="BE134" i="9"/>
  <c r="BI134" i="9"/>
  <c r="BM134" i="9"/>
  <c r="BQ134" i="9"/>
  <c r="BU134" i="9"/>
  <c r="BY134" i="9"/>
  <c r="CC134" i="9"/>
  <c r="CG134" i="9"/>
  <c r="CK134" i="9"/>
  <c r="CO134" i="9"/>
  <c r="CS134" i="9"/>
  <c r="CW134" i="9"/>
  <c r="AG135" i="9"/>
  <c r="AK135" i="9"/>
  <c r="AO135" i="9"/>
  <c r="AS135" i="9"/>
  <c r="AW135" i="9"/>
  <c r="BA135" i="9"/>
  <c r="BE135" i="9"/>
  <c r="BI135" i="9"/>
  <c r="BM135" i="9"/>
  <c r="BQ135" i="9"/>
  <c r="BU135" i="9"/>
  <c r="BY135" i="9"/>
  <c r="CC135" i="9"/>
  <c r="CG135" i="9"/>
  <c r="CK135" i="9"/>
  <c r="CO135" i="9"/>
  <c r="CS135" i="9"/>
  <c r="CW135" i="9"/>
  <c r="F213" i="9"/>
  <c r="F215" i="9" s="1"/>
  <c r="R243" i="9"/>
  <c r="R244" i="9"/>
  <c r="B166" i="8"/>
  <c r="CR248" i="8"/>
  <c r="CE254" i="8"/>
  <c r="CO28" i="9"/>
  <c r="AH134" i="9"/>
  <c r="AL134" i="9"/>
  <c r="AP134" i="9"/>
  <c r="AT134" i="9"/>
  <c r="AX134" i="9"/>
  <c r="BB134" i="9"/>
  <c r="BF134" i="9"/>
  <c r="BJ134" i="9"/>
  <c r="BN134" i="9"/>
  <c r="BR134" i="9"/>
  <c r="BV134" i="9"/>
  <c r="BZ134" i="9"/>
  <c r="CD134" i="9"/>
  <c r="CH134" i="9"/>
  <c r="CL134" i="9"/>
  <c r="CP134" i="9"/>
  <c r="CT134" i="9"/>
  <c r="CX134" i="9"/>
  <c r="CX136" i="9" s="1"/>
  <c r="AH135" i="9"/>
  <c r="AL135" i="9"/>
  <c r="AP135" i="9"/>
  <c r="AT135" i="9"/>
  <c r="AX135" i="9"/>
  <c r="BB135" i="9"/>
  <c r="BF135" i="9"/>
  <c r="BJ135" i="9"/>
  <c r="BN135" i="9"/>
  <c r="BR135" i="9"/>
  <c r="BV135" i="9"/>
  <c r="BZ135" i="9"/>
  <c r="CD135" i="9"/>
  <c r="CH135" i="9"/>
  <c r="CL135" i="9"/>
  <c r="CP135" i="9"/>
  <c r="CT135" i="9"/>
  <c r="N213" i="9"/>
  <c r="Y213" i="9"/>
  <c r="T244" i="9"/>
  <c r="CX80" i="9"/>
  <c r="CT80" i="9"/>
  <c r="CP80" i="9"/>
  <c r="CL80" i="9"/>
  <c r="CH80" i="9"/>
  <c r="CD80" i="9"/>
  <c r="BZ80" i="9"/>
  <c r="BV80" i="9"/>
  <c r="BR80" i="9"/>
  <c r="BN80" i="9"/>
  <c r="BJ80" i="9"/>
  <c r="BF80" i="9"/>
  <c r="BB80" i="9"/>
  <c r="AX80" i="9"/>
  <c r="AT80" i="9"/>
  <c r="AP80" i="9"/>
  <c r="AL80" i="9"/>
  <c r="AH80" i="9"/>
  <c r="CX79" i="9"/>
  <c r="CT79" i="9"/>
  <c r="CP79" i="9"/>
  <c r="CL79" i="9"/>
  <c r="CH79" i="9"/>
  <c r="CD79" i="9"/>
  <c r="BZ79" i="9"/>
  <c r="BV79" i="9"/>
  <c r="BR79" i="9"/>
  <c r="BN79" i="9"/>
  <c r="BJ79" i="9"/>
  <c r="BF79" i="9"/>
  <c r="BB79" i="9"/>
  <c r="AX79" i="9"/>
  <c r="AT79" i="9"/>
  <c r="AP79" i="9"/>
  <c r="AL79" i="9"/>
  <c r="AH79" i="9"/>
  <c r="CW80" i="9"/>
  <c r="CS80" i="9"/>
  <c r="CO80" i="9"/>
  <c r="CK80" i="9"/>
  <c r="CG80" i="9"/>
  <c r="CC80" i="9"/>
  <c r="BY80" i="9"/>
  <c r="BU80" i="9"/>
  <c r="BQ80" i="9"/>
  <c r="BM80" i="9"/>
  <c r="BI80" i="9"/>
  <c r="BE80" i="9"/>
  <c r="BA80" i="9"/>
  <c r="AW80" i="9"/>
  <c r="AS80" i="9"/>
  <c r="AO80" i="9"/>
  <c r="AK80" i="9"/>
  <c r="AG80" i="9"/>
  <c r="CW79" i="9"/>
  <c r="CS79" i="9"/>
  <c r="CO79" i="9"/>
  <c r="CK79" i="9"/>
  <c r="CG79" i="9"/>
  <c r="CC79" i="9"/>
  <c r="BY79" i="9"/>
  <c r="BU79" i="9"/>
  <c r="BQ79" i="9"/>
  <c r="BM79" i="9"/>
  <c r="BI79" i="9"/>
  <c r="BE79" i="9"/>
  <c r="BA79" i="9"/>
  <c r="AW79" i="9"/>
  <c r="AS79" i="9"/>
  <c r="AO79" i="9"/>
  <c r="AK79" i="9"/>
  <c r="AG79" i="9"/>
  <c r="CV80" i="9"/>
  <c r="CR80" i="9"/>
  <c r="CN80" i="9"/>
  <c r="CJ80" i="9"/>
  <c r="CF80" i="9"/>
  <c r="CB80" i="9"/>
  <c r="BX80" i="9"/>
  <c r="BT80" i="9"/>
  <c r="BP80" i="9"/>
  <c r="BL80" i="9"/>
  <c r="BH80" i="9"/>
  <c r="BD80" i="9"/>
  <c r="AZ80" i="9"/>
  <c r="AV80" i="9"/>
  <c r="AR80" i="9"/>
  <c r="AN80" i="9"/>
  <c r="AJ80" i="9"/>
  <c r="CV79" i="9"/>
  <c r="CR79" i="9"/>
  <c r="CN79" i="9"/>
  <c r="CJ79" i="9"/>
  <c r="CF79" i="9"/>
  <c r="CB79" i="9"/>
  <c r="BX79" i="9"/>
  <c r="BT79" i="9"/>
  <c r="BP79" i="9"/>
  <c r="BL79" i="9"/>
  <c r="BH79" i="9"/>
  <c r="BD79" i="9"/>
  <c r="AZ79" i="9"/>
  <c r="AV79" i="9"/>
  <c r="AR79" i="9"/>
  <c r="AN79" i="9"/>
  <c r="AJ79" i="9"/>
  <c r="U220" i="9"/>
  <c r="U212" i="9"/>
  <c r="U215" i="9" s="1"/>
  <c r="O220" i="9"/>
  <c r="AI46" i="8"/>
  <c r="AY46" i="8"/>
  <c r="BO46" i="8"/>
  <c r="CE46" i="8"/>
  <c r="CU46" i="8"/>
  <c r="Z47" i="8"/>
  <c r="AP47" i="8"/>
  <c r="BF47" i="8"/>
  <c r="BV47" i="8"/>
  <c r="CL47" i="8"/>
  <c r="CZ112" i="8"/>
  <c r="CV112" i="8"/>
  <c r="CR112" i="8"/>
  <c r="CN112" i="8"/>
  <c r="CJ112" i="8"/>
  <c r="CF112" i="8"/>
  <c r="CB112" i="8"/>
  <c r="BX112" i="8"/>
  <c r="BT112" i="8"/>
  <c r="BP112" i="8"/>
  <c r="BL112" i="8"/>
  <c r="BH112" i="8"/>
  <c r="BD112" i="8"/>
  <c r="AZ112" i="8"/>
  <c r="AV112" i="8"/>
  <c r="AR112" i="8"/>
  <c r="AN112" i="8"/>
  <c r="AJ112" i="8"/>
  <c r="CW111" i="8"/>
  <c r="CS111" i="8"/>
  <c r="CO111" i="8"/>
  <c r="CY112" i="8"/>
  <c r="CU112" i="8"/>
  <c r="CQ112" i="8"/>
  <c r="CM112" i="8"/>
  <c r="CI112" i="8"/>
  <c r="CE112" i="8"/>
  <c r="CA112" i="8"/>
  <c r="BW112" i="8"/>
  <c r="BS112" i="8"/>
  <c r="BO112" i="8"/>
  <c r="BK112" i="8"/>
  <c r="BG112" i="8"/>
  <c r="BC112" i="8"/>
  <c r="AY112" i="8"/>
  <c r="AU112" i="8"/>
  <c r="AQ112" i="8"/>
  <c r="AM112" i="8"/>
  <c r="AI112" i="8"/>
  <c r="CZ111" i="8"/>
  <c r="CV111" i="8"/>
  <c r="CR111" i="8"/>
  <c r="CN111" i="8"/>
  <c r="CJ111" i="8"/>
  <c r="CZ324" i="8"/>
  <c r="CQ324" i="8"/>
  <c r="CS323" i="8"/>
  <c r="CI324" i="8"/>
  <c r="CK323" i="8"/>
  <c r="CA324" i="8"/>
  <c r="CC323" i="8"/>
  <c r="CO390" i="8"/>
  <c r="BU390" i="8"/>
  <c r="BI390" i="8"/>
  <c r="AU390" i="8"/>
  <c r="CN389" i="8"/>
  <c r="CB389" i="8"/>
  <c r="BL389" i="8"/>
  <c r="AZ389" i="8"/>
  <c r="AP389" i="8"/>
  <c r="AH389" i="8"/>
  <c r="CG390" i="8"/>
  <c r="BS390" i="8"/>
  <c r="BE390" i="8"/>
  <c r="AO390" i="8"/>
  <c r="CZ389" i="8"/>
  <c r="CL389" i="8"/>
  <c r="BV389" i="8"/>
  <c r="BH389" i="8"/>
  <c r="AX389" i="8"/>
  <c r="AN389" i="8"/>
  <c r="AG389" i="8"/>
  <c r="CW390" i="8"/>
  <c r="CC390" i="8"/>
  <c r="BQ390" i="8"/>
  <c r="BA390" i="8"/>
  <c r="AM390" i="8"/>
  <c r="CV389" i="8"/>
  <c r="CF389" i="8"/>
  <c r="BT389" i="8"/>
  <c r="BF389" i="8"/>
  <c r="AT389" i="8"/>
  <c r="AL389" i="8"/>
  <c r="AQ79" i="9"/>
  <c r="BG79" i="9"/>
  <c r="BW79" i="9"/>
  <c r="CM79" i="9"/>
  <c r="CM81" i="9" s="1"/>
  <c r="AU80" i="9"/>
  <c r="BK80" i="9"/>
  <c r="CA80" i="9"/>
  <c r="CQ80" i="9"/>
  <c r="I213" i="9"/>
  <c r="I215" i="9" s="1"/>
  <c r="D118" i="6"/>
  <c r="AJ118" i="6"/>
  <c r="AJ120" i="6" s="1"/>
  <c r="D192" i="6"/>
  <c r="AA221" i="6"/>
  <c r="AM221" i="6"/>
  <c r="H219" i="6"/>
  <c r="AG219" i="6"/>
  <c r="AG221" i="6" s="1"/>
  <c r="AO11" i="5"/>
  <c r="X11" i="5"/>
  <c r="AM46" i="8"/>
  <c r="BC46" i="8"/>
  <c r="BS46" i="8"/>
  <c r="CI46" i="8"/>
  <c r="CY46" i="8"/>
  <c r="AD47" i="8"/>
  <c r="AT47" i="8"/>
  <c r="BJ47" i="8"/>
  <c r="BZ47" i="8"/>
  <c r="CP47" i="8"/>
  <c r="CM182" i="8"/>
  <c r="CP181" i="8"/>
  <c r="BW182" i="8"/>
  <c r="CJ181" i="8"/>
  <c r="CF253" i="8"/>
  <c r="BP389" i="8"/>
  <c r="AK390" i="8"/>
  <c r="CS390" i="8"/>
  <c r="AU79" i="9"/>
  <c r="BK79" i="9"/>
  <c r="CA79" i="9"/>
  <c r="CQ79" i="9"/>
  <c r="AI80" i="9"/>
  <c r="AY80" i="9"/>
  <c r="BO80" i="9"/>
  <c r="CE80" i="9"/>
  <c r="CU80" i="9"/>
  <c r="E190" i="9"/>
  <c r="E183" i="9"/>
  <c r="Q190" i="9"/>
  <c r="Q182" i="9"/>
  <c r="O212" i="9"/>
  <c r="O215" i="9" s="1"/>
  <c r="AL12" i="5"/>
  <c r="AA17" i="6"/>
  <c r="AE17" i="6"/>
  <c r="AI17" i="6"/>
  <c r="AM17" i="6"/>
  <c r="Z83" i="6"/>
  <c r="Z85" i="6" s="1"/>
  <c r="D95" i="6"/>
  <c r="X118" i="6"/>
  <c r="X120" i="6" s="1"/>
  <c r="D195" i="6"/>
  <c r="I219" i="6"/>
  <c r="AK219" i="6"/>
  <c r="AK221" i="6" s="1"/>
  <c r="AQ46" i="8"/>
  <c r="BG46" i="8"/>
  <c r="BW46" i="8"/>
  <c r="CM46" i="8"/>
  <c r="AH47" i="8"/>
  <c r="AX47" i="8"/>
  <c r="BN47" i="8"/>
  <c r="CD47" i="8"/>
  <c r="CT47" i="8"/>
  <c r="AJ111" i="8"/>
  <c r="AN111" i="8"/>
  <c r="AR111" i="8"/>
  <c r="AV111" i="8"/>
  <c r="AZ111" i="8"/>
  <c r="BD111" i="8"/>
  <c r="BH111" i="8"/>
  <c r="BL111" i="8"/>
  <c r="BP111" i="8"/>
  <c r="BT111" i="8"/>
  <c r="BX111" i="8"/>
  <c r="CB111" i="8"/>
  <c r="CF111" i="8"/>
  <c r="CK111" i="8"/>
  <c r="CQ111" i="8"/>
  <c r="CY111" i="8"/>
  <c r="AK112" i="8"/>
  <c r="AS112" i="8"/>
  <c r="BA112" i="8"/>
  <c r="BI112" i="8"/>
  <c r="BQ112" i="8"/>
  <c r="BY112" i="8"/>
  <c r="CG112" i="8"/>
  <c r="CO112" i="8"/>
  <c r="CW112" i="8"/>
  <c r="CW254" i="8"/>
  <c r="CM254" i="8"/>
  <c r="CB254" i="8"/>
  <c r="CX253" i="8"/>
  <c r="CN253" i="8"/>
  <c r="CC253" i="8"/>
  <c r="CU254" i="8"/>
  <c r="CJ254" i="8"/>
  <c r="BY254" i="8"/>
  <c r="CV253" i="8"/>
  <c r="CK253" i="8"/>
  <c r="BZ253" i="8"/>
  <c r="CR254" i="8"/>
  <c r="CG254" i="8"/>
  <c r="BW254" i="8"/>
  <c r="CS253" i="8"/>
  <c r="CH253" i="8"/>
  <c r="BX253" i="8"/>
  <c r="BU323" i="8"/>
  <c r="AK389" i="8"/>
  <c r="CD389" i="8"/>
  <c r="AW390" i="8"/>
  <c r="AI79" i="9"/>
  <c r="AY79" i="9"/>
  <c r="BO79" i="9"/>
  <c r="CE79" i="9"/>
  <c r="CU79" i="9"/>
  <c r="AM80" i="9"/>
  <c r="BC80" i="9"/>
  <c r="BS80" i="9"/>
  <c r="CI80" i="9"/>
  <c r="CY80" i="9"/>
  <c r="B385" i="8"/>
  <c r="CU84" i="9"/>
  <c r="B141" i="9"/>
  <c r="B25" i="9"/>
  <c r="S106" i="9"/>
  <c r="E182" i="9"/>
  <c r="CU24" i="9"/>
  <c r="AQ248" i="8"/>
  <c r="BL248" i="8"/>
  <c r="CG248" i="8"/>
  <c r="AN249" i="8"/>
  <c r="BI249" i="8"/>
  <c r="CD249" i="8"/>
  <c r="Z23" i="9"/>
  <c r="AD23" i="9"/>
  <c r="AH23" i="9"/>
  <c r="AL23" i="9"/>
  <c r="AP23" i="9"/>
  <c r="AT23" i="9"/>
  <c r="AX23" i="9"/>
  <c r="BB23" i="9"/>
  <c r="BF23" i="9"/>
  <c r="BJ23" i="9"/>
  <c r="BN23" i="9"/>
  <c r="BR23" i="9"/>
  <c r="BV23" i="9"/>
  <c r="BZ23" i="9"/>
  <c r="CD23" i="9"/>
  <c r="CH23" i="9"/>
  <c r="CL23" i="9"/>
  <c r="CP23" i="9"/>
  <c r="CT23" i="9"/>
  <c r="CX23" i="9"/>
  <c r="X24" i="9"/>
  <c r="AB24" i="9"/>
  <c r="AF24" i="9"/>
  <c r="AJ24" i="9"/>
  <c r="AN24" i="9"/>
  <c r="AR24" i="9"/>
  <c r="AV24" i="9"/>
  <c r="AZ24" i="9"/>
  <c r="BD24" i="9"/>
  <c r="BH24" i="9"/>
  <c r="BL24" i="9"/>
  <c r="BP24" i="9"/>
  <c r="BT24" i="9"/>
  <c r="BX24" i="9"/>
  <c r="CB24" i="9"/>
  <c r="CF24" i="9"/>
  <c r="CJ24" i="9"/>
  <c r="CN24" i="9"/>
  <c r="CR24" i="9"/>
  <c r="CV24" i="9"/>
  <c r="AV248" i="8"/>
  <c r="BQ248" i="8"/>
  <c r="CM248" i="8"/>
  <c r="AS249" i="8"/>
  <c r="BN249" i="8"/>
  <c r="CJ249" i="8"/>
  <c r="W23" i="9"/>
  <c r="AA23" i="9"/>
  <c r="AE23" i="9"/>
  <c r="AI23" i="9"/>
  <c r="AM23" i="9"/>
  <c r="AQ23" i="9"/>
  <c r="AU23" i="9"/>
  <c r="AY23" i="9"/>
  <c r="BC23" i="9"/>
  <c r="BG23" i="9"/>
  <c r="BK23" i="9"/>
  <c r="BO23" i="9"/>
  <c r="BS23" i="9"/>
  <c r="BW23" i="9"/>
  <c r="CA23" i="9"/>
  <c r="CE23" i="9"/>
  <c r="CI23" i="9"/>
  <c r="CM23" i="9"/>
  <c r="CQ23" i="9"/>
  <c r="CU23" i="9"/>
  <c r="CU25" i="9" s="1"/>
  <c r="CY23" i="9"/>
  <c r="CY25" i="9" s="1"/>
  <c r="Y24" i="9"/>
  <c r="AC24" i="9"/>
  <c r="AG24" i="9"/>
  <c r="AK24" i="9"/>
  <c r="AO24" i="9"/>
  <c r="AS24" i="9"/>
  <c r="AW24" i="9"/>
  <c r="BA24" i="9"/>
  <c r="BE24" i="9"/>
  <c r="BI24" i="9"/>
  <c r="BM24" i="9"/>
  <c r="BQ24" i="9"/>
  <c r="BU24" i="9"/>
  <c r="BY24" i="9"/>
  <c r="CC24" i="9"/>
  <c r="CG24" i="9"/>
  <c r="CK24" i="9"/>
  <c r="CO24" i="9"/>
  <c r="CS24" i="9"/>
  <c r="CW24" i="9"/>
  <c r="AJ50" i="9"/>
  <c r="CO249" i="8"/>
  <c r="AK248" i="8"/>
  <c r="BG248" i="8"/>
  <c r="CB248" i="8"/>
  <c r="CW248" i="8"/>
  <c r="AH249" i="8"/>
  <c r="BD249" i="8"/>
  <c r="BY249" i="8"/>
  <c r="Y23" i="9"/>
  <c r="AC23" i="9"/>
  <c r="AG23" i="9"/>
  <c r="AK23" i="9"/>
  <c r="AO23" i="9"/>
  <c r="AS23" i="9"/>
  <c r="AW23" i="9"/>
  <c r="BA23" i="9"/>
  <c r="BE23" i="9"/>
  <c r="BI23" i="9"/>
  <c r="BM23" i="9"/>
  <c r="BQ23" i="9"/>
  <c r="BU23" i="9"/>
  <c r="BY23" i="9"/>
  <c r="CC23" i="9"/>
  <c r="CG23" i="9"/>
  <c r="CK23" i="9"/>
  <c r="CO23" i="9"/>
  <c r="CS23" i="9"/>
  <c r="CW23" i="9"/>
  <c r="W24" i="9"/>
  <c r="AA24" i="9"/>
  <c r="AE24" i="9"/>
  <c r="AI24" i="9"/>
  <c r="AM24" i="9"/>
  <c r="AQ24" i="9"/>
  <c r="AU24" i="9"/>
  <c r="AY24" i="9"/>
  <c r="BC24" i="9"/>
  <c r="BG24" i="9"/>
  <c r="BK24" i="9"/>
  <c r="BO24" i="9"/>
  <c r="BS24" i="9"/>
  <c r="BW24" i="9"/>
  <c r="CA24" i="9"/>
  <c r="CE24" i="9"/>
  <c r="CI24" i="9"/>
  <c r="CM24" i="9"/>
  <c r="CQ24" i="9"/>
  <c r="AC68" i="5"/>
  <c r="AG68" i="5" s="1"/>
  <c r="BB84" i="5"/>
  <c r="BF84" i="5" s="1"/>
  <c r="C25" i="12"/>
  <c r="C54" i="11" s="1"/>
  <c r="BB80" i="5"/>
  <c r="BF80" i="5" s="1"/>
  <c r="BB88" i="5"/>
  <c r="BF88" i="5" s="1"/>
  <c r="AD112" i="8"/>
  <c r="AC191" i="5"/>
  <c r="AG191" i="5" s="1"/>
  <c r="AC183" i="5"/>
  <c r="AC185" i="5" s="1"/>
  <c r="F7" i="5"/>
  <c r="AC20" i="5" s="1"/>
  <c r="AG20" i="5" s="1"/>
  <c r="AJ21" i="5" s="1"/>
  <c r="C34" i="1"/>
  <c r="D5" i="11" s="1"/>
  <c r="AH28" i="6"/>
  <c r="AP15" i="6"/>
  <c r="AP17" i="6" s="1"/>
  <c r="AQ17" i="6"/>
  <c r="AD15" i="6"/>
  <c r="AD17" i="6" s="1"/>
  <c r="AL27" i="6"/>
  <c r="I12" i="5"/>
  <c r="I7" i="5"/>
  <c r="BB20" i="5" s="1"/>
  <c r="BB22" i="5" s="1"/>
  <c r="BB26" i="5"/>
  <c r="I10" i="5"/>
  <c r="BB28" i="5" s="1"/>
  <c r="BB30" i="5" s="1"/>
  <c r="I11" i="5"/>
  <c r="AL11" i="5"/>
  <c r="U6" i="5"/>
  <c r="BB139" i="5" s="1"/>
  <c r="BB141" i="5" s="1"/>
  <c r="AL6" i="5"/>
  <c r="BB245" i="5" s="1"/>
  <c r="BB247" i="5" s="1"/>
  <c r="U8" i="5"/>
  <c r="AL8" i="5"/>
  <c r="BB241" i="5" s="1"/>
  <c r="BB243" i="5" s="1"/>
  <c r="BB235" i="5"/>
  <c r="U10" i="5"/>
  <c r="BB131" i="5" s="1"/>
  <c r="BB133" i="5" s="1"/>
  <c r="U5" i="5"/>
  <c r="BB143" i="5" s="1"/>
  <c r="BF143" i="5" s="1"/>
  <c r="AL5" i="5"/>
  <c r="BB249" i="5" s="1"/>
  <c r="BB251" i="5" s="1"/>
  <c r="I6" i="5"/>
  <c r="BB36" i="5" s="1"/>
  <c r="BB38" i="5" s="1"/>
  <c r="BB129" i="5"/>
  <c r="AI11" i="5"/>
  <c r="R11" i="5"/>
  <c r="F10" i="5"/>
  <c r="AC28" i="5" s="1"/>
  <c r="AC30" i="5" s="1"/>
  <c r="F5" i="5"/>
  <c r="AC40" i="5" s="1"/>
  <c r="AG40" i="5" s="1"/>
  <c r="AJ26" i="5" s="1"/>
  <c r="AC26" i="5"/>
  <c r="F11" i="5"/>
  <c r="K243" i="5"/>
  <c r="O243" i="5" s="1"/>
  <c r="S243" i="5" s="1"/>
  <c r="W243" i="5" s="1"/>
  <c r="AC86" i="5"/>
  <c r="AG84" i="5"/>
  <c r="AE83" i="6"/>
  <c r="AE85" i="6" s="1"/>
  <c r="CX140" i="9"/>
  <c r="CT140" i="9"/>
  <c r="CP140" i="9"/>
  <c r="CL140" i="9"/>
  <c r="CH140" i="9"/>
  <c r="CD140" i="9"/>
  <c r="BZ140" i="9"/>
  <c r="BV140" i="9"/>
  <c r="CX139" i="9"/>
  <c r="CX141" i="9" s="1"/>
  <c r="CT139" i="9"/>
  <c r="CT141" i="9" s="1"/>
  <c r="CP139" i="9"/>
  <c r="CL139" i="9"/>
  <c r="CL141" i="9" s="1"/>
  <c r="CH139" i="9"/>
  <c r="CD139" i="9"/>
  <c r="CD141" i="9" s="1"/>
  <c r="BZ139" i="9"/>
  <c r="BZ141" i="9" s="1"/>
  <c r="BV139" i="9"/>
  <c r="BV141" i="9" s="1"/>
  <c r="CW140" i="9"/>
  <c r="CS140" i="9"/>
  <c r="CO140" i="9"/>
  <c r="CK140" i="9"/>
  <c r="CG140" i="9"/>
  <c r="CC140" i="9"/>
  <c r="BY140" i="9"/>
  <c r="BU140" i="9"/>
  <c r="CW139" i="9"/>
  <c r="CS139" i="9"/>
  <c r="CO139" i="9"/>
  <c r="CO141" i="9" s="1"/>
  <c r="CK139" i="9"/>
  <c r="CG139" i="9"/>
  <c r="CG141" i="9" s="1"/>
  <c r="CC139" i="9"/>
  <c r="CC141" i="9" s="1"/>
  <c r="BY139" i="9"/>
  <c r="BY141" i="9" s="1"/>
  <c r="BU139" i="9"/>
  <c r="CV140" i="9"/>
  <c r="CR140" i="9"/>
  <c r="CN140" i="9"/>
  <c r="CJ140" i="9"/>
  <c r="CF140" i="9"/>
  <c r="CB140" i="9"/>
  <c r="BX140" i="9"/>
  <c r="CV139" i="9"/>
  <c r="CR139" i="9"/>
  <c r="CN139" i="9"/>
  <c r="CJ139" i="9"/>
  <c r="CF139" i="9"/>
  <c r="CB139" i="9"/>
  <c r="BX139" i="9"/>
  <c r="CU140" i="9"/>
  <c r="CE140" i="9"/>
  <c r="CY139" i="9"/>
  <c r="CI139" i="9"/>
  <c r="CQ140" i="9"/>
  <c r="CA140" i="9"/>
  <c r="CU139" i="9"/>
  <c r="CE139" i="9"/>
  <c r="CM140" i="9"/>
  <c r="BW140" i="9"/>
  <c r="BW141" i="9" s="1"/>
  <c r="CQ139" i="9"/>
  <c r="CA139" i="9"/>
  <c r="Q251" i="9"/>
  <c r="Q243" i="9"/>
  <c r="Q244" i="9"/>
  <c r="B68" i="8"/>
  <c r="E67" i="8" s="1"/>
  <c r="AJ46" i="8"/>
  <c r="AN46" i="8"/>
  <c r="AR46" i="8"/>
  <c r="AV46" i="8"/>
  <c r="AZ46" i="8"/>
  <c r="BD46" i="8"/>
  <c r="BH46" i="8"/>
  <c r="BL46" i="8"/>
  <c r="BP46" i="8"/>
  <c r="BT46" i="8"/>
  <c r="BX46" i="8"/>
  <c r="CB46" i="8"/>
  <c r="CF46" i="8"/>
  <c r="CJ46" i="8"/>
  <c r="CN46" i="8"/>
  <c r="CR46" i="8"/>
  <c r="CV46" i="8"/>
  <c r="CZ46" i="8"/>
  <c r="W47" i="8"/>
  <c r="AA47" i="8"/>
  <c r="AE47" i="8"/>
  <c r="AI47" i="8"/>
  <c r="AM47" i="8"/>
  <c r="AQ47" i="8"/>
  <c r="AU47" i="8"/>
  <c r="AY47" i="8"/>
  <c r="BC47" i="8"/>
  <c r="BG47" i="8"/>
  <c r="BK47" i="8"/>
  <c r="BO47" i="8"/>
  <c r="BS47" i="8"/>
  <c r="BW47" i="8"/>
  <c r="CA47" i="8"/>
  <c r="CE47" i="8"/>
  <c r="CI47" i="8"/>
  <c r="CM47" i="8"/>
  <c r="CQ47" i="8"/>
  <c r="CU47" i="8"/>
  <c r="CY47" i="8"/>
  <c r="CM139" i="9"/>
  <c r="J95" i="3"/>
  <c r="AC129" i="5"/>
  <c r="AC235" i="5"/>
  <c r="F12" i="5"/>
  <c r="T12" i="5"/>
  <c r="AE12" i="5"/>
  <c r="AK12" i="5"/>
  <c r="CA80" i="5"/>
  <c r="BB191" i="5"/>
  <c r="BF191" i="5" s="1"/>
  <c r="Z24" i="6"/>
  <c r="AI49" i="6"/>
  <c r="AI51" i="6" s="1"/>
  <c r="AA83" i="6"/>
  <c r="AA85" i="6" s="1"/>
  <c r="AC118" i="6"/>
  <c r="AC120" i="6" s="1"/>
  <c r="AQ186" i="6"/>
  <c r="AQ221" i="6"/>
  <c r="P219" i="6"/>
  <c r="AC219" i="6"/>
  <c r="AC221" i="6" s="1"/>
  <c r="AN219" i="6"/>
  <c r="AN221" i="6" s="1"/>
  <c r="AG46" i="8"/>
  <c r="AK46" i="8"/>
  <c r="AO46" i="8"/>
  <c r="AS46" i="8"/>
  <c r="AW46" i="8"/>
  <c r="BA46" i="8"/>
  <c r="BE46" i="8"/>
  <c r="BI46" i="8"/>
  <c r="BM46" i="8"/>
  <c r="BQ46" i="8"/>
  <c r="BU46" i="8"/>
  <c r="BY46" i="8"/>
  <c r="CC46" i="8"/>
  <c r="CG46" i="8"/>
  <c r="CK46" i="8"/>
  <c r="CO46" i="8"/>
  <c r="CS46" i="8"/>
  <c r="CW46" i="8"/>
  <c r="CW48" i="8" s="1"/>
  <c r="L47" i="8"/>
  <c r="X47" i="8"/>
  <c r="AB47" i="8"/>
  <c r="AF47" i="8"/>
  <c r="AJ47" i="8"/>
  <c r="AN47" i="8"/>
  <c r="AR47" i="8"/>
  <c r="AV47" i="8"/>
  <c r="AZ47" i="8"/>
  <c r="BD47" i="8"/>
  <c r="BH47" i="8"/>
  <c r="BL47" i="8"/>
  <c r="BP47" i="8"/>
  <c r="BT47" i="8"/>
  <c r="BX47" i="8"/>
  <c r="CB47" i="8"/>
  <c r="CF47" i="8"/>
  <c r="CJ47" i="8"/>
  <c r="CN47" i="8"/>
  <c r="CR47" i="8"/>
  <c r="CV47" i="8"/>
  <c r="CZ47" i="8"/>
  <c r="CZ73" i="8"/>
  <c r="CH182" i="8"/>
  <c r="CZ181" i="8"/>
  <c r="CE181" i="8"/>
  <c r="CX254" i="8"/>
  <c r="CV254" i="8"/>
  <c r="CQ254" i="8"/>
  <c r="CK254" i="8"/>
  <c r="CF254" i="8"/>
  <c r="CA254" i="8"/>
  <c r="BU254" i="8"/>
  <c r="CW253" i="8"/>
  <c r="CR253" i="8"/>
  <c r="CL253" i="8"/>
  <c r="CG253" i="8"/>
  <c r="CB253" i="8"/>
  <c r="BV253" i="8"/>
  <c r="CY254" i="8"/>
  <c r="CS254" i="8"/>
  <c r="CN254" i="8"/>
  <c r="CI254" i="8"/>
  <c r="CC254" i="8"/>
  <c r="BX254" i="8"/>
  <c r="CZ253" i="8"/>
  <c r="CT253" i="8"/>
  <c r="CO253" i="8"/>
  <c r="CO255" i="8" s="1"/>
  <c r="CJ253" i="8"/>
  <c r="CD253" i="8"/>
  <c r="BY253" i="8"/>
  <c r="BB318" i="8"/>
  <c r="BJ318" i="8"/>
  <c r="BX318" i="8"/>
  <c r="CN318" i="8"/>
  <c r="AU319" i="8"/>
  <c r="BK319" i="8"/>
  <c r="CA319" i="8"/>
  <c r="B12" i="5"/>
  <c r="H12" i="5"/>
  <c r="N12" i="5"/>
  <c r="U12" i="5"/>
  <c r="AF12" i="5"/>
  <c r="CA72" i="5"/>
  <c r="AC289" i="5"/>
  <c r="AG289" i="5" s="1"/>
  <c r="AJ245" i="5" s="1"/>
  <c r="AP24" i="6"/>
  <c r="D94" i="6"/>
  <c r="AA120" i="6"/>
  <c r="AE120" i="6"/>
  <c r="AI120" i="6"/>
  <c r="AM120" i="6"/>
  <c r="AQ120" i="6"/>
  <c r="Z120" i="6"/>
  <c r="AD120" i="6"/>
  <c r="AH120" i="6"/>
  <c r="AL120" i="6"/>
  <c r="AP120" i="6"/>
  <c r="AA186" i="6"/>
  <c r="AE186" i="6"/>
  <c r="Q219" i="6"/>
  <c r="AF219" i="6"/>
  <c r="AF221" i="6" s="1"/>
  <c r="AO219" i="6"/>
  <c r="AO221" i="6" s="1"/>
  <c r="Y287" i="6"/>
  <c r="AC287" i="6"/>
  <c r="AG287" i="6"/>
  <c r="AK287" i="6"/>
  <c r="AO287" i="6"/>
  <c r="B42" i="8"/>
  <c r="C42" i="8" s="1"/>
  <c r="AH46" i="8"/>
  <c r="AL46" i="8"/>
  <c r="AP46" i="8"/>
  <c r="AT46" i="8"/>
  <c r="AX46" i="8"/>
  <c r="BB46" i="8"/>
  <c r="BF46" i="8"/>
  <c r="BJ46" i="8"/>
  <c r="BN46" i="8"/>
  <c r="BR46" i="8"/>
  <c r="BV46" i="8"/>
  <c r="BZ46" i="8"/>
  <c r="CD46" i="8"/>
  <c r="CH46" i="8"/>
  <c r="CL46" i="8"/>
  <c r="CP46" i="8"/>
  <c r="CT46" i="8"/>
  <c r="CX46" i="8"/>
  <c r="D47" i="8"/>
  <c r="Y47" i="8"/>
  <c r="AC47" i="8"/>
  <c r="AG47" i="8"/>
  <c r="AK47" i="8"/>
  <c r="AO47" i="8"/>
  <c r="AS47" i="8"/>
  <c r="AW47" i="8"/>
  <c r="BA47" i="8"/>
  <c r="BE47" i="8"/>
  <c r="BI47" i="8"/>
  <c r="BM47" i="8"/>
  <c r="BQ47" i="8"/>
  <c r="BU47" i="8"/>
  <c r="BY47" i="8"/>
  <c r="CC47" i="8"/>
  <c r="CG47" i="8"/>
  <c r="CK47" i="8"/>
  <c r="CO47" i="8"/>
  <c r="CS47" i="8"/>
  <c r="R116" i="8"/>
  <c r="CC182" i="8"/>
  <c r="CX319" i="8"/>
  <c r="CT319" i="8"/>
  <c r="CP319" i="8"/>
  <c r="CL319" i="8"/>
  <c r="CH319" i="8"/>
  <c r="CD319" i="8"/>
  <c r="BZ319" i="8"/>
  <c r="BV319" i="8"/>
  <c r="BR319" i="8"/>
  <c r="BN319" i="8"/>
  <c r="BJ319" i="8"/>
  <c r="BF319" i="8"/>
  <c r="BB319" i="8"/>
  <c r="AX319" i="8"/>
  <c r="AT319" i="8"/>
  <c r="AP319" i="8"/>
  <c r="AL319" i="8"/>
  <c r="AL320" i="8" s="1"/>
  <c r="AH319" i="8"/>
  <c r="CY318" i="8"/>
  <c r="CU318" i="8"/>
  <c r="CQ318" i="8"/>
  <c r="CQ320" i="8" s="1"/>
  <c r="CM318" i="8"/>
  <c r="CI318" i="8"/>
  <c r="CE318" i="8"/>
  <c r="CA318" i="8"/>
  <c r="BW318" i="8"/>
  <c r="BS318" i="8"/>
  <c r="BO318" i="8"/>
  <c r="BK318" i="8"/>
  <c r="BG318" i="8"/>
  <c r="BC318" i="8"/>
  <c r="AY318" i="8"/>
  <c r="AU318" i="8"/>
  <c r="AQ318" i="8"/>
  <c r="AM318" i="8"/>
  <c r="AI318" i="8"/>
  <c r="AI320" i="8" s="1"/>
  <c r="CW319" i="8"/>
  <c r="CS319" i="8"/>
  <c r="CO319" i="8"/>
  <c r="CK319" i="8"/>
  <c r="CG319" i="8"/>
  <c r="CC319" i="8"/>
  <c r="BY319" i="8"/>
  <c r="BU319" i="8"/>
  <c r="BQ319" i="8"/>
  <c r="BM319" i="8"/>
  <c r="BI319" i="8"/>
  <c r="BE319" i="8"/>
  <c r="BA319" i="8"/>
  <c r="AW319" i="8"/>
  <c r="AS319" i="8"/>
  <c r="AO319" i="8"/>
  <c r="AK319" i="8"/>
  <c r="AG319" i="8"/>
  <c r="CX318" i="8"/>
  <c r="CT318" i="8"/>
  <c r="CP318" i="8"/>
  <c r="CL318" i="8"/>
  <c r="CH318" i="8"/>
  <c r="CD318" i="8"/>
  <c r="BZ318" i="8"/>
  <c r="BV318" i="8"/>
  <c r="BR318" i="8"/>
  <c r="BN318" i="8"/>
  <c r="CZ319" i="8"/>
  <c r="CV319" i="8"/>
  <c r="CR319" i="8"/>
  <c r="CN319" i="8"/>
  <c r="CJ319" i="8"/>
  <c r="CF319" i="8"/>
  <c r="CB319" i="8"/>
  <c r="BX319" i="8"/>
  <c r="BT319" i="8"/>
  <c r="BP319" i="8"/>
  <c r="BL319" i="8"/>
  <c r="BH319" i="8"/>
  <c r="BD319" i="8"/>
  <c r="AZ319" i="8"/>
  <c r="AV319" i="8"/>
  <c r="AR319" i="8"/>
  <c r="AN319" i="8"/>
  <c r="AJ319" i="8"/>
  <c r="CW318" i="8"/>
  <c r="CS318" i="8"/>
  <c r="CO318" i="8"/>
  <c r="CK318" i="8"/>
  <c r="CG318" i="8"/>
  <c r="CC318" i="8"/>
  <c r="BY318" i="8"/>
  <c r="BU318" i="8"/>
  <c r="BQ318" i="8"/>
  <c r="BM318" i="8"/>
  <c r="BI318" i="8"/>
  <c r="BE318" i="8"/>
  <c r="BA318" i="8"/>
  <c r="AW318" i="8"/>
  <c r="AS318" i="8"/>
  <c r="AO318" i="8"/>
  <c r="AK318" i="8"/>
  <c r="AG318" i="8"/>
  <c r="CI140" i="9"/>
  <c r="CK416" i="8"/>
  <c r="CU390" i="8"/>
  <c r="CM390" i="8"/>
  <c r="CE390" i="8"/>
  <c r="BW390" i="8"/>
  <c r="BO390" i="8"/>
  <c r="BG390" i="8"/>
  <c r="AY390" i="8"/>
  <c r="AQ390" i="8"/>
  <c r="AI390" i="8"/>
  <c r="CX389" i="8"/>
  <c r="CP389" i="8"/>
  <c r="CH389" i="8"/>
  <c r="BZ389" i="8"/>
  <c r="BR389" i="8"/>
  <c r="BJ389" i="8"/>
  <c r="BB389" i="8"/>
  <c r="AW389" i="8"/>
  <c r="AR389" i="8"/>
  <c r="CY390" i="8"/>
  <c r="CQ390" i="8"/>
  <c r="CI390" i="8"/>
  <c r="BU28" i="9"/>
  <c r="CK28" i="9"/>
  <c r="CG29" i="9"/>
  <c r="CW29" i="9"/>
  <c r="CI84" i="9"/>
  <c r="CY84" i="9"/>
  <c r="CE85" i="9"/>
  <c r="CU85" i="9"/>
  <c r="E213" i="9"/>
  <c r="E215" i="9" s="1"/>
  <c r="K220" i="9"/>
  <c r="K213" i="9"/>
  <c r="K215" i="9" s="1"/>
  <c r="Q220" i="9"/>
  <c r="Q212" i="9"/>
  <c r="Q213" i="9"/>
  <c r="W220" i="9"/>
  <c r="W212" i="9"/>
  <c r="CF50" i="9"/>
  <c r="O50" i="9"/>
  <c r="CV29" i="9"/>
  <c r="CR29" i="9"/>
  <c r="CN29" i="9"/>
  <c r="CJ29" i="9"/>
  <c r="CF29" i="9"/>
  <c r="CB29" i="9"/>
  <c r="BX29" i="9"/>
  <c r="CV28" i="9"/>
  <c r="CR28" i="9"/>
  <c r="CN28" i="9"/>
  <c r="CJ28" i="9"/>
  <c r="CF28" i="9"/>
  <c r="CB28" i="9"/>
  <c r="BX28" i="9"/>
  <c r="BP50" i="9"/>
  <c r="CY29" i="9"/>
  <c r="CU29" i="9"/>
  <c r="CQ29" i="9"/>
  <c r="CM29" i="9"/>
  <c r="CI29" i="9"/>
  <c r="CE29" i="9"/>
  <c r="CA29" i="9"/>
  <c r="BW29" i="9"/>
  <c r="CY28" i="9"/>
  <c r="CU28" i="9"/>
  <c r="CQ28" i="9"/>
  <c r="CM28" i="9"/>
  <c r="CM30" i="9" s="1"/>
  <c r="CI28" i="9"/>
  <c r="CI30" i="9" s="1"/>
  <c r="CE28" i="9"/>
  <c r="CA28" i="9"/>
  <c r="CA30" i="9" s="1"/>
  <c r="BW28" i="9"/>
  <c r="CX29" i="9"/>
  <c r="CT29" i="9"/>
  <c r="CP29" i="9"/>
  <c r="CL29" i="9"/>
  <c r="CH29" i="9"/>
  <c r="CD29" i="9"/>
  <c r="BZ29" i="9"/>
  <c r="BV29" i="9"/>
  <c r="CX28" i="9"/>
  <c r="CX30" i="9" s="1"/>
  <c r="CT28" i="9"/>
  <c r="CP28" i="9"/>
  <c r="CP30" i="9" s="1"/>
  <c r="CL28" i="9"/>
  <c r="CL30" i="9" s="1"/>
  <c r="CH28" i="9"/>
  <c r="CH30" i="9" s="1"/>
  <c r="CD28" i="9"/>
  <c r="BZ28" i="9"/>
  <c r="BZ30" i="9" s="1"/>
  <c r="BV28" i="9"/>
  <c r="BV30" i="9" s="1"/>
  <c r="CV50" i="9"/>
  <c r="CX85" i="9"/>
  <c r="CT85" i="9"/>
  <c r="CP85" i="9"/>
  <c r="CL85" i="9"/>
  <c r="CH85" i="9"/>
  <c r="CD85" i="9"/>
  <c r="BZ85" i="9"/>
  <c r="BV85" i="9"/>
  <c r="CX84" i="9"/>
  <c r="CT84" i="9"/>
  <c r="CT86" i="9" s="1"/>
  <c r="CP84" i="9"/>
  <c r="CL84" i="9"/>
  <c r="CL86" i="9" s="1"/>
  <c r="CH84" i="9"/>
  <c r="CH86" i="9" s="1"/>
  <c r="CD84" i="9"/>
  <c r="CD86" i="9" s="1"/>
  <c r="BZ84" i="9"/>
  <c r="BZ86" i="9" s="1"/>
  <c r="BV84" i="9"/>
  <c r="BV86" i="9" s="1"/>
  <c r="AO106" i="9"/>
  <c r="CW85" i="9"/>
  <c r="CS85" i="9"/>
  <c r="CO85" i="9"/>
  <c r="CK85" i="9"/>
  <c r="CG85" i="9"/>
  <c r="CC85" i="9"/>
  <c r="BY85" i="9"/>
  <c r="BU85" i="9"/>
  <c r="CW84" i="9"/>
  <c r="CW86" i="9" s="1"/>
  <c r="CS84" i="9"/>
  <c r="CS86" i="9" s="1"/>
  <c r="CO84" i="9"/>
  <c r="CO86" i="9" s="1"/>
  <c r="CK84" i="9"/>
  <c r="CK86" i="9" s="1"/>
  <c r="CG84" i="9"/>
  <c r="CG86" i="9" s="1"/>
  <c r="CC84" i="9"/>
  <c r="BY84" i="9"/>
  <c r="BY86" i="9" s="1"/>
  <c r="BU84" i="9"/>
  <c r="CV85" i="9"/>
  <c r="CR85" i="9"/>
  <c r="CN85" i="9"/>
  <c r="CJ85" i="9"/>
  <c r="CF85" i="9"/>
  <c r="CB85" i="9"/>
  <c r="BX85" i="9"/>
  <c r="CV84" i="9"/>
  <c r="CR84" i="9"/>
  <c r="CN84" i="9"/>
  <c r="CJ84" i="9"/>
  <c r="CF84" i="9"/>
  <c r="CB84" i="9"/>
  <c r="BX84" i="9"/>
  <c r="CX106" i="9"/>
  <c r="Y183" i="9"/>
  <c r="Y182" i="9"/>
  <c r="AJ389" i="8"/>
  <c r="AO389" i="8"/>
  <c r="AV389" i="8"/>
  <c r="BD389" i="8"/>
  <c r="BN389" i="8"/>
  <c r="BX389" i="8"/>
  <c r="CJ389" i="8"/>
  <c r="CT389" i="8"/>
  <c r="AG390" i="8"/>
  <c r="AS390" i="8"/>
  <c r="BC390" i="8"/>
  <c r="BM390" i="8"/>
  <c r="BY390" i="8"/>
  <c r="CK390" i="8"/>
  <c r="CC28" i="9"/>
  <c r="CC30" i="9" s="1"/>
  <c r="CS28" i="9"/>
  <c r="BY29" i="9"/>
  <c r="CO29" i="9"/>
  <c r="CA84" i="9"/>
  <c r="CQ84" i="9"/>
  <c r="CQ86" i="9" s="1"/>
  <c r="BW85" i="9"/>
  <c r="CM85" i="9"/>
  <c r="CR50" i="9"/>
  <c r="AZ50" i="9"/>
  <c r="CC106" i="9"/>
  <c r="AD106" i="9"/>
  <c r="B124" i="9"/>
  <c r="C124" i="9" s="1"/>
  <c r="CF161" i="9"/>
  <c r="B246" i="9"/>
  <c r="I106" i="9"/>
  <c r="AY106" i="9"/>
  <c r="BX161" i="9"/>
  <c r="AK126" i="6"/>
  <c r="AG129" i="6"/>
  <c r="AC130" i="6"/>
  <c r="O11" i="5"/>
  <c r="F112" i="8"/>
  <c r="V112" i="8"/>
  <c r="F116" i="8"/>
  <c r="V116" i="8"/>
  <c r="CZ182" i="8"/>
  <c r="CV182" i="8"/>
  <c r="CR182" i="8"/>
  <c r="CN182" i="8"/>
  <c r="CJ182" i="8"/>
  <c r="CF182" i="8"/>
  <c r="CB182" i="8"/>
  <c r="BX182" i="8"/>
  <c r="CW181" i="8"/>
  <c r="CS181" i="8"/>
  <c r="CS183" i="8" s="1"/>
  <c r="CO181" i="8"/>
  <c r="CK181" i="8"/>
  <c r="CG181" i="8"/>
  <c r="CC181" i="8"/>
  <c r="BY181" i="8"/>
  <c r="BU181" i="8"/>
  <c r="CW275" i="8"/>
  <c r="CW249" i="8"/>
  <c r="CS249" i="8"/>
  <c r="CY249" i="8"/>
  <c r="CU249" i="8"/>
  <c r="CQ249" i="8"/>
  <c r="CM249" i="8"/>
  <c r="CI249" i="8"/>
  <c r="CE249" i="8"/>
  <c r="CA249" i="8"/>
  <c r="BW249" i="8"/>
  <c r="BS249" i="8"/>
  <c r="BO249" i="8"/>
  <c r="BK249" i="8"/>
  <c r="BG249" i="8"/>
  <c r="BC249" i="8"/>
  <c r="AY249" i="8"/>
  <c r="AU249" i="8"/>
  <c r="AQ249" i="8"/>
  <c r="AM249" i="8"/>
  <c r="AI249" i="8"/>
  <c r="CX248" i="8"/>
  <c r="CT248" i="8"/>
  <c r="CP248" i="8"/>
  <c r="CL248" i="8"/>
  <c r="CH248" i="8"/>
  <c r="CD248" i="8"/>
  <c r="BZ248" i="8"/>
  <c r="BV248" i="8"/>
  <c r="BR248" i="8"/>
  <c r="BN248" i="8"/>
  <c r="BJ248" i="8"/>
  <c r="BF248" i="8"/>
  <c r="BB248" i="8"/>
  <c r="AX248" i="8"/>
  <c r="AT248" i="8"/>
  <c r="AP248" i="8"/>
  <c r="AL248" i="8"/>
  <c r="AH248" i="8"/>
  <c r="D68" i="5"/>
  <c r="H68" i="5" s="1"/>
  <c r="K33" i="5" s="1"/>
  <c r="O33" i="5" s="1"/>
  <c r="S33" i="5" s="1"/>
  <c r="W33" i="5" s="1"/>
  <c r="B17" i="6"/>
  <c r="Y15" i="6"/>
  <c r="Y17" i="6" s="1"/>
  <c r="AG15" i="6"/>
  <c r="AG17" i="6" s="1"/>
  <c r="AO15" i="6"/>
  <c r="AO17" i="6" s="1"/>
  <c r="AD24" i="6"/>
  <c r="Z27" i="6"/>
  <c r="AP27" i="6"/>
  <c r="AL28" i="6"/>
  <c r="AL83" i="6"/>
  <c r="AL85" i="6" s="1"/>
  <c r="Y126" i="6"/>
  <c r="AO126" i="6"/>
  <c r="AK129" i="6"/>
  <c r="AG130" i="6"/>
  <c r="AM153" i="6"/>
  <c r="D252" i="6"/>
  <c r="P252" i="6"/>
  <c r="AJ252" i="6"/>
  <c r="AJ254" i="6" s="1"/>
  <c r="Z287" i="6"/>
  <c r="AD287" i="6"/>
  <c r="AH287" i="6"/>
  <c r="AL287" i="6"/>
  <c r="AP287" i="6"/>
  <c r="H17" i="7"/>
  <c r="H37" i="7" s="1"/>
  <c r="H38" i="7" s="1"/>
  <c r="H47" i="8"/>
  <c r="J112" i="8"/>
  <c r="Z112" i="8"/>
  <c r="J116" i="8"/>
  <c r="Z116" i="8"/>
  <c r="B172" i="8"/>
  <c r="BV181" i="8"/>
  <c r="CA181" i="8"/>
  <c r="CF181" i="8"/>
  <c r="CL181" i="8"/>
  <c r="CQ181" i="8"/>
  <c r="CV181" i="8"/>
  <c r="BY182" i="8"/>
  <c r="CD182" i="8"/>
  <c r="CI182" i="8"/>
  <c r="CO182" i="8"/>
  <c r="CT182" i="8"/>
  <c r="CY182" i="8"/>
  <c r="AG248" i="8"/>
  <c r="AM248" i="8"/>
  <c r="AR248" i="8"/>
  <c r="AW248" i="8"/>
  <c r="BC248" i="8"/>
  <c r="BH248" i="8"/>
  <c r="BM248" i="8"/>
  <c r="BS248" i="8"/>
  <c r="BX248" i="8"/>
  <c r="CC248" i="8"/>
  <c r="CI248" i="8"/>
  <c r="CN248" i="8"/>
  <c r="CS248" i="8"/>
  <c r="CY248" i="8"/>
  <c r="AJ249" i="8"/>
  <c r="AO249" i="8"/>
  <c r="AT249" i="8"/>
  <c r="AZ249" i="8"/>
  <c r="BE249" i="8"/>
  <c r="BJ249" i="8"/>
  <c r="BP249" i="8"/>
  <c r="BU249" i="8"/>
  <c r="BZ249" i="8"/>
  <c r="CF249" i="8"/>
  <c r="CK249" i="8"/>
  <c r="CP249" i="8"/>
  <c r="CX249" i="8"/>
  <c r="AH24" i="6"/>
  <c r="AD27" i="6"/>
  <c r="D49" i="6"/>
  <c r="AH83" i="6"/>
  <c r="AH85" i="6" s="1"/>
  <c r="AM83" i="6"/>
  <c r="AM85" i="6" s="1"/>
  <c r="Y118" i="6"/>
  <c r="Y120" i="6" s="1"/>
  <c r="AG118" i="6"/>
  <c r="AG120" i="6" s="1"/>
  <c r="AO118" i="6"/>
  <c r="AO120" i="6" s="1"/>
  <c r="AC126" i="6"/>
  <c r="Y129" i="6"/>
  <c r="AO129" i="6"/>
  <c r="AC195" i="6"/>
  <c r="B221" i="6"/>
  <c r="D219" i="6"/>
  <c r="L219" i="6"/>
  <c r="T219" i="6"/>
  <c r="AB219" i="6"/>
  <c r="AB221" i="6" s="1"/>
  <c r="AJ219" i="6"/>
  <c r="AJ221" i="6" s="1"/>
  <c r="H252" i="6"/>
  <c r="AB252" i="6"/>
  <c r="AN252" i="6"/>
  <c r="AN254" i="6" s="1"/>
  <c r="AA287" i="6"/>
  <c r="AE287" i="6"/>
  <c r="AI287" i="6"/>
  <c r="AM287" i="6"/>
  <c r="AQ287" i="6"/>
  <c r="I17" i="7"/>
  <c r="I28" i="7" s="1"/>
  <c r="I29" i="7" s="1"/>
  <c r="H73" i="8"/>
  <c r="L73" i="8"/>
  <c r="P73" i="8"/>
  <c r="T73" i="8"/>
  <c r="X73" i="8"/>
  <c r="AB73" i="8"/>
  <c r="AF73" i="8"/>
  <c r="AJ73" i="8"/>
  <c r="AN73" i="8"/>
  <c r="AR73" i="8"/>
  <c r="AV73" i="8"/>
  <c r="AZ73" i="8"/>
  <c r="BD73" i="8"/>
  <c r="BH73" i="8"/>
  <c r="BL73" i="8"/>
  <c r="BP73" i="8"/>
  <c r="BT73" i="8"/>
  <c r="BX73" i="8"/>
  <c r="CB73" i="8"/>
  <c r="CF73" i="8"/>
  <c r="CJ73" i="8"/>
  <c r="CN73" i="8"/>
  <c r="CR73" i="8"/>
  <c r="CV73" i="8"/>
  <c r="D73" i="8"/>
  <c r="E73" i="8"/>
  <c r="I73" i="8"/>
  <c r="M73" i="8"/>
  <c r="Q73" i="8"/>
  <c r="U73" i="8"/>
  <c r="Y73" i="8"/>
  <c r="AC73" i="8"/>
  <c r="AK73" i="8"/>
  <c r="AO73" i="8"/>
  <c r="AS73" i="8"/>
  <c r="AW73" i="8"/>
  <c r="BA73" i="8"/>
  <c r="BE73" i="8"/>
  <c r="BI73" i="8"/>
  <c r="BM73" i="8"/>
  <c r="BQ73" i="8"/>
  <c r="BY73" i="8"/>
  <c r="CC73" i="8"/>
  <c r="CG73" i="8"/>
  <c r="CK73" i="8"/>
  <c r="CO73" i="8"/>
  <c r="CS73" i="8"/>
  <c r="CW73" i="8"/>
  <c r="F73" i="8"/>
  <c r="N73" i="8"/>
  <c r="V73" i="8"/>
  <c r="AD73" i="8"/>
  <c r="AL73" i="8"/>
  <c r="AT73" i="8"/>
  <c r="BB73" i="8"/>
  <c r="BJ73" i="8"/>
  <c r="BR73" i="8"/>
  <c r="BZ73" i="8"/>
  <c r="CH73" i="8"/>
  <c r="CP73" i="8"/>
  <c r="CX73" i="8"/>
  <c r="G73" i="8"/>
  <c r="O73" i="8"/>
  <c r="AE73" i="8"/>
  <c r="AM73" i="8"/>
  <c r="AU73" i="8"/>
  <c r="BC73" i="8"/>
  <c r="BK73" i="8"/>
  <c r="BS73" i="8"/>
  <c r="CA73" i="8"/>
  <c r="CI73" i="8"/>
  <c r="CQ73" i="8"/>
  <c r="CY73" i="8"/>
  <c r="J73" i="8"/>
  <c r="R73" i="8"/>
  <c r="Z73" i="8"/>
  <c r="AH73" i="8"/>
  <c r="AP73" i="8"/>
  <c r="AX73" i="8"/>
  <c r="BF73" i="8"/>
  <c r="BN73" i="8"/>
  <c r="BV73" i="8"/>
  <c r="CD73" i="8"/>
  <c r="CL73" i="8"/>
  <c r="CT73" i="8"/>
  <c r="K73" i="8"/>
  <c r="S73" i="8"/>
  <c r="AA73" i="8"/>
  <c r="AI73" i="8"/>
  <c r="AQ73" i="8"/>
  <c r="AY73" i="8"/>
  <c r="BG73" i="8"/>
  <c r="BO73" i="8"/>
  <c r="BW73" i="8"/>
  <c r="CE73" i="8"/>
  <c r="CM73" i="8"/>
  <c r="CU73" i="8"/>
  <c r="B107" i="8"/>
  <c r="C107" i="8" s="1"/>
  <c r="N112" i="8"/>
  <c r="N116" i="8"/>
  <c r="AD116" i="8"/>
  <c r="BW181" i="8"/>
  <c r="CB181" i="8"/>
  <c r="CH181" i="8"/>
  <c r="CM181" i="8"/>
  <c r="CR181" i="8"/>
  <c r="CX181" i="8"/>
  <c r="BU182" i="8"/>
  <c r="BZ182" i="8"/>
  <c r="CE182" i="8"/>
  <c r="CK182" i="8"/>
  <c r="CP182" i="8"/>
  <c r="CU182" i="8"/>
  <c r="AI248" i="8"/>
  <c r="AN248" i="8"/>
  <c r="AS248" i="8"/>
  <c r="AY248" i="8"/>
  <c r="BD248" i="8"/>
  <c r="BI248" i="8"/>
  <c r="BO248" i="8"/>
  <c r="BT248" i="8"/>
  <c r="BY248" i="8"/>
  <c r="CE248" i="8"/>
  <c r="CJ248" i="8"/>
  <c r="CO248" i="8"/>
  <c r="CU248" i="8"/>
  <c r="CZ248" i="8"/>
  <c r="AK249" i="8"/>
  <c r="AP249" i="8"/>
  <c r="AV249" i="8"/>
  <c r="BA249" i="8"/>
  <c r="BF249" i="8"/>
  <c r="BL249" i="8"/>
  <c r="BQ249" i="8"/>
  <c r="BV249" i="8"/>
  <c r="CB249" i="8"/>
  <c r="CG249" i="8"/>
  <c r="CL249" i="8"/>
  <c r="CR249" i="8"/>
  <c r="CZ249" i="8"/>
  <c r="AC15" i="6"/>
  <c r="AC17" i="6" s="1"/>
  <c r="AK15" i="6"/>
  <c r="AK17" i="6" s="1"/>
  <c r="AD83" i="6"/>
  <c r="AD85" i="6" s="1"/>
  <c r="AI83" i="6"/>
  <c r="AI85" i="6" s="1"/>
  <c r="D151" i="6"/>
  <c r="AI186" i="6"/>
  <c r="AM186" i="6"/>
  <c r="AE221" i="6"/>
  <c r="AI221" i="6"/>
  <c r="E219" i="6"/>
  <c r="M219" i="6"/>
  <c r="U219" i="6"/>
  <c r="T252" i="6"/>
  <c r="AF252" i="6"/>
  <c r="AF254" i="6" s="1"/>
  <c r="X287" i="6"/>
  <c r="AB287" i="6"/>
  <c r="AF287" i="6"/>
  <c r="AJ287" i="6"/>
  <c r="AN287" i="6"/>
  <c r="J17" i="7"/>
  <c r="J34" i="7" s="1"/>
  <c r="J35" i="7" s="1"/>
  <c r="S47" i="8"/>
  <c r="P47" i="8"/>
  <c r="BO51" i="8"/>
  <c r="AE112" i="8"/>
  <c r="R112" i="8"/>
  <c r="BS117" i="8"/>
  <c r="H138" i="8"/>
  <c r="L138" i="8"/>
  <c r="P138" i="8"/>
  <c r="T138" i="8"/>
  <c r="X138" i="8"/>
  <c r="AB138" i="8"/>
  <c r="AF138" i="8"/>
  <c r="AJ138" i="8"/>
  <c r="AN138" i="8"/>
  <c r="AR138" i="8"/>
  <c r="AV138" i="8"/>
  <c r="AZ138" i="8"/>
  <c r="BD138" i="8"/>
  <c r="BH138" i="8"/>
  <c r="BL138" i="8"/>
  <c r="BP138" i="8"/>
  <c r="BT138" i="8"/>
  <c r="BX138" i="8"/>
  <c r="CB138" i="8"/>
  <c r="CF138" i="8"/>
  <c r="CJ138" i="8"/>
  <c r="CN138" i="8"/>
  <c r="CR138" i="8"/>
  <c r="CV138" i="8"/>
  <c r="CZ138" i="8"/>
  <c r="E138" i="8"/>
  <c r="I138" i="8"/>
  <c r="M138" i="8"/>
  <c r="Q138" i="8"/>
  <c r="U138" i="8"/>
  <c r="Y138" i="8"/>
  <c r="AC138" i="8"/>
  <c r="AK138" i="8"/>
  <c r="AO138" i="8"/>
  <c r="AS138" i="8"/>
  <c r="AW138" i="8"/>
  <c r="BA138" i="8"/>
  <c r="BE138" i="8"/>
  <c r="BI138" i="8"/>
  <c r="BM138" i="8"/>
  <c r="BQ138" i="8"/>
  <c r="BY138" i="8"/>
  <c r="CC138" i="8"/>
  <c r="CG138" i="8"/>
  <c r="CK138" i="8"/>
  <c r="CO138" i="8"/>
  <c r="CS138" i="8"/>
  <c r="CW138" i="8"/>
  <c r="C138" i="8"/>
  <c r="J138" i="8"/>
  <c r="R138" i="8"/>
  <c r="Z138" i="8"/>
  <c r="AH138" i="8"/>
  <c r="AP138" i="8"/>
  <c r="AX138" i="8"/>
  <c r="BF138" i="8"/>
  <c r="BN138" i="8"/>
  <c r="BV138" i="8"/>
  <c r="CD138" i="8"/>
  <c r="CL138" i="8"/>
  <c r="CT138" i="8"/>
  <c r="D138" i="8"/>
  <c r="K138" i="8"/>
  <c r="S138" i="8"/>
  <c r="AA138" i="8"/>
  <c r="AI138" i="8"/>
  <c r="AY138" i="8"/>
  <c r="BG138" i="8"/>
  <c r="BO138" i="8"/>
  <c r="BW138" i="8"/>
  <c r="CE138" i="8"/>
  <c r="CM138" i="8"/>
  <c r="CU138" i="8"/>
  <c r="F138" i="8"/>
  <c r="N138" i="8"/>
  <c r="V138" i="8"/>
  <c r="AD138" i="8"/>
  <c r="AL138" i="8"/>
  <c r="AT138" i="8"/>
  <c r="BB138" i="8"/>
  <c r="BJ138" i="8"/>
  <c r="BR138" i="8"/>
  <c r="BZ138" i="8"/>
  <c r="CH138" i="8"/>
  <c r="CP138" i="8"/>
  <c r="CX138" i="8"/>
  <c r="G138" i="8"/>
  <c r="O138" i="8"/>
  <c r="W138" i="8"/>
  <c r="AE138" i="8"/>
  <c r="AM138" i="8"/>
  <c r="AU138" i="8"/>
  <c r="BC138" i="8"/>
  <c r="BK138" i="8"/>
  <c r="BS138" i="8"/>
  <c r="CA138" i="8"/>
  <c r="CI138" i="8"/>
  <c r="CQ138" i="8"/>
  <c r="CY138" i="8"/>
  <c r="BX181" i="8"/>
  <c r="CD181" i="8"/>
  <c r="CI181" i="8"/>
  <c r="CN181" i="8"/>
  <c r="CT181" i="8"/>
  <c r="CY181" i="8"/>
  <c r="BV182" i="8"/>
  <c r="CA182" i="8"/>
  <c r="CG182" i="8"/>
  <c r="CL182" i="8"/>
  <c r="CQ182" i="8"/>
  <c r="CW182" i="8"/>
  <c r="B238" i="8"/>
  <c r="B244" i="8"/>
  <c r="AJ248" i="8"/>
  <c r="AO248" i="8"/>
  <c r="AU248" i="8"/>
  <c r="AZ248" i="8"/>
  <c r="BE248" i="8"/>
  <c r="BK248" i="8"/>
  <c r="BP248" i="8"/>
  <c r="BU248" i="8"/>
  <c r="CA248" i="8"/>
  <c r="CF248" i="8"/>
  <c r="CK248" i="8"/>
  <c r="CQ248" i="8"/>
  <c r="CV248" i="8"/>
  <c r="CV250" i="8" s="1"/>
  <c r="AG249" i="8"/>
  <c r="AL249" i="8"/>
  <c r="AR249" i="8"/>
  <c r="AW249" i="8"/>
  <c r="BB249" i="8"/>
  <c r="BH249" i="8"/>
  <c r="BM249" i="8"/>
  <c r="BR249" i="8"/>
  <c r="BX249" i="8"/>
  <c r="CC249" i="8"/>
  <c r="CH249" i="8"/>
  <c r="CN249" i="8"/>
  <c r="CT249" i="8"/>
  <c r="BW203" i="8"/>
  <c r="CA203" i="8"/>
  <c r="CE203" i="8"/>
  <c r="CI203" i="8"/>
  <c r="CM203" i="8"/>
  <c r="CQ203" i="8"/>
  <c r="CU203" i="8"/>
  <c r="CY203" i="8"/>
  <c r="F203" i="8"/>
  <c r="J203" i="8"/>
  <c r="N203" i="8"/>
  <c r="R203" i="8"/>
  <c r="V203" i="8"/>
  <c r="Z203" i="8"/>
  <c r="AD203" i="8"/>
  <c r="AH203" i="8"/>
  <c r="AL203" i="8"/>
  <c r="AP203" i="8"/>
  <c r="AT203" i="8"/>
  <c r="AX203" i="8"/>
  <c r="BB203" i="8"/>
  <c r="BF203" i="8"/>
  <c r="BJ203" i="8"/>
  <c r="BN203" i="8"/>
  <c r="BR203" i="8"/>
  <c r="BX203" i="8"/>
  <c r="CB203" i="8"/>
  <c r="CF203" i="8"/>
  <c r="CJ203" i="8"/>
  <c r="CN203" i="8"/>
  <c r="CR203" i="8"/>
  <c r="CV203" i="8"/>
  <c r="CZ203" i="8"/>
  <c r="G203" i="8"/>
  <c r="K203" i="8"/>
  <c r="O203" i="8"/>
  <c r="S203" i="8"/>
  <c r="W203" i="8"/>
  <c r="AA203" i="8"/>
  <c r="AE203" i="8"/>
  <c r="AI203" i="8"/>
  <c r="AM203" i="8"/>
  <c r="AQ203" i="8"/>
  <c r="AU203" i="8"/>
  <c r="AY203" i="8"/>
  <c r="BC203" i="8"/>
  <c r="BG203" i="8"/>
  <c r="BK203" i="8"/>
  <c r="BO203" i="8"/>
  <c r="BS203" i="8"/>
  <c r="CC203" i="8"/>
  <c r="CK203" i="8"/>
  <c r="CS203" i="8"/>
  <c r="D203" i="8"/>
  <c r="L203" i="8"/>
  <c r="T203" i="8"/>
  <c r="AB203" i="8"/>
  <c r="AJ203" i="8"/>
  <c r="AR203" i="8"/>
  <c r="AZ203" i="8"/>
  <c r="BH203" i="8"/>
  <c r="BP203" i="8"/>
  <c r="BV203" i="8"/>
  <c r="CD203" i="8"/>
  <c r="CL203" i="8"/>
  <c r="CT203" i="8"/>
  <c r="E203" i="8"/>
  <c r="M203" i="8"/>
  <c r="U203" i="8"/>
  <c r="AC203" i="8"/>
  <c r="AK203" i="8"/>
  <c r="AS203" i="8"/>
  <c r="BA203" i="8"/>
  <c r="BI203" i="8"/>
  <c r="BQ203" i="8"/>
  <c r="BY203" i="8"/>
  <c r="CG203" i="8"/>
  <c r="CO203" i="8"/>
  <c r="CW203" i="8"/>
  <c r="H203" i="8"/>
  <c r="P203" i="8"/>
  <c r="X203" i="8"/>
  <c r="AF203" i="8"/>
  <c r="AN203" i="8"/>
  <c r="AV203" i="8"/>
  <c r="BD203" i="8"/>
  <c r="BL203" i="8"/>
  <c r="BT203" i="8"/>
  <c r="BZ203" i="8"/>
  <c r="CH203" i="8"/>
  <c r="CP203" i="8"/>
  <c r="CX203" i="8"/>
  <c r="I203" i="8"/>
  <c r="Q203" i="8"/>
  <c r="Y203" i="8"/>
  <c r="AO203" i="8"/>
  <c r="AW203" i="8"/>
  <c r="BE203" i="8"/>
  <c r="BM203" i="8"/>
  <c r="B250" i="8"/>
  <c r="BW253" i="8"/>
  <c r="CA253" i="8"/>
  <c r="CE253" i="8"/>
  <c r="CI253" i="8"/>
  <c r="CM253" i="8"/>
  <c r="CQ253" i="8"/>
  <c r="CU253" i="8"/>
  <c r="CY253" i="8"/>
  <c r="BV254" i="8"/>
  <c r="BZ254" i="8"/>
  <c r="CD254" i="8"/>
  <c r="CH254" i="8"/>
  <c r="CL254" i="8"/>
  <c r="CP254" i="8"/>
  <c r="CT254" i="8"/>
  <c r="B320" i="8"/>
  <c r="BX323" i="8"/>
  <c r="CF323" i="8"/>
  <c r="CN323" i="8"/>
  <c r="CV323" i="8"/>
  <c r="BV324" i="8"/>
  <c r="CD324" i="8"/>
  <c r="CL324" i="8"/>
  <c r="CT324" i="8"/>
  <c r="CW345" i="8"/>
  <c r="AI389" i="8"/>
  <c r="AM389" i="8"/>
  <c r="AQ389" i="8"/>
  <c r="AU389" i="8"/>
  <c r="AY389" i="8"/>
  <c r="BC389" i="8"/>
  <c r="BG389" i="8"/>
  <c r="BK389" i="8"/>
  <c r="BO389" i="8"/>
  <c r="BS389" i="8"/>
  <c r="BW389" i="8"/>
  <c r="CA389" i="8"/>
  <c r="CE389" i="8"/>
  <c r="CI389" i="8"/>
  <c r="CM389" i="8"/>
  <c r="CQ389" i="8"/>
  <c r="CU389" i="8"/>
  <c r="CY389" i="8"/>
  <c r="AH390" i="8"/>
  <c r="AL390" i="8"/>
  <c r="AP390" i="8"/>
  <c r="AT390" i="8"/>
  <c r="AX390" i="8"/>
  <c r="BB390" i="8"/>
  <c r="BF390" i="8"/>
  <c r="BJ390" i="8"/>
  <c r="BN390" i="8"/>
  <c r="BR390" i="8"/>
  <c r="BV390" i="8"/>
  <c r="BZ390" i="8"/>
  <c r="CD390" i="8"/>
  <c r="CH390" i="8"/>
  <c r="CL390" i="8"/>
  <c r="CP390" i="8"/>
  <c r="CT390" i="8"/>
  <c r="CX390" i="8"/>
  <c r="CO416" i="8"/>
  <c r="B19" i="9"/>
  <c r="C19" i="9" s="1"/>
  <c r="BY323" i="8"/>
  <c r="CG323" i="8"/>
  <c r="CO323" i="8"/>
  <c r="CW323" i="8"/>
  <c r="BW324" i="8"/>
  <c r="CE324" i="8"/>
  <c r="CM324" i="8"/>
  <c r="CU324" i="8"/>
  <c r="B325" i="8"/>
  <c r="CB323" i="8"/>
  <c r="CJ323" i="8"/>
  <c r="CR323" i="8"/>
  <c r="CZ323" i="8"/>
  <c r="BZ324" i="8"/>
  <c r="CH324" i="8"/>
  <c r="CP324" i="8"/>
  <c r="CX324" i="8"/>
  <c r="BE389" i="8"/>
  <c r="BI389" i="8"/>
  <c r="BM389" i="8"/>
  <c r="BQ389" i="8"/>
  <c r="BU389" i="8"/>
  <c r="BY389" i="8"/>
  <c r="CC389" i="8"/>
  <c r="CG389" i="8"/>
  <c r="CK389" i="8"/>
  <c r="CO389" i="8"/>
  <c r="CS389" i="8"/>
  <c r="CW389" i="8"/>
  <c r="AJ390" i="8"/>
  <c r="AN390" i="8"/>
  <c r="AR390" i="8"/>
  <c r="AV390" i="8"/>
  <c r="AZ390" i="8"/>
  <c r="BD390" i="8"/>
  <c r="BH390" i="8"/>
  <c r="BL390" i="8"/>
  <c r="BP390" i="8"/>
  <c r="BT390" i="8"/>
  <c r="BX390" i="8"/>
  <c r="CB390" i="8"/>
  <c r="CF390" i="8"/>
  <c r="CJ390" i="8"/>
  <c r="CN390" i="8"/>
  <c r="CR390" i="8"/>
  <c r="CR391" i="8" s="1"/>
  <c r="CV390" i="8"/>
  <c r="CZ390" i="8"/>
  <c r="D50" i="9"/>
  <c r="T50" i="9"/>
  <c r="AM50" i="9"/>
  <c r="BC50" i="9"/>
  <c r="BS50" i="9"/>
  <c r="CI50" i="9"/>
  <c r="CY50" i="9"/>
  <c r="N106" i="9"/>
  <c r="AI106" i="9"/>
  <c r="BF106" i="9"/>
  <c r="K161" i="9"/>
  <c r="H182" i="9"/>
  <c r="U251" i="9"/>
  <c r="U244" i="9"/>
  <c r="U243" i="9"/>
  <c r="F251" i="9"/>
  <c r="G50" i="9"/>
  <c r="AB50" i="9"/>
  <c r="AR50" i="9"/>
  <c r="BH50" i="9"/>
  <c r="BX50" i="9"/>
  <c r="CN50" i="9"/>
  <c r="B75" i="9"/>
  <c r="C75" i="9" s="1"/>
  <c r="BN106" i="9"/>
  <c r="AA161" i="9"/>
  <c r="I182" i="9"/>
  <c r="Q183" i="9"/>
  <c r="B215" i="9"/>
  <c r="K246" i="9"/>
  <c r="W244" i="9"/>
  <c r="W251" i="9"/>
  <c r="L50" i="9"/>
  <c r="AE50" i="9"/>
  <c r="AU50" i="9"/>
  <c r="BK50" i="9"/>
  <c r="CA50" i="9"/>
  <c r="CQ50" i="9"/>
  <c r="C106" i="9"/>
  <c r="Y106" i="9"/>
  <c r="AT106" i="9"/>
  <c r="AR161" i="9"/>
  <c r="D182" i="9"/>
  <c r="L182" i="9"/>
  <c r="AN196" i="6"/>
  <c r="AQ85" i="6"/>
  <c r="AO195" i="6"/>
  <c r="AG192" i="6"/>
  <c r="AB196" i="6"/>
  <c r="X192" i="6"/>
  <c r="AJ192" i="6"/>
  <c r="X195" i="6"/>
  <c r="AF195" i="6"/>
  <c r="AF196" i="6"/>
  <c r="AO196" i="6"/>
  <c r="AB192" i="6"/>
  <c r="AK192" i="6"/>
  <c r="Y195" i="6"/>
  <c r="AJ195" i="6"/>
  <c r="AG196" i="6"/>
  <c r="AN192" i="6"/>
  <c r="Y196" i="6"/>
  <c r="AB91" i="6"/>
  <c r="AJ94" i="6"/>
  <c r="AB95" i="6"/>
  <c r="AF91" i="6"/>
  <c r="X94" i="6"/>
  <c r="AN94" i="6"/>
  <c r="AF95" i="6"/>
  <c r="AJ91" i="6"/>
  <c r="X91" i="6"/>
  <c r="AN91" i="6"/>
  <c r="N49" i="6"/>
  <c r="H62" i="6"/>
  <c r="L62" i="6"/>
  <c r="P62" i="6"/>
  <c r="T62" i="6"/>
  <c r="AP51" i="6"/>
  <c r="F49" i="6"/>
  <c r="AL49" i="6"/>
  <c r="AL51" i="6" s="1"/>
  <c r="E49" i="6"/>
  <c r="I49" i="6"/>
  <c r="M49" i="6"/>
  <c r="Q49" i="6"/>
  <c r="U49" i="6"/>
  <c r="J49" i="6"/>
  <c r="Z49" i="6"/>
  <c r="G62" i="6"/>
  <c r="K62" i="6"/>
  <c r="O62" i="6"/>
  <c r="S62" i="6"/>
  <c r="W62" i="6"/>
  <c r="AA49" i="6"/>
  <c r="AF151" i="6"/>
  <c r="AF153" i="6" s="1"/>
  <c r="K49" i="6"/>
  <c r="S49" i="6"/>
  <c r="AE49" i="6"/>
  <c r="AE51" i="6" s="1"/>
  <c r="AM49" i="6"/>
  <c r="AM51" i="6" s="1"/>
  <c r="AJ151" i="6"/>
  <c r="AJ153" i="6" s="1"/>
  <c r="AQ51" i="6"/>
  <c r="G49" i="6"/>
  <c r="W49" i="6"/>
  <c r="AF49" i="6"/>
  <c r="AF51" i="6" s="1"/>
  <c r="AC153" i="6"/>
  <c r="AG153" i="6"/>
  <c r="AK153" i="6"/>
  <c r="AO153" i="6"/>
  <c r="AN151" i="6"/>
  <c r="AN153" i="6" s="1"/>
  <c r="AP151" i="6"/>
  <c r="AP153" i="6" s="1"/>
  <c r="L49" i="6"/>
  <c r="X49" i="6"/>
  <c r="AH153" i="6"/>
  <c r="AD151" i="6"/>
  <c r="AD153" i="6" s="1"/>
  <c r="G252" i="6"/>
  <c r="O252" i="6"/>
  <c r="W252" i="6"/>
  <c r="AE252" i="6"/>
  <c r="AE254" i="6" s="1"/>
  <c r="AM252" i="6"/>
  <c r="AM254" i="6" s="1"/>
  <c r="T49" i="6"/>
  <c r="AN49" i="6"/>
  <c r="AN51" i="6" s="1"/>
  <c r="P49" i="6"/>
  <c r="AB49" i="6"/>
  <c r="AJ49" i="6"/>
  <c r="AJ51" i="6" s="1"/>
  <c r="AI151" i="6"/>
  <c r="AI153" i="6" s="1"/>
  <c r="AC159" i="6"/>
  <c r="AK162" i="6"/>
  <c r="AM159" i="6"/>
  <c r="AC163" i="6"/>
  <c r="AO159" i="6"/>
  <c r="AO163" i="6"/>
  <c r="AG162" i="6"/>
  <c r="V49" i="6"/>
  <c r="AH49" i="6"/>
  <c r="AH51" i="6" s="1"/>
  <c r="AD49" i="6"/>
  <c r="AD51" i="6" s="1"/>
  <c r="X182" i="9"/>
  <c r="X185" i="9" s="1"/>
  <c r="X195" i="9" s="1"/>
  <c r="L190" i="9"/>
  <c r="I183" i="9"/>
  <c r="Y190" i="9"/>
  <c r="T190" i="9"/>
  <c r="O7" i="5"/>
  <c r="CA123" i="5" s="1"/>
  <c r="CA125" i="5" s="1"/>
  <c r="CA129" i="5"/>
  <c r="O10" i="5"/>
  <c r="CA131" i="5" s="1"/>
  <c r="CE131" i="5" s="1"/>
  <c r="O5" i="5"/>
  <c r="O12" i="5"/>
  <c r="O6" i="5"/>
  <c r="O8" i="5"/>
  <c r="CA135" i="5" s="1"/>
  <c r="CA137" i="5" s="1"/>
  <c r="BB259" i="5"/>
  <c r="AG46" i="5"/>
  <c r="AN27" i="5"/>
  <c r="AR27" i="5" s="1"/>
  <c r="AV27" i="5" s="1"/>
  <c r="AC50" i="5"/>
  <c r="BF149" i="5"/>
  <c r="BI130" i="5"/>
  <c r="BM130" i="5" s="1"/>
  <c r="BQ130" i="5" s="1"/>
  <c r="BU130" i="5" s="1"/>
  <c r="BM137" i="5"/>
  <c r="BQ137" i="5" s="1"/>
  <c r="BU137" i="5" s="1"/>
  <c r="CA90" i="5"/>
  <c r="BM131" i="5"/>
  <c r="BQ131" i="5" s="1"/>
  <c r="BU131" i="5" s="1"/>
  <c r="BF153" i="5"/>
  <c r="D129" i="5"/>
  <c r="H127" i="5"/>
  <c r="K125" i="5" s="1"/>
  <c r="O125" i="5" s="1"/>
  <c r="S125" i="5" s="1"/>
  <c r="W125" i="5" s="1"/>
  <c r="H233" i="5"/>
  <c r="D235" i="5"/>
  <c r="CE46" i="5"/>
  <c r="CP27" i="5"/>
  <c r="CT27" i="5" s="1"/>
  <c r="CA50" i="5"/>
  <c r="H78" i="5"/>
  <c r="K35" i="5"/>
  <c r="O35" i="5" s="1"/>
  <c r="S35" i="5" s="1"/>
  <c r="W35" i="5" s="1"/>
  <c r="CA78" i="5"/>
  <c r="AC149" i="5"/>
  <c r="CA153" i="5"/>
  <c r="BF127" i="5"/>
  <c r="BF233" i="5"/>
  <c r="BI231" i="5" s="1"/>
  <c r="BM231" i="5" s="1"/>
  <c r="BQ231" i="5" s="1"/>
  <c r="BU231" i="5" s="1"/>
  <c r="BF46" i="5"/>
  <c r="BF50" i="5"/>
  <c r="CA149" i="5"/>
  <c r="CA26" i="5"/>
  <c r="CE24" i="5"/>
  <c r="CA235" i="5"/>
  <c r="CE233" i="5"/>
  <c r="CH231" i="5" s="1"/>
  <c r="CL231" i="5" s="1"/>
  <c r="CP231" i="5" s="1"/>
  <c r="CT231" i="5" s="1"/>
  <c r="K28" i="5"/>
  <c r="O28" i="5" s="1"/>
  <c r="S28" i="5" s="1"/>
  <c r="W28" i="5" s="1"/>
  <c r="H50" i="5"/>
  <c r="BF74" i="5"/>
  <c r="AC78" i="5"/>
  <c r="D102" i="5"/>
  <c r="AC153" i="5"/>
  <c r="CA169" i="5"/>
  <c r="BM138" i="5"/>
  <c r="BQ138" i="5" s="1"/>
  <c r="BU138" i="5" s="1"/>
  <c r="AG149" i="5"/>
  <c r="CE149" i="5"/>
  <c r="AG153" i="5"/>
  <c r="CE153" i="5"/>
  <c r="AG255" i="5"/>
  <c r="CE295" i="5"/>
  <c r="AG299" i="5"/>
  <c r="U14" i="6"/>
  <c r="H15" i="6"/>
  <c r="L15" i="6"/>
  <c r="P15" i="6"/>
  <c r="T15" i="6"/>
  <c r="W81" i="6"/>
  <c r="I83" i="6"/>
  <c r="M83" i="6"/>
  <c r="Q83" i="6"/>
  <c r="U83" i="6"/>
  <c r="V115" i="6"/>
  <c r="E163" i="6"/>
  <c r="I162" i="6"/>
  <c r="M162" i="6"/>
  <c r="U163" i="6"/>
  <c r="W181" i="6"/>
  <c r="D56" i="12"/>
  <c r="U118" i="6"/>
  <c r="Q118" i="6"/>
  <c r="M118" i="6"/>
  <c r="I118" i="6"/>
  <c r="E118" i="6"/>
  <c r="V117" i="6"/>
  <c r="R117" i="6"/>
  <c r="N117" i="6"/>
  <c r="J117" i="6"/>
  <c r="F117" i="6"/>
  <c r="U130" i="6"/>
  <c r="Q130" i="6"/>
  <c r="M130" i="6"/>
  <c r="I130" i="6"/>
  <c r="E130" i="6"/>
  <c r="U129" i="6"/>
  <c r="Q129" i="6"/>
  <c r="M129" i="6"/>
  <c r="I129" i="6"/>
  <c r="E129" i="6"/>
  <c r="T118" i="6"/>
  <c r="P118" i="6"/>
  <c r="L118" i="6"/>
  <c r="H118" i="6"/>
  <c r="U117" i="6"/>
  <c r="Q117" i="6"/>
  <c r="M117" i="6"/>
  <c r="I117" i="6"/>
  <c r="E117" i="6"/>
  <c r="V116" i="6"/>
  <c r="R116" i="6"/>
  <c r="N116" i="6"/>
  <c r="J116" i="6"/>
  <c r="F116" i="6"/>
  <c r="E44" i="12"/>
  <c r="AB250" i="6"/>
  <c r="X250" i="6"/>
  <c r="T250" i="6"/>
  <c r="P250" i="6"/>
  <c r="L250" i="6"/>
  <c r="H250" i="6"/>
  <c r="D250" i="6"/>
  <c r="Y249" i="6"/>
  <c r="U249" i="6"/>
  <c r="Q249" i="6"/>
  <c r="M249" i="6"/>
  <c r="I249" i="6"/>
  <c r="E249" i="6"/>
  <c r="Z250" i="6"/>
  <c r="V250" i="6"/>
  <c r="R250" i="6"/>
  <c r="N250" i="6"/>
  <c r="J250" i="6"/>
  <c r="F250" i="6"/>
  <c r="AB251" i="6"/>
  <c r="X251" i="6"/>
  <c r="T251" i="6"/>
  <c r="P251" i="6"/>
  <c r="L251" i="6"/>
  <c r="H251" i="6"/>
  <c r="D251" i="6"/>
  <c r="Y250" i="6"/>
  <c r="U250" i="6"/>
  <c r="Q250" i="6"/>
  <c r="M250" i="6"/>
  <c r="I250" i="6"/>
  <c r="E250" i="6"/>
  <c r="Z249" i="6"/>
  <c r="V249" i="6"/>
  <c r="R249" i="6"/>
  <c r="N249" i="6"/>
  <c r="J249" i="6"/>
  <c r="F249" i="6"/>
  <c r="C246" i="6"/>
  <c r="C16" i="12"/>
  <c r="C45" i="11" s="1"/>
  <c r="I43" i="12"/>
  <c r="E90" i="8"/>
  <c r="H90" i="8"/>
  <c r="B146" i="9"/>
  <c r="AF134" i="9"/>
  <c r="AB134" i="9"/>
  <c r="X134" i="9"/>
  <c r="T134" i="9"/>
  <c r="P134" i="9"/>
  <c r="L134" i="9"/>
  <c r="H134" i="9"/>
  <c r="D134" i="9"/>
  <c r="AD135" i="9"/>
  <c r="V135" i="9"/>
  <c r="N135" i="9"/>
  <c r="F135" i="9"/>
  <c r="AC134" i="9"/>
  <c r="W134" i="9"/>
  <c r="R134" i="9"/>
  <c r="M134" i="9"/>
  <c r="G134" i="9"/>
  <c r="AB135" i="9"/>
  <c r="T135" i="9"/>
  <c r="L135" i="9"/>
  <c r="D135" i="9"/>
  <c r="AE134" i="9"/>
  <c r="Z134" i="9"/>
  <c r="U134" i="9"/>
  <c r="O134" i="9"/>
  <c r="J134" i="9"/>
  <c r="E134" i="9"/>
  <c r="AF135" i="9"/>
  <c r="X135" i="9"/>
  <c r="P135" i="9"/>
  <c r="H135" i="9"/>
  <c r="AD134" i="9"/>
  <c r="Y134" i="9"/>
  <c r="S134" i="9"/>
  <c r="N134" i="9"/>
  <c r="N136" i="9" s="1"/>
  <c r="I134" i="9"/>
  <c r="V134" i="9"/>
  <c r="Q134" i="9"/>
  <c r="K134" i="9"/>
  <c r="AA134" i="9"/>
  <c r="F134" i="9"/>
  <c r="D45" i="12"/>
  <c r="B203" i="9"/>
  <c r="E68" i="12"/>
  <c r="BB46" i="5"/>
  <c r="CE90" i="5"/>
  <c r="CA95" i="5"/>
  <c r="BF24" i="5"/>
  <c r="BI22" i="5" s="1"/>
  <c r="AN35" i="5"/>
  <c r="AR35" i="5" s="1"/>
  <c r="AV35" i="5" s="1"/>
  <c r="D37" i="5"/>
  <c r="H44" i="5"/>
  <c r="AG48" i="5"/>
  <c r="AJ28" i="5" s="1"/>
  <c r="AN28" i="5" s="1"/>
  <c r="CE48" i="5"/>
  <c r="CH28" i="5" s="1"/>
  <c r="CL28" i="5" s="1"/>
  <c r="D65" i="5"/>
  <c r="D66" i="5" s="1"/>
  <c r="D69" i="5"/>
  <c r="D73" i="5"/>
  <c r="BB74" i="5"/>
  <c r="D77" i="5"/>
  <c r="D78" i="5" s="1"/>
  <c r="BB78" i="5"/>
  <c r="D92" i="5"/>
  <c r="D94" i="5"/>
  <c r="P234" i="5"/>
  <c r="BB149" i="5"/>
  <c r="BB153" i="5"/>
  <c r="BB255" i="5"/>
  <c r="BF259" i="5"/>
  <c r="C9" i="6"/>
  <c r="E28" i="6"/>
  <c r="I28" i="6"/>
  <c r="M28" i="6"/>
  <c r="Q28" i="6"/>
  <c r="U28" i="6"/>
  <c r="Y85" i="6"/>
  <c r="AC85" i="6"/>
  <c r="AG85" i="6"/>
  <c r="AK85" i="6"/>
  <c r="AO85" i="6"/>
  <c r="V82" i="6"/>
  <c r="F95" i="6"/>
  <c r="J95" i="6"/>
  <c r="N95" i="6"/>
  <c r="R95" i="6"/>
  <c r="V95" i="6"/>
  <c r="U116" i="6"/>
  <c r="F118" i="6"/>
  <c r="J118" i="6"/>
  <c r="N118" i="6"/>
  <c r="R118" i="6"/>
  <c r="V118" i="6"/>
  <c r="C145" i="6"/>
  <c r="F163" i="6"/>
  <c r="J163" i="6"/>
  <c r="N162" i="6"/>
  <c r="R151" i="6"/>
  <c r="V163" i="6"/>
  <c r="Z163" i="6"/>
  <c r="E195" i="6"/>
  <c r="M195" i="6"/>
  <c r="Q196" i="6"/>
  <c r="U196" i="6"/>
  <c r="E56" i="12"/>
  <c r="U218" i="6"/>
  <c r="Q218" i="6"/>
  <c r="M218" i="6"/>
  <c r="I218" i="6"/>
  <c r="E218" i="6"/>
  <c r="N218" i="6"/>
  <c r="L216" i="6"/>
  <c r="J218" i="6"/>
  <c r="H216" i="6"/>
  <c r="C212" i="6"/>
  <c r="V218" i="6"/>
  <c r="F218" i="6"/>
  <c r="O217" i="6"/>
  <c r="T216" i="6"/>
  <c r="D216" i="6"/>
  <c r="R218" i="6"/>
  <c r="K217" i="6"/>
  <c r="P216" i="6"/>
  <c r="C43" i="12"/>
  <c r="D80" i="6"/>
  <c r="C76" i="6"/>
  <c r="U81" i="6"/>
  <c r="Q81" i="6"/>
  <c r="M81" i="6"/>
  <c r="I81" i="6"/>
  <c r="E81" i="6"/>
  <c r="V80" i="6"/>
  <c r="R80" i="6"/>
  <c r="N80" i="6"/>
  <c r="J80" i="6"/>
  <c r="F80" i="6"/>
  <c r="T95" i="6"/>
  <c r="P95" i="6"/>
  <c r="L95" i="6"/>
  <c r="H95" i="6"/>
  <c r="T94" i="6"/>
  <c r="P94" i="6"/>
  <c r="L94" i="6"/>
  <c r="H94" i="6"/>
  <c r="V83" i="6"/>
  <c r="R83" i="6"/>
  <c r="N83" i="6"/>
  <c r="J83" i="6"/>
  <c r="F83" i="6"/>
  <c r="T81" i="6"/>
  <c r="P81" i="6"/>
  <c r="L81" i="6"/>
  <c r="H81" i="6"/>
  <c r="D81" i="6"/>
  <c r="U80" i="6"/>
  <c r="Q80" i="6"/>
  <c r="M80" i="6"/>
  <c r="I80" i="6"/>
  <c r="E80" i="6"/>
  <c r="J43" i="12"/>
  <c r="H156" i="8"/>
  <c r="H155" i="8"/>
  <c r="E155" i="8"/>
  <c r="E45" i="12"/>
  <c r="B234" i="9"/>
  <c r="W245" i="9" s="1"/>
  <c r="B44" i="2"/>
  <c r="C44" i="12"/>
  <c r="D46" i="6"/>
  <c r="C42" i="6"/>
  <c r="H48" i="6"/>
  <c r="D48" i="6"/>
  <c r="Y47" i="6"/>
  <c r="U47" i="6"/>
  <c r="Q47" i="6"/>
  <c r="M47" i="6"/>
  <c r="I47" i="6"/>
  <c r="E47" i="6"/>
  <c r="Z46" i="6"/>
  <c r="V46" i="6"/>
  <c r="R46" i="6"/>
  <c r="N46" i="6"/>
  <c r="J46" i="6"/>
  <c r="F46" i="6"/>
  <c r="C43" i="6"/>
  <c r="AB47" i="6"/>
  <c r="X47" i="6"/>
  <c r="T47" i="6"/>
  <c r="P47" i="6"/>
  <c r="L47" i="6"/>
  <c r="H47" i="6"/>
  <c r="D47" i="6"/>
  <c r="Y46" i="6"/>
  <c r="U46" i="6"/>
  <c r="Q46" i="6"/>
  <c r="M46" i="6"/>
  <c r="I46" i="6"/>
  <c r="E46" i="6"/>
  <c r="E16" i="12"/>
  <c r="B35" i="9"/>
  <c r="B38" i="9" s="1"/>
  <c r="U24" i="9"/>
  <c r="Q24" i="9"/>
  <c r="M24" i="9"/>
  <c r="I24" i="9"/>
  <c r="E24" i="9"/>
  <c r="V23" i="9"/>
  <c r="R23" i="9"/>
  <c r="N23" i="9"/>
  <c r="J23" i="9"/>
  <c r="F23" i="9"/>
  <c r="U23" i="9"/>
  <c r="Q23" i="9"/>
  <c r="M23" i="9"/>
  <c r="I23" i="9"/>
  <c r="E23" i="9"/>
  <c r="S24" i="9"/>
  <c r="O24" i="9"/>
  <c r="K24" i="9"/>
  <c r="G24" i="9"/>
  <c r="T23" i="9"/>
  <c r="P23" i="9"/>
  <c r="L23" i="9"/>
  <c r="H23" i="9"/>
  <c r="D23" i="9"/>
  <c r="V24" i="9"/>
  <c r="R24" i="9"/>
  <c r="N24" i="9"/>
  <c r="J24" i="9"/>
  <c r="F24" i="9"/>
  <c r="S23" i="9"/>
  <c r="O23" i="9"/>
  <c r="K23" i="9"/>
  <c r="G23" i="9"/>
  <c r="B99" i="9"/>
  <c r="BR85" i="9"/>
  <c r="BN85" i="9"/>
  <c r="BJ85" i="9"/>
  <c r="BF85" i="9"/>
  <c r="BB85" i="9"/>
  <c r="AX85" i="9"/>
  <c r="AT85" i="9"/>
  <c r="AP85" i="9"/>
  <c r="AL85" i="9"/>
  <c r="AH85" i="9"/>
  <c r="AD85" i="9"/>
  <c r="Z85" i="9"/>
  <c r="V85" i="9"/>
  <c r="R85" i="9"/>
  <c r="N85" i="9"/>
  <c r="J85" i="9"/>
  <c r="F85" i="9"/>
  <c r="C68" i="12"/>
  <c r="D47" i="7"/>
  <c r="D48" i="7"/>
  <c r="D49" i="7"/>
  <c r="D50" i="7"/>
  <c r="E363" i="8"/>
  <c r="F44" i="2"/>
  <c r="D41" i="5"/>
  <c r="AC46" i="5"/>
  <c r="CA46" i="5"/>
  <c r="AO124" i="5"/>
  <c r="AO230" i="5" s="1"/>
  <c r="CM124" i="5"/>
  <c r="BF255" i="5"/>
  <c r="CE259" i="5"/>
  <c r="AB46" i="6"/>
  <c r="AA47" i="6"/>
  <c r="Z48" i="6"/>
  <c r="C77" i="6"/>
  <c r="T83" i="6"/>
  <c r="G95" i="6"/>
  <c r="K95" i="6"/>
  <c r="O95" i="6"/>
  <c r="S95" i="6"/>
  <c r="W95" i="6"/>
  <c r="C111" i="6"/>
  <c r="T117" i="6"/>
  <c r="G118" i="6"/>
  <c r="K118" i="6"/>
  <c r="O118" i="6"/>
  <c r="S118" i="6"/>
  <c r="W118" i="6"/>
  <c r="AA148" i="6"/>
  <c r="Z149" i="6"/>
  <c r="Y150" i="6"/>
  <c r="P151" i="6"/>
  <c r="G162" i="6"/>
  <c r="K163" i="6"/>
  <c r="O163" i="6"/>
  <c r="S162" i="6"/>
  <c r="W151" i="6"/>
  <c r="AA163" i="6"/>
  <c r="W183" i="6"/>
  <c r="F195" i="6"/>
  <c r="J196" i="6"/>
  <c r="N195" i="6"/>
  <c r="AG66" i="5"/>
  <c r="D301" i="5"/>
  <c r="D16" i="12"/>
  <c r="B43" i="9"/>
  <c r="BQ28" i="9"/>
  <c r="BM28" i="9"/>
  <c r="BI28" i="9"/>
  <c r="BE28" i="9"/>
  <c r="BA28" i="9"/>
  <c r="AW28" i="9"/>
  <c r="AS28" i="9"/>
  <c r="AO28" i="9"/>
  <c r="AK28" i="9"/>
  <c r="AG28" i="9"/>
  <c r="AC28" i="9"/>
  <c r="Y28" i="9"/>
  <c r="U28" i="9"/>
  <c r="Q28" i="9"/>
  <c r="M28" i="9"/>
  <c r="I28" i="9"/>
  <c r="E28" i="9"/>
  <c r="BT28" i="9"/>
  <c r="BP28" i="9"/>
  <c r="BL28" i="9"/>
  <c r="BH28" i="9"/>
  <c r="BD28" i="9"/>
  <c r="AZ28" i="9"/>
  <c r="AV28" i="9"/>
  <c r="AR28" i="9"/>
  <c r="AN28" i="9"/>
  <c r="AJ28" i="9"/>
  <c r="AF28" i="9"/>
  <c r="AB28" i="9"/>
  <c r="X28" i="9"/>
  <c r="T28" i="9"/>
  <c r="P28" i="9"/>
  <c r="L28" i="9"/>
  <c r="H28" i="9"/>
  <c r="D28" i="9"/>
  <c r="E292" i="8"/>
  <c r="D43" i="12"/>
  <c r="T196" i="6"/>
  <c r="P196" i="6"/>
  <c r="L196" i="6"/>
  <c r="H196" i="6"/>
  <c r="T195" i="6"/>
  <c r="P195" i="6"/>
  <c r="L195" i="6"/>
  <c r="H195" i="6"/>
  <c r="R182" i="6"/>
  <c r="M182" i="6"/>
  <c r="H182" i="6"/>
  <c r="V182" i="6"/>
  <c r="Q182" i="6"/>
  <c r="L182" i="6"/>
  <c r="F182" i="6"/>
  <c r="U183" i="6"/>
  <c r="P183" i="6"/>
  <c r="K183" i="6"/>
  <c r="E183" i="6"/>
  <c r="U182" i="6"/>
  <c r="P182" i="6"/>
  <c r="J182" i="6"/>
  <c r="E182" i="6"/>
  <c r="V181" i="6"/>
  <c r="Q181" i="6"/>
  <c r="K181" i="6"/>
  <c r="F181" i="6"/>
  <c r="M196" i="6"/>
  <c r="E196" i="6"/>
  <c r="Q195" i="6"/>
  <c r="I195" i="6"/>
  <c r="T183" i="6"/>
  <c r="O183" i="6"/>
  <c r="I183" i="6"/>
  <c r="D183" i="6"/>
  <c r="T182" i="6"/>
  <c r="N182" i="6"/>
  <c r="I182" i="6"/>
  <c r="D182" i="6"/>
  <c r="U181" i="6"/>
  <c r="O181" i="6"/>
  <c r="J181" i="6"/>
  <c r="E181" i="6"/>
  <c r="C56" i="12"/>
  <c r="C24" i="6"/>
  <c r="C30" i="6" s="1"/>
  <c r="V15" i="6"/>
  <c r="R15" i="6"/>
  <c r="N15" i="6"/>
  <c r="J15" i="6"/>
  <c r="F15" i="6"/>
  <c r="U12" i="6"/>
  <c r="Q12" i="6"/>
  <c r="M12" i="6"/>
  <c r="I12" i="6"/>
  <c r="E12" i="6"/>
  <c r="V28" i="6"/>
  <c r="R28" i="6"/>
  <c r="N28" i="6"/>
  <c r="J28" i="6"/>
  <c r="F28" i="6"/>
  <c r="V27" i="6"/>
  <c r="R27" i="6"/>
  <c r="N27" i="6"/>
  <c r="J27" i="6"/>
  <c r="F27" i="6"/>
  <c r="U15" i="6"/>
  <c r="Q15" i="6"/>
  <c r="M15" i="6"/>
  <c r="I15" i="6"/>
  <c r="E15" i="6"/>
  <c r="F14" i="6"/>
  <c r="T12" i="6"/>
  <c r="P12" i="6"/>
  <c r="L12" i="6"/>
  <c r="H12" i="6"/>
  <c r="D12" i="6"/>
  <c r="C8" i="6"/>
  <c r="D44" i="12"/>
  <c r="AB151" i="6"/>
  <c r="L151" i="6"/>
  <c r="H151" i="6"/>
  <c r="Y163" i="6"/>
  <c r="I163" i="6"/>
  <c r="Q162" i="6"/>
  <c r="Z151" i="6"/>
  <c r="T151" i="6"/>
  <c r="O151" i="6"/>
  <c r="J151" i="6"/>
  <c r="F151" i="6"/>
  <c r="Y148" i="6"/>
  <c r="U148" i="6"/>
  <c r="Q148" i="6"/>
  <c r="M148" i="6"/>
  <c r="I148" i="6"/>
  <c r="E148" i="6"/>
  <c r="M163" i="6"/>
  <c r="U162" i="6"/>
  <c r="E162" i="6"/>
  <c r="X151" i="6"/>
  <c r="S151" i="6"/>
  <c r="N151" i="6"/>
  <c r="I151" i="6"/>
  <c r="E151" i="6"/>
  <c r="Z150" i="6"/>
  <c r="V150" i="6"/>
  <c r="R150" i="6"/>
  <c r="N150" i="6"/>
  <c r="J150" i="6"/>
  <c r="F150" i="6"/>
  <c r="AB148" i="6"/>
  <c r="X148" i="6"/>
  <c r="T148" i="6"/>
  <c r="P148" i="6"/>
  <c r="L148" i="6"/>
  <c r="H148" i="6"/>
  <c r="D148" i="6"/>
  <c r="C144" i="6"/>
  <c r="E43" i="12"/>
  <c r="T285" i="6"/>
  <c r="P285" i="6"/>
  <c r="L285" i="6"/>
  <c r="H285" i="6"/>
  <c r="U284" i="6"/>
  <c r="Q284" i="6"/>
  <c r="M284" i="6"/>
  <c r="I284" i="6"/>
  <c r="E284" i="6"/>
  <c r="V285" i="6"/>
  <c r="R285" i="6"/>
  <c r="N285" i="6"/>
  <c r="J285" i="6"/>
  <c r="F285" i="6"/>
  <c r="U285" i="6"/>
  <c r="Q285" i="6"/>
  <c r="M285" i="6"/>
  <c r="I285" i="6"/>
  <c r="E285" i="6"/>
  <c r="V284" i="6"/>
  <c r="R284" i="6"/>
  <c r="N284" i="6"/>
  <c r="J284" i="6"/>
  <c r="F284" i="6"/>
  <c r="T282" i="6"/>
  <c r="P282" i="6"/>
  <c r="L282" i="6"/>
  <c r="H282" i="6"/>
  <c r="D282" i="6"/>
  <c r="C278" i="6"/>
  <c r="H43" i="12"/>
  <c r="H25" i="8"/>
  <c r="E25" i="8"/>
  <c r="AF80" i="9"/>
  <c r="AB80" i="9"/>
  <c r="X80" i="9"/>
  <c r="T80" i="9"/>
  <c r="P80" i="9"/>
  <c r="L80" i="9"/>
  <c r="H80" i="9"/>
  <c r="D80" i="9"/>
  <c r="AE80" i="9"/>
  <c r="AA80" i="9"/>
  <c r="W80" i="9"/>
  <c r="S80" i="9"/>
  <c r="O80" i="9"/>
  <c r="K80" i="9"/>
  <c r="G80" i="9"/>
  <c r="AD80" i="9"/>
  <c r="Z80" i="9"/>
  <c r="V80" i="9"/>
  <c r="R80" i="9"/>
  <c r="N80" i="9"/>
  <c r="J80" i="9"/>
  <c r="F80" i="9"/>
  <c r="AE79" i="9"/>
  <c r="AA79" i="9"/>
  <c r="W79" i="9"/>
  <c r="S79" i="9"/>
  <c r="O79" i="9"/>
  <c r="K79" i="9"/>
  <c r="G79" i="9"/>
  <c r="B91" i="9"/>
  <c r="B94" i="9" s="1"/>
  <c r="AC80" i="9"/>
  <c r="Y80" i="9"/>
  <c r="U80" i="9"/>
  <c r="Q80" i="9"/>
  <c r="M80" i="9"/>
  <c r="I80" i="9"/>
  <c r="E80" i="9"/>
  <c r="R79" i="9"/>
  <c r="AD79" i="9"/>
  <c r="N79" i="9"/>
  <c r="Z79" i="9"/>
  <c r="Z81" i="9" s="1"/>
  <c r="J79" i="9"/>
  <c r="V79" i="9"/>
  <c r="F79" i="9"/>
  <c r="M139" i="9"/>
  <c r="I139" i="9"/>
  <c r="E139" i="9"/>
  <c r="B154" i="9"/>
  <c r="BN139" i="9"/>
  <c r="BF139" i="9"/>
  <c r="AX139" i="9"/>
  <c r="AP139" i="9"/>
  <c r="AH139" i="9"/>
  <c r="Z139" i="9"/>
  <c r="R139" i="9"/>
  <c r="J139" i="9"/>
  <c r="BT139" i="9"/>
  <c r="BL139" i="9"/>
  <c r="BD139" i="9"/>
  <c r="AV139" i="9"/>
  <c r="AN139" i="9"/>
  <c r="AF139" i="9"/>
  <c r="X139" i="9"/>
  <c r="P139" i="9"/>
  <c r="H139" i="9"/>
  <c r="BR139" i="9"/>
  <c r="BJ139" i="9"/>
  <c r="BB139" i="9"/>
  <c r="AT139" i="9"/>
  <c r="AL139" i="9"/>
  <c r="AD139" i="9"/>
  <c r="V139" i="9"/>
  <c r="N139" i="9"/>
  <c r="F139" i="9"/>
  <c r="BP139" i="9"/>
  <c r="BH139" i="9"/>
  <c r="AZ139" i="9"/>
  <c r="AR139" i="9"/>
  <c r="AJ139" i="9"/>
  <c r="AB139" i="9"/>
  <c r="T139" i="9"/>
  <c r="L139" i="9"/>
  <c r="D139" i="9"/>
  <c r="C45" i="12"/>
  <c r="B173" i="9"/>
  <c r="N182" i="9" s="1"/>
  <c r="D68" i="12"/>
  <c r="J44" i="2"/>
  <c r="I95" i="3"/>
  <c r="D258" i="5"/>
  <c r="D259" i="5" s="1"/>
  <c r="CE255" i="5"/>
  <c r="AG259" i="5"/>
  <c r="X17" i="6"/>
  <c r="AB17" i="6"/>
  <c r="AF17" i="6"/>
  <c r="AJ17" i="6"/>
  <c r="AN17" i="6"/>
  <c r="V13" i="6"/>
  <c r="G15" i="6"/>
  <c r="K15" i="6"/>
  <c r="O15" i="6"/>
  <c r="S15" i="6"/>
  <c r="W15" i="6"/>
  <c r="T80" i="6"/>
  <c r="C112" i="6"/>
  <c r="H130" i="6"/>
  <c r="L130" i="6"/>
  <c r="P130" i="6"/>
  <c r="T130" i="6"/>
  <c r="C178" i="6"/>
  <c r="G13" i="6"/>
  <c r="K13" i="6"/>
  <c r="O13" i="6"/>
  <c r="S13" i="6"/>
  <c r="W13" i="6"/>
  <c r="J14" i="6"/>
  <c r="N14" i="6"/>
  <c r="R14" i="6"/>
  <c r="V14" i="6"/>
  <c r="G48" i="6"/>
  <c r="K48" i="6"/>
  <c r="O48" i="6"/>
  <c r="S48" i="6"/>
  <c r="W48" i="6"/>
  <c r="AA48" i="6"/>
  <c r="E58" i="6"/>
  <c r="I58" i="6"/>
  <c r="M58" i="6"/>
  <c r="Q58" i="6"/>
  <c r="U58" i="6"/>
  <c r="Y58" i="6"/>
  <c r="AC58" i="6"/>
  <c r="AG58" i="6"/>
  <c r="AK58" i="6"/>
  <c r="AO58" i="6"/>
  <c r="E61" i="6"/>
  <c r="I61" i="6"/>
  <c r="M61" i="6"/>
  <c r="Q61" i="6"/>
  <c r="U61" i="6"/>
  <c r="Y61" i="6"/>
  <c r="AC61" i="6"/>
  <c r="AG61" i="6"/>
  <c r="AK61" i="6"/>
  <c r="AO61" i="6"/>
  <c r="E62" i="6"/>
  <c r="I62" i="6"/>
  <c r="M62" i="6"/>
  <c r="Q62" i="6"/>
  <c r="U62" i="6"/>
  <c r="Y62" i="6"/>
  <c r="AC62" i="6"/>
  <c r="AG62" i="6"/>
  <c r="AK62" i="6"/>
  <c r="AO62" i="6"/>
  <c r="G82" i="6"/>
  <c r="K82" i="6"/>
  <c r="O82" i="6"/>
  <c r="S82" i="6"/>
  <c r="W82" i="6"/>
  <c r="G115" i="6"/>
  <c r="K115" i="6"/>
  <c r="O115" i="6"/>
  <c r="S115" i="6"/>
  <c r="W115" i="6"/>
  <c r="B120" i="6"/>
  <c r="G149" i="6"/>
  <c r="K149" i="6"/>
  <c r="O149" i="6"/>
  <c r="S149" i="6"/>
  <c r="W149" i="6"/>
  <c r="AA149" i="6"/>
  <c r="G159" i="6"/>
  <c r="R159" i="6"/>
  <c r="AH159" i="6"/>
  <c r="J162" i="6"/>
  <c r="O162" i="6"/>
  <c r="Z162" i="6"/>
  <c r="AE162" i="6"/>
  <c r="AP162" i="6"/>
  <c r="G163" i="6"/>
  <c r="R163" i="6"/>
  <c r="W163" i="6"/>
  <c r="AH163" i="6"/>
  <c r="AM163" i="6"/>
  <c r="C177" i="6"/>
  <c r="R196" i="6"/>
  <c r="V196" i="6"/>
  <c r="J192" i="6"/>
  <c r="Z192" i="6"/>
  <c r="AP192" i="6"/>
  <c r="AH195" i="6"/>
  <c r="T218" i="6"/>
  <c r="W282" i="6"/>
  <c r="AC255" i="5"/>
  <c r="CA255" i="5"/>
  <c r="AC259" i="5"/>
  <c r="CA259" i="5"/>
  <c r="D13" i="6"/>
  <c r="H13" i="6"/>
  <c r="L13" i="6"/>
  <c r="P13" i="6"/>
  <c r="T13" i="6"/>
  <c r="G14" i="6"/>
  <c r="K14" i="6"/>
  <c r="O14" i="6"/>
  <c r="S14" i="6"/>
  <c r="W14" i="6"/>
  <c r="G24" i="6"/>
  <c r="K24" i="6"/>
  <c r="O24" i="6"/>
  <c r="S24" i="6"/>
  <c r="W24" i="6"/>
  <c r="AA24" i="6"/>
  <c r="AE24" i="6"/>
  <c r="AI24" i="6"/>
  <c r="AM24" i="6"/>
  <c r="AQ24" i="6"/>
  <c r="G27" i="6"/>
  <c r="K27" i="6"/>
  <c r="O27" i="6"/>
  <c r="S27" i="6"/>
  <c r="W27" i="6"/>
  <c r="AA27" i="6"/>
  <c r="AE27" i="6"/>
  <c r="AI27" i="6"/>
  <c r="AM27" i="6"/>
  <c r="AQ27" i="6"/>
  <c r="G28" i="6"/>
  <c r="K28" i="6"/>
  <c r="O28" i="6"/>
  <c r="S28" i="6"/>
  <c r="W28" i="6"/>
  <c r="AA28" i="6"/>
  <c r="AE28" i="6"/>
  <c r="AI28" i="6"/>
  <c r="AM28" i="6"/>
  <c r="AQ28" i="6"/>
  <c r="L48" i="6"/>
  <c r="P48" i="6"/>
  <c r="T48" i="6"/>
  <c r="X48" i="6"/>
  <c r="AB48" i="6"/>
  <c r="F58" i="6"/>
  <c r="J58" i="6"/>
  <c r="N58" i="6"/>
  <c r="R58" i="6"/>
  <c r="V58" i="6"/>
  <c r="Z58" i="6"/>
  <c r="AD58" i="6"/>
  <c r="AH58" i="6"/>
  <c r="AL58" i="6"/>
  <c r="AP58" i="6"/>
  <c r="F61" i="6"/>
  <c r="J61" i="6"/>
  <c r="N61" i="6"/>
  <c r="R61" i="6"/>
  <c r="V61" i="6"/>
  <c r="Z61" i="6"/>
  <c r="AD61" i="6"/>
  <c r="AH61" i="6"/>
  <c r="AL61" i="6"/>
  <c r="AP61" i="6"/>
  <c r="D82" i="6"/>
  <c r="H82" i="6"/>
  <c r="L82" i="6"/>
  <c r="P82" i="6"/>
  <c r="T82" i="6"/>
  <c r="G83" i="6"/>
  <c r="K83" i="6"/>
  <c r="O83" i="6"/>
  <c r="S83" i="6"/>
  <c r="W83" i="6"/>
  <c r="E91" i="6"/>
  <c r="I91" i="6"/>
  <c r="M91" i="6"/>
  <c r="Q91" i="6"/>
  <c r="U91" i="6"/>
  <c r="Y91" i="6"/>
  <c r="AC91" i="6"/>
  <c r="AG91" i="6"/>
  <c r="AK91" i="6"/>
  <c r="AO91" i="6"/>
  <c r="E94" i="6"/>
  <c r="I94" i="6"/>
  <c r="M94" i="6"/>
  <c r="Q94" i="6"/>
  <c r="U94" i="6"/>
  <c r="Y94" i="6"/>
  <c r="AC94" i="6"/>
  <c r="AG94" i="6"/>
  <c r="AK94" i="6"/>
  <c r="AO94" i="6"/>
  <c r="E95" i="6"/>
  <c r="I95" i="6"/>
  <c r="M95" i="6"/>
  <c r="Q95" i="6"/>
  <c r="U95" i="6"/>
  <c r="Y95" i="6"/>
  <c r="AC95" i="6"/>
  <c r="AG95" i="6"/>
  <c r="AK95" i="6"/>
  <c r="AO95" i="6"/>
  <c r="D115" i="6"/>
  <c r="H115" i="6"/>
  <c r="L115" i="6"/>
  <c r="P115" i="6"/>
  <c r="T115" i="6"/>
  <c r="G116" i="6"/>
  <c r="K116" i="6"/>
  <c r="O116" i="6"/>
  <c r="S116" i="6"/>
  <c r="W116" i="6"/>
  <c r="F126" i="6"/>
  <c r="J126" i="6"/>
  <c r="N126" i="6"/>
  <c r="R126" i="6"/>
  <c r="V126" i="6"/>
  <c r="Z126" i="6"/>
  <c r="AD126" i="6"/>
  <c r="AH126" i="6"/>
  <c r="AL126" i="6"/>
  <c r="AP126" i="6"/>
  <c r="F129" i="6"/>
  <c r="J129" i="6"/>
  <c r="N129" i="6"/>
  <c r="R129" i="6"/>
  <c r="V129" i="6"/>
  <c r="Z129" i="6"/>
  <c r="AD129" i="6"/>
  <c r="AH129" i="6"/>
  <c r="AL129" i="6"/>
  <c r="AP129" i="6"/>
  <c r="F130" i="6"/>
  <c r="J130" i="6"/>
  <c r="N130" i="6"/>
  <c r="R130" i="6"/>
  <c r="V130" i="6"/>
  <c r="Z130" i="6"/>
  <c r="AD130" i="6"/>
  <c r="AH130" i="6"/>
  <c r="AL130" i="6"/>
  <c r="AP130" i="6"/>
  <c r="D149" i="6"/>
  <c r="H149" i="6"/>
  <c r="L149" i="6"/>
  <c r="P149" i="6"/>
  <c r="T149" i="6"/>
  <c r="X149" i="6"/>
  <c r="AB149" i="6"/>
  <c r="G150" i="6"/>
  <c r="K150" i="6"/>
  <c r="O150" i="6"/>
  <c r="S150" i="6"/>
  <c r="W150" i="6"/>
  <c r="AA150" i="6"/>
  <c r="N159" i="6"/>
  <c r="S159" i="6"/>
  <c r="AD159" i="6"/>
  <c r="AI159" i="6"/>
  <c r="F162" i="6"/>
  <c r="K162" i="6"/>
  <c r="V162" i="6"/>
  <c r="AA162" i="6"/>
  <c r="AL162" i="6"/>
  <c r="AQ162" i="6"/>
  <c r="N163" i="6"/>
  <c r="S163" i="6"/>
  <c r="AD163" i="6"/>
  <c r="AI163" i="6"/>
  <c r="G196" i="6"/>
  <c r="G195" i="6"/>
  <c r="G192" i="6"/>
  <c r="K196" i="6"/>
  <c r="K195" i="6"/>
  <c r="K192" i="6"/>
  <c r="O196" i="6"/>
  <c r="O195" i="6"/>
  <c r="O192" i="6"/>
  <c r="S196" i="6"/>
  <c r="S195" i="6"/>
  <c r="S192" i="6"/>
  <c r="W196" i="6"/>
  <c r="W195" i="6"/>
  <c r="W192" i="6"/>
  <c r="AA196" i="6"/>
  <c r="AA195" i="6"/>
  <c r="AA192" i="6"/>
  <c r="AE196" i="6"/>
  <c r="AE195" i="6"/>
  <c r="AE192" i="6"/>
  <c r="AI196" i="6"/>
  <c r="AI195" i="6"/>
  <c r="AI192" i="6"/>
  <c r="AM196" i="6"/>
  <c r="AM195" i="6"/>
  <c r="AM192" i="6"/>
  <c r="AQ196" i="6"/>
  <c r="AQ195" i="6"/>
  <c r="AQ192" i="6"/>
  <c r="F192" i="6"/>
  <c r="V192" i="6"/>
  <c r="AL192" i="6"/>
  <c r="J195" i="6"/>
  <c r="R195" i="6"/>
  <c r="AD195" i="6"/>
  <c r="F196" i="6"/>
  <c r="N196" i="6"/>
  <c r="G219" i="6"/>
  <c r="G231" i="6"/>
  <c r="G230" i="6"/>
  <c r="G227" i="6"/>
  <c r="K219" i="6"/>
  <c r="K231" i="6"/>
  <c r="K230" i="6"/>
  <c r="K227" i="6"/>
  <c r="AB249" i="6"/>
  <c r="AA250" i="6"/>
  <c r="AA251" i="6"/>
  <c r="V283" i="6"/>
  <c r="F12" i="6"/>
  <c r="J12" i="6"/>
  <c r="N12" i="6"/>
  <c r="R12" i="6"/>
  <c r="V12" i="6"/>
  <c r="E13" i="6"/>
  <c r="I13" i="6"/>
  <c r="M13" i="6"/>
  <c r="Q13" i="6"/>
  <c r="U13" i="6"/>
  <c r="D14" i="6"/>
  <c r="H14" i="6"/>
  <c r="L14" i="6"/>
  <c r="P14" i="6"/>
  <c r="T14" i="6"/>
  <c r="D24" i="6"/>
  <c r="H24" i="6"/>
  <c r="L24" i="6"/>
  <c r="P24" i="6"/>
  <c r="T24" i="6"/>
  <c r="X24" i="6"/>
  <c r="AB24" i="6"/>
  <c r="AF24" i="6"/>
  <c r="AJ24" i="6"/>
  <c r="AN24" i="6"/>
  <c r="D27" i="6"/>
  <c r="H27" i="6"/>
  <c r="L27" i="6"/>
  <c r="P27" i="6"/>
  <c r="T27" i="6"/>
  <c r="X27" i="6"/>
  <c r="AB27" i="6"/>
  <c r="AF27" i="6"/>
  <c r="AJ27" i="6"/>
  <c r="AN27" i="6"/>
  <c r="D28" i="6"/>
  <c r="H28" i="6"/>
  <c r="L28" i="6"/>
  <c r="P28" i="6"/>
  <c r="T28" i="6"/>
  <c r="X28" i="6"/>
  <c r="AB28" i="6"/>
  <c r="AF28" i="6"/>
  <c r="AJ28" i="6"/>
  <c r="AN28" i="6"/>
  <c r="G46" i="6"/>
  <c r="K46" i="6"/>
  <c r="O46" i="6"/>
  <c r="S46" i="6"/>
  <c r="W46" i="6"/>
  <c r="AA46" i="6"/>
  <c r="F47" i="6"/>
  <c r="J47" i="6"/>
  <c r="N47" i="6"/>
  <c r="R47" i="6"/>
  <c r="V47" i="6"/>
  <c r="Z47" i="6"/>
  <c r="E48" i="6"/>
  <c r="I48" i="6"/>
  <c r="M48" i="6"/>
  <c r="Q48" i="6"/>
  <c r="U48" i="6"/>
  <c r="Y48" i="6"/>
  <c r="G58" i="6"/>
  <c r="K58" i="6"/>
  <c r="O58" i="6"/>
  <c r="S58" i="6"/>
  <c r="W58" i="6"/>
  <c r="AA58" i="6"/>
  <c r="AE58" i="6"/>
  <c r="AI58" i="6"/>
  <c r="AM58" i="6"/>
  <c r="AQ58" i="6"/>
  <c r="G61" i="6"/>
  <c r="K61" i="6"/>
  <c r="O61" i="6"/>
  <c r="S61" i="6"/>
  <c r="W61" i="6"/>
  <c r="AA61" i="6"/>
  <c r="AE61" i="6"/>
  <c r="AI61" i="6"/>
  <c r="AM61" i="6"/>
  <c r="AQ61" i="6"/>
  <c r="G80" i="6"/>
  <c r="K80" i="6"/>
  <c r="O80" i="6"/>
  <c r="S80" i="6"/>
  <c r="W80" i="6"/>
  <c r="F81" i="6"/>
  <c r="J81" i="6"/>
  <c r="N81" i="6"/>
  <c r="R81" i="6"/>
  <c r="V81" i="6"/>
  <c r="E82" i="6"/>
  <c r="I82" i="6"/>
  <c r="M82" i="6"/>
  <c r="Q82" i="6"/>
  <c r="U82" i="6"/>
  <c r="H83" i="6"/>
  <c r="L83" i="6"/>
  <c r="P83" i="6"/>
  <c r="F91" i="6"/>
  <c r="J91" i="6"/>
  <c r="N91" i="6"/>
  <c r="R91" i="6"/>
  <c r="V91" i="6"/>
  <c r="Z91" i="6"/>
  <c r="AD91" i="6"/>
  <c r="AH91" i="6"/>
  <c r="AL91" i="6"/>
  <c r="AP91" i="6"/>
  <c r="F94" i="6"/>
  <c r="J94" i="6"/>
  <c r="N94" i="6"/>
  <c r="R94" i="6"/>
  <c r="V94" i="6"/>
  <c r="Z94" i="6"/>
  <c r="AD94" i="6"/>
  <c r="AH94" i="6"/>
  <c r="AL94" i="6"/>
  <c r="AP94" i="6"/>
  <c r="E115" i="6"/>
  <c r="I115" i="6"/>
  <c r="M115" i="6"/>
  <c r="Q115" i="6"/>
  <c r="U115" i="6"/>
  <c r="D116" i="6"/>
  <c r="H116" i="6"/>
  <c r="L116" i="6"/>
  <c r="P116" i="6"/>
  <c r="T116" i="6"/>
  <c r="G117" i="6"/>
  <c r="K117" i="6"/>
  <c r="O117" i="6"/>
  <c r="S117" i="6"/>
  <c r="W117" i="6"/>
  <c r="G126" i="6"/>
  <c r="K126" i="6"/>
  <c r="O126" i="6"/>
  <c r="S126" i="6"/>
  <c r="W126" i="6"/>
  <c r="AA126" i="6"/>
  <c r="AE126" i="6"/>
  <c r="AI126" i="6"/>
  <c r="AM126" i="6"/>
  <c r="AQ126" i="6"/>
  <c r="G129" i="6"/>
  <c r="K129" i="6"/>
  <c r="O129" i="6"/>
  <c r="S129" i="6"/>
  <c r="W129" i="6"/>
  <c r="AA129" i="6"/>
  <c r="AE129" i="6"/>
  <c r="AI129" i="6"/>
  <c r="AM129" i="6"/>
  <c r="AQ129" i="6"/>
  <c r="G130" i="6"/>
  <c r="K130" i="6"/>
  <c r="O130" i="6"/>
  <c r="S130" i="6"/>
  <c r="W130" i="6"/>
  <c r="AA130" i="6"/>
  <c r="AE130" i="6"/>
  <c r="AI130" i="6"/>
  <c r="AM130" i="6"/>
  <c r="AQ130" i="6"/>
  <c r="F148" i="6"/>
  <c r="J148" i="6"/>
  <c r="N148" i="6"/>
  <c r="R148" i="6"/>
  <c r="V148" i="6"/>
  <c r="Z148" i="6"/>
  <c r="E149" i="6"/>
  <c r="I149" i="6"/>
  <c r="M149" i="6"/>
  <c r="Q149" i="6"/>
  <c r="U149" i="6"/>
  <c r="Y149" i="6"/>
  <c r="D150" i="6"/>
  <c r="H150" i="6"/>
  <c r="L150" i="6"/>
  <c r="P150" i="6"/>
  <c r="T150" i="6"/>
  <c r="X150" i="6"/>
  <c r="AB150" i="6"/>
  <c r="G151" i="6"/>
  <c r="K151" i="6"/>
  <c r="V151" i="6"/>
  <c r="AA151" i="6"/>
  <c r="AL151" i="6"/>
  <c r="AL153" i="6" s="1"/>
  <c r="AQ151" i="6"/>
  <c r="AQ153" i="6" s="1"/>
  <c r="H163" i="6"/>
  <c r="L163" i="6"/>
  <c r="P163" i="6"/>
  <c r="T163" i="6"/>
  <c r="X163" i="6"/>
  <c r="AB163" i="6"/>
  <c r="E159" i="6"/>
  <c r="J159" i="6"/>
  <c r="O159" i="6"/>
  <c r="U159" i="6"/>
  <c r="Z159" i="6"/>
  <c r="AE159" i="6"/>
  <c r="AK159" i="6"/>
  <c r="AP159" i="6"/>
  <c r="R162" i="6"/>
  <c r="W162" i="6"/>
  <c r="AC162" i="6"/>
  <c r="AH162" i="6"/>
  <c r="AM162" i="6"/>
  <c r="AK163" i="6"/>
  <c r="G181" i="6"/>
  <c r="M181" i="6"/>
  <c r="R181" i="6"/>
  <c r="G183" i="6"/>
  <c r="L183" i="6"/>
  <c r="Q183" i="6"/>
  <c r="M192" i="6"/>
  <c r="R192" i="6"/>
  <c r="AC192" i="6"/>
  <c r="AH192" i="6"/>
  <c r="U195" i="6"/>
  <c r="Z195" i="6"/>
  <c r="AK195" i="6"/>
  <c r="AP195" i="6"/>
  <c r="I196" i="6"/>
  <c r="V217" i="6"/>
  <c r="R217" i="6"/>
  <c r="N217" i="6"/>
  <c r="J217" i="6"/>
  <c r="F217" i="6"/>
  <c r="U217" i="6"/>
  <c r="Q217" i="6"/>
  <c r="M217" i="6"/>
  <c r="I217" i="6"/>
  <c r="E217" i="6"/>
  <c r="T217" i="6"/>
  <c r="P217" i="6"/>
  <c r="L217" i="6"/>
  <c r="H217" i="6"/>
  <c r="D217" i="6"/>
  <c r="S217" i="6"/>
  <c r="T284" i="6"/>
  <c r="G12" i="6"/>
  <c r="K12" i="6"/>
  <c r="O12" i="6"/>
  <c r="S12" i="6"/>
  <c r="W12" i="6"/>
  <c r="F13" i="6"/>
  <c r="J13" i="6"/>
  <c r="N13" i="6"/>
  <c r="R13" i="6"/>
  <c r="E14" i="6"/>
  <c r="I14" i="6"/>
  <c r="M14" i="6"/>
  <c r="Q14" i="6"/>
  <c r="E24" i="6"/>
  <c r="I24" i="6"/>
  <c r="M24" i="6"/>
  <c r="Q24" i="6"/>
  <c r="U24" i="6"/>
  <c r="Y24" i="6"/>
  <c r="AC24" i="6"/>
  <c r="AG24" i="6"/>
  <c r="AK24" i="6"/>
  <c r="AO24" i="6"/>
  <c r="E27" i="6"/>
  <c r="I27" i="6"/>
  <c r="M27" i="6"/>
  <c r="Q27" i="6"/>
  <c r="U27" i="6"/>
  <c r="Y27" i="6"/>
  <c r="AC27" i="6"/>
  <c r="AG27" i="6"/>
  <c r="AK27" i="6"/>
  <c r="AO27" i="6"/>
  <c r="H46" i="6"/>
  <c r="L46" i="6"/>
  <c r="P46" i="6"/>
  <c r="T46" i="6"/>
  <c r="G47" i="6"/>
  <c r="K47" i="6"/>
  <c r="O47" i="6"/>
  <c r="S47" i="6"/>
  <c r="W47" i="6"/>
  <c r="F48" i="6"/>
  <c r="J48" i="6"/>
  <c r="N48" i="6"/>
  <c r="R48" i="6"/>
  <c r="V48" i="6"/>
  <c r="D58" i="6"/>
  <c r="H58" i="6"/>
  <c r="L58" i="6"/>
  <c r="P58" i="6"/>
  <c r="T58" i="6"/>
  <c r="X58" i="6"/>
  <c r="AB58" i="6"/>
  <c r="AF58" i="6"/>
  <c r="AJ58" i="6"/>
  <c r="AN58" i="6"/>
  <c r="D61" i="6"/>
  <c r="H61" i="6"/>
  <c r="L61" i="6"/>
  <c r="P61" i="6"/>
  <c r="T61" i="6"/>
  <c r="X61" i="6"/>
  <c r="AB61" i="6"/>
  <c r="AF61" i="6"/>
  <c r="AJ61" i="6"/>
  <c r="AN61" i="6"/>
  <c r="H80" i="6"/>
  <c r="L80" i="6"/>
  <c r="P80" i="6"/>
  <c r="G81" i="6"/>
  <c r="K81" i="6"/>
  <c r="O81" i="6"/>
  <c r="S81" i="6"/>
  <c r="F82" i="6"/>
  <c r="J82" i="6"/>
  <c r="N82" i="6"/>
  <c r="R82" i="6"/>
  <c r="G91" i="6"/>
  <c r="K91" i="6"/>
  <c r="O91" i="6"/>
  <c r="S91" i="6"/>
  <c r="W91" i="6"/>
  <c r="AA91" i="6"/>
  <c r="AE91" i="6"/>
  <c r="AI91" i="6"/>
  <c r="AM91" i="6"/>
  <c r="AQ91" i="6"/>
  <c r="G94" i="6"/>
  <c r="K94" i="6"/>
  <c r="O94" i="6"/>
  <c r="S94" i="6"/>
  <c r="W94" i="6"/>
  <c r="AA94" i="6"/>
  <c r="AE94" i="6"/>
  <c r="AI94" i="6"/>
  <c r="AM94" i="6"/>
  <c r="AQ94" i="6"/>
  <c r="F115" i="6"/>
  <c r="J115" i="6"/>
  <c r="N115" i="6"/>
  <c r="R115" i="6"/>
  <c r="E116" i="6"/>
  <c r="I116" i="6"/>
  <c r="M116" i="6"/>
  <c r="Q116" i="6"/>
  <c r="D117" i="6"/>
  <c r="H117" i="6"/>
  <c r="L117" i="6"/>
  <c r="P117" i="6"/>
  <c r="D126" i="6"/>
  <c r="H126" i="6"/>
  <c r="L126" i="6"/>
  <c r="P126" i="6"/>
  <c r="T126" i="6"/>
  <c r="X126" i="6"/>
  <c r="AB126" i="6"/>
  <c r="AF126" i="6"/>
  <c r="AJ126" i="6"/>
  <c r="AN126" i="6"/>
  <c r="D129" i="6"/>
  <c r="H129" i="6"/>
  <c r="L129" i="6"/>
  <c r="P129" i="6"/>
  <c r="T129" i="6"/>
  <c r="X129" i="6"/>
  <c r="AB129" i="6"/>
  <c r="AF129" i="6"/>
  <c r="AJ129" i="6"/>
  <c r="AN129" i="6"/>
  <c r="G148" i="6"/>
  <c r="K148" i="6"/>
  <c r="O148" i="6"/>
  <c r="S148" i="6"/>
  <c r="W148" i="6"/>
  <c r="F149" i="6"/>
  <c r="J149" i="6"/>
  <c r="N149" i="6"/>
  <c r="R149" i="6"/>
  <c r="V149" i="6"/>
  <c r="E150" i="6"/>
  <c r="I150" i="6"/>
  <c r="M150" i="6"/>
  <c r="Q150" i="6"/>
  <c r="U150" i="6"/>
  <c r="M151" i="6"/>
  <c r="Q151" i="6"/>
  <c r="U151" i="6"/>
  <c r="Y151" i="6"/>
  <c r="F159" i="6"/>
  <c r="K159" i="6"/>
  <c r="Q159" i="6"/>
  <c r="V159" i="6"/>
  <c r="AA159" i="6"/>
  <c r="AG159" i="6"/>
  <c r="AL159" i="6"/>
  <c r="AQ159" i="6"/>
  <c r="Y162" i="6"/>
  <c r="AO162" i="6"/>
  <c r="Q163" i="6"/>
  <c r="AG163" i="6"/>
  <c r="T181" i="6"/>
  <c r="P181" i="6"/>
  <c r="L181" i="6"/>
  <c r="H181" i="6"/>
  <c r="D181" i="6"/>
  <c r="I181" i="6"/>
  <c r="N181" i="6"/>
  <c r="S181" i="6"/>
  <c r="W182" i="6"/>
  <c r="V183" i="6"/>
  <c r="R183" i="6"/>
  <c r="N183" i="6"/>
  <c r="J183" i="6"/>
  <c r="F183" i="6"/>
  <c r="H183" i="6"/>
  <c r="M183" i="6"/>
  <c r="S183" i="6"/>
  <c r="N192" i="6"/>
  <c r="AD192" i="6"/>
  <c r="V195" i="6"/>
  <c r="AL195" i="6"/>
  <c r="C213" i="6"/>
  <c r="G217" i="6"/>
  <c r="W217" i="6"/>
  <c r="C245" i="6"/>
  <c r="AD254" i="6"/>
  <c r="AH254" i="6"/>
  <c r="AL254" i="6"/>
  <c r="AP254" i="6"/>
  <c r="C279" i="6"/>
  <c r="W285" i="6"/>
  <c r="O227" i="6"/>
  <c r="S227" i="6"/>
  <c r="W227" i="6"/>
  <c r="AA227" i="6"/>
  <c r="AE227" i="6"/>
  <c r="AI227" i="6"/>
  <c r="AM227" i="6"/>
  <c r="AQ227" i="6"/>
  <c r="O230" i="6"/>
  <c r="S230" i="6"/>
  <c r="W230" i="6"/>
  <c r="AA230" i="6"/>
  <c r="AE230" i="6"/>
  <c r="AI230" i="6"/>
  <c r="AM230" i="6"/>
  <c r="AQ230" i="6"/>
  <c r="O231" i="6"/>
  <c r="S231" i="6"/>
  <c r="W231" i="6"/>
  <c r="AA231" i="6"/>
  <c r="AE231" i="6"/>
  <c r="AI231" i="6"/>
  <c r="AM231" i="6"/>
  <c r="AQ231" i="6"/>
  <c r="F260" i="6"/>
  <c r="J260" i="6"/>
  <c r="N260" i="6"/>
  <c r="R260" i="6"/>
  <c r="V260" i="6"/>
  <c r="Z260" i="6"/>
  <c r="AD260" i="6"/>
  <c r="AH260" i="6"/>
  <c r="AL260" i="6"/>
  <c r="AP260" i="6"/>
  <c r="F263" i="6"/>
  <c r="J263" i="6"/>
  <c r="N263" i="6"/>
  <c r="R263" i="6"/>
  <c r="V263" i="6"/>
  <c r="Z263" i="6"/>
  <c r="AD263" i="6"/>
  <c r="AH263" i="6"/>
  <c r="AL263" i="6"/>
  <c r="AP263" i="6"/>
  <c r="F264" i="6"/>
  <c r="J264" i="6"/>
  <c r="N264" i="6"/>
  <c r="R264" i="6"/>
  <c r="V264" i="6"/>
  <c r="Z264" i="6"/>
  <c r="AD264" i="6"/>
  <c r="AH264" i="6"/>
  <c r="AL264" i="6"/>
  <c r="AP264" i="6"/>
  <c r="G283" i="6"/>
  <c r="K283" i="6"/>
  <c r="O283" i="6"/>
  <c r="S283" i="6"/>
  <c r="W283" i="6"/>
  <c r="D293" i="6"/>
  <c r="H293" i="6"/>
  <c r="L293" i="6"/>
  <c r="P293" i="6"/>
  <c r="T293" i="6"/>
  <c r="X293" i="6"/>
  <c r="AB293" i="6"/>
  <c r="AF293" i="6"/>
  <c r="AJ293" i="6"/>
  <c r="AN293" i="6"/>
  <c r="D296" i="6"/>
  <c r="H296" i="6"/>
  <c r="L296" i="6"/>
  <c r="P296" i="6"/>
  <c r="T296" i="6"/>
  <c r="X296" i="6"/>
  <c r="AB296" i="6"/>
  <c r="AF296" i="6"/>
  <c r="AJ296" i="6"/>
  <c r="AN296" i="6"/>
  <c r="D297" i="6"/>
  <c r="H51" i="8"/>
  <c r="L51" i="8"/>
  <c r="P51" i="8"/>
  <c r="T51" i="8"/>
  <c r="X51" i="8"/>
  <c r="AB51" i="8"/>
  <c r="AG51" i="8"/>
  <c r="AL51" i="8"/>
  <c r="AQ51" i="8"/>
  <c r="AW51" i="8"/>
  <c r="BB51" i="8"/>
  <c r="BG51" i="8"/>
  <c r="BM51" i="8"/>
  <c r="BR51" i="8"/>
  <c r="E52" i="8"/>
  <c r="K52" i="8"/>
  <c r="P52" i="8"/>
  <c r="U52" i="8"/>
  <c r="AA52" i="8"/>
  <c r="AF52" i="8"/>
  <c r="AK52" i="8"/>
  <c r="AQ52" i="8"/>
  <c r="AV52" i="8"/>
  <c r="BA52" i="8"/>
  <c r="BG52" i="8"/>
  <c r="BL52" i="8"/>
  <c r="BQ52" i="8"/>
  <c r="E216" i="6"/>
  <c r="I216" i="6"/>
  <c r="M216" i="6"/>
  <c r="Q216" i="6"/>
  <c r="U216" i="6"/>
  <c r="G218" i="6"/>
  <c r="K218" i="6"/>
  <c r="O218" i="6"/>
  <c r="S218" i="6"/>
  <c r="W218" i="6"/>
  <c r="F219" i="6"/>
  <c r="J219" i="6"/>
  <c r="N219" i="6"/>
  <c r="R219" i="6"/>
  <c r="V219" i="6"/>
  <c r="Z219" i="6"/>
  <c r="Z221" i="6" s="1"/>
  <c r="AD219" i="6"/>
  <c r="AD221" i="6" s="1"/>
  <c r="AH219" i="6"/>
  <c r="AH221" i="6" s="1"/>
  <c r="AL219" i="6"/>
  <c r="AL221" i="6" s="1"/>
  <c r="AP219" i="6"/>
  <c r="AP221" i="6" s="1"/>
  <c r="D227" i="6"/>
  <c r="H227" i="6"/>
  <c r="L227" i="6"/>
  <c r="P227" i="6"/>
  <c r="T227" i="6"/>
  <c r="X227" i="6"/>
  <c r="AB227" i="6"/>
  <c r="AF227" i="6"/>
  <c r="AJ227" i="6"/>
  <c r="AN227" i="6"/>
  <c r="D230" i="6"/>
  <c r="H230" i="6"/>
  <c r="L230" i="6"/>
  <c r="P230" i="6"/>
  <c r="T230" i="6"/>
  <c r="X230" i="6"/>
  <c r="AB230" i="6"/>
  <c r="AF230" i="6"/>
  <c r="AJ230" i="6"/>
  <c r="AN230" i="6"/>
  <c r="G249" i="6"/>
  <c r="K249" i="6"/>
  <c r="O249" i="6"/>
  <c r="S249" i="6"/>
  <c r="W249" i="6"/>
  <c r="AA249" i="6"/>
  <c r="E251" i="6"/>
  <c r="I251" i="6"/>
  <c r="M251" i="6"/>
  <c r="Q251" i="6"/>
  <c r="U251" i="6"/>
  <c r="Y251" i="6"/>
  <c r="G260" i="6"/>
  <c r="K260" i="6"/>
  <c r="O260" i="6"/>
  <c r="S260" i="6"/>
  <c r="W260" i="6"/>
  <c r="AA260" i="6"/>
  <c r="AE260" i="6"/>
  <c r="AI260" i="6"/>
  <c r="AM260" i="6"/>
  <c r="AQ260" i="6"/>
  <c r="G263" i="6"/>
  <c r="K263" i="6"/>
  <c r="O263" i="6"/>
  <c r="S263" i="6"/>
  <c r="W263" i="6"/>
  <c r="AA263" i="6"/>
  <c r="AE263" i="6"/>
  <c r="AI263" i="6"/>
  <c r="AM263" i="6"/>
  <c r="AQ263" i="6"/>
  <c r="E282" i="6"/>
  <c r="I282" i="6"/>
  <c r="M282" i="6"/>
  <c r="Q282" i="6"/>
  <c r="U282" i="6"/>
  <c r="D283" i="6"/>
  <c r="H283" i="6"/>
  <c r="L283" i="6"/>
  <c r="P283" i="6"/>
  <c r="T283" i="6"/>
  <c r="G284" i="6"/>
  <c r="K284" i="6"/>
  <c r="O284" i="6"/>
  <c r="S284" i="6"/>
  <c r="W284" i="6"/>
  <c r="E293" i="6"/>
  <c r="I293" i="6"/>
  <c r="M293" i="6"/>
  <c r="Q293" i="6"/>
  <c r="U293" i="6"/>
  <c r="Y293" i="6"/>
  <c r="AC293" i="6"/>
  <c r="AG293" i="6"/>
  <c r="AK293" i="6"/>
  <c r="AO293" i="6"/>
  <c r="E296" i="6"/>
  <c r="I296" i="6"/>
  <c r="M296" i="6"/>
  <c r="Q296" i="6"/>
  <c r="U296" i="6"/>
  <c r="Y296" i="6"/>
  <c r="AC296" i="6"/>
  <c r="AG296" i="6"/>
  <c r="AK296" i="6"/>
  <c r="AO296" i="6"/>
  <c r="E47" i="8"/>
  <c r="I47" i="8"/>
  <c r="M47" i="8"/>
  <c r="Q47" i="8"/>
  <c r="U47" i="8"/>
  <c r="B48" i="8"/>
  <c r="E51" i="8"/>
  <c r="I51" i="8"/>
  <c r="M51" i="8"/>
  <c r="Q51" i="8"/>
  <c r="U51" i="8"/>
  <c r="Y51" i="8"/>
  <c r="AC51" i="8"/>
  <c r="AH51" i="8"/>
  <c r="AM51" i="8"/>
  <c r="AS51" i="8"/>
  <c r="AX51" i="8"/>
  <c r="BC51" i="8"/>
  <c r="BI51" i="8"/>
  <c r="BN51" i="8"/>
  <c r="BS51" i="8"/>
  <c r="G52" i="8"/>
  <c r="L52" i="8"/>
  <c r="Q52" i="8"/>
  <c r="W52" i="8"/>
  <c r="AB52" i="8"/>
  <c r="AG52" i="8"/>
  <c r="AM52" i="8"/>
  <c r="AR52" i="8"/>
  <c r="AW52" i="8"/>
  <c r="BC52" i="8"/>
  <c r="BH52" i="8"/>
  <c r="BM52" i="8"/>
  <c r="BS52" i="8"/>
  <c r="D159" i="6"/>
  <c r="H159" i="6"/>
  <c r="L159" i="6"/>
  <c r="P159" i="6"/>
  <c r="T159" i="6"/>
  <c r="X159" i="6"/>
  <c r="AB159" i="6"/>
  <c r="AF159" i="6"/>
  <c r="AJ159" i="6"/>
  <c r="AN159" i="6"/>
  <c r="D162" i="6"/>
  <c r="H162" i="6"/>
  <c r="L162" i="6"/>
  <c r="P162" i="6"/>
  <c r="T162" i="6"/>
  <c r="X162" i="6"/>
  <c r="AB162" i="6"/>
  <c r="AF162" i="6"/>
  <c r="AJ162" i="6"/>
  <c r="AN162" i="6"/>
  <c r="G182" i="6"/>
  <c r="K182" i="6"/>
  <c r="O182" i="6"/>
  <c r="S182" i="6"/>
  <c r="F216" i="6"/>
  <c r="J216" i="6"/>
  <c r="N216" i="6"/>
  <c r="R216" i="6"/>
  <c r="V216" i="6"/>
  <c r="D218" i="6"/>
  <c r="H218" i="6"/>
  <c r="L218" i="6"/>
  <c r="P218" i="6"/>
  <c r="E227" i="6"/>
  <c r="I227" i="6"/>
  <c r="M227" i="6"/>
  <c r="Q227" i="6"/>
  <c r="U227" i="6"/>
  <c r="Y227" i="6"/>
  <c r="AC227" i="6"/>
  <c r="AG227" i="6"/>
  <c r="AK227" i="6"/>
  <c r="AO227" i="6"/>
  <c r="E230" i="6"/>
  <c r="I230" i="6"/>
  <c r="M230" i="6"/>
  <c r="Q230" i="6"/>
  <c r="U230" i="6"/>
  <c r="Y230" i="6"/>
  <c r="AC230" i="6"/>
  <c r="AG230" i="6"/>
  <c r="AK230" i="6"/>
  <c r="AO230" i="6"/>
  <c r="D249" i="6"/>
  <c r="H249" i="6"/>
  <c r="L249" i="6"/>
  <c r="P249" i="6"/>
  <c r="T249" i="6"/>
  <c r="X249" i="6"/>
  <c r="G250" i="6"/>
  <c r="K250" i="6"/>
  <c r="O250" i="6"/>
  <c r="S250" i="6"/>
  <c r="W250" i="6"/>
  <c r="F251" i="6"/>
  <c r="J251" i="6"/>
  <c r="N251" i="6"/>
  <c r="R251" i="6"/>
  <c r="V251" i="6"/>
  <c r="Z251" i="6"/>
  <c r="E252" i="6"/>
  <c r="I252" i="6"/>
  <c r="M252" i="6"/>
  <c r="Q252" i="6"/>
  <c r="U252" i="6"/>
  <c r="Y252" i="6"/>
  <c r="AC252" i="6"/>
  <c r="AC254" i="6" s="1"/>
  <c r="AG252" i="6"/>
  <c r="AG254" i="6" s="1"/>
  <c r="AK252" i="6"/>
  <c r="AK254" i="6" s="1"/>
  <c r="AO252" i="6"/>
  <c r="AO254" i="6" s="1"/>
  <c r="D260" i="6"/>
  <c r="H260" i="6"/>
  <c r="L260" i="6"/>
  <c r="P260" i="6"/>
  <c r="T260" i="6"/>
  <c r="X260" i="6"/>
  <c r="AB260" i="6"/>
  <c r="AF260" i="6"/>
  <c r="AJ260" i="6"/>
  <c r="AN260" i="6"/>
  <c r="D263" i="6"/>
  <c r="H263" i="6"/>
  <c r="L263" i="6"/>
  <c r="P263" i="6"/>
  <c r="T263" i="6"/>
  <c r="X263" i="6"/>
  <c r="AB263" i="6"/>
  <c r="AF263" i="6"/>
  <c r="AJ263" i="6"/>
  <c r="AN263" i="6"/>
  <c r="F282" i="6"/>
  <c r="J282" i="6"/>
  <c r="N282" i="6"/>
  <c r="R282" i="6"/>
  <c r="V282" i="6"/>
  <c r="E283" i="6"/>
  <c r="I283" i="6"/>
  <c r="M283" i="6"/>
  <c r="Q283" i="6"/>
  <c r="U283" i="6"/>
  <c r="D284" i="6"/>
  <c r="H284" i="6"/>
  <c r="L284" i="6"/>
  <c r="P284" i="6"/>
  <c r="G285" i="6"/>
  <c r="K285" i="6"/>
  <c r="O285" i="6"/>
  <c r="S285" i="6"/>
  <c r="F293" i="6"/>
  <c r="J293" i="6"/>
  <c r="N293" i="6"/>
  <c r="R293" i="6"/>
  <c r="V293" i="6"/>
  <c r="Z293" i="6"/>
  <c r="AD293" i="6"/>
  <c r="AH293" i="6"/>
  <c r="AL293" i="6"/>
  <c r="AP293" i="6"/>
  <c r="F296" i="6"/>
  <c r="J296" i="6"/>
  <c r="N296" i="6"/>
  <c r="R296" i="6"/>
  <c r="V296" i="6"/>
  <c r="Z296" i="6"/>
  <c r="AD296" i="6"/>
  <c r="AH296" i="6"/>
  <c r="AL296" i="6"/>
  <c r="AP296" i="6"/>
  <c r="F47" i="8"/>
  <c r="J47" i="8"/>
  <c r="N47" i="8"/>
  <c r="R47" i="8"/>
  <c r="V47" i="8"/>
  <c r="F51" i="8"/>
  <c r="J51" i="8"/>
  <c r="N51" i="8"/>
  <c r="R51" i="8"/>
  <c r="V51" i="8"/>
  <c r="Z51" i="8"/>
  <c r="AD51" i="8"/>
  <c r="AI51" i="8"/>
  <c r="AO51" i="8"/>
  <c r="AT51" i="8"/>
  <c r="AY51" i="8"/>
  <c r="BE51" i="8"/>
  <c r="BJ51" i="8"/>
  <c r="BR52" i="8"/>
  <c r="BN52" i="8"/>
  <c r="BJ52" i="8"/>
  <c r="BF52" i="8"/>
  <c r="BB52" i="8"/>
  <c r="AX52" i="8"/>
  <c r="AT52" i="8"/>
  <c r="AP52" i="8"/>
  <c r="AL52" i="8"/>
  <c r="AH52" i="8"/>
  <c r="AD52" i="8"/>
  <c r="Z52" i="8"/>
  <c r="V52" i="8"/>
  <c r="R52" i="8"/>
  <c r="N52" i="8"/>
  <c r="J52" i="8"/>
  <c r="F52" i="8"/>
  <c r="H52" i="8"/>
  <c r="M52" i="8"/>
  <c r="S52" i="8"/>
  <c r="X52" i="8"/>
  <c r="AC52" i="8"/>
  <c r="AI52" i="8"/>
  <c r="AN52" i="8"/>
  <c r="AS52" i="8"/>
  <c r="AY52" i="8"/>
  <c r="BD52" i="8"/>
  <c r="BI52" i="8"/>
  <c r="BO52" i="8"/>
  <c r="BT52" i="8"/>
  <c r="E69" i="8"/>
  <c r="B133" i="8"/>
  <c r="E132" i="8" s="1"/>
  <c r="E134" i="8"/>
  <c r="G216" i="6"/>
  <c r="K216" i="6"/>
  <c r="O216" i="6"/>
  <c r="S216" i="6"/>
  <c r="W216" i="6"/>
  <c r="F227" i="6"/>
  <c r="J227" i="6"/>
  <c r="N227" i="6"/>
  <c r="R227" i="6"/>
  <c r="V227" i="6"/>
  <c r="Z227" i="6"/>
  <c r="AD227" i="6"/>
  <c r="AH227" i="6"/>
  <c r="AL227" i="6"/>
  <c r="AP227" i="6"/>
  <c r="F230" i="6"/>
  <c r="J230" i="6"/>
  <c r="N230" i="6"/>
  <c r="R230" i="6"/>
  <c r="V230" i="6"/>
  <c r="Z230" i="6"/>
  <c r="AD230" i="6"/>
  <c r="AH230" i="6"/>
  <c r="AL230" i="6"/>
  <c r="AP230" i="6"/>
  <c r="G251" i="6"/>
  <c r="K251" i="6"/>
  <c r="O251" i="6"/>
  <c r="S251" i="6"/>
  <c r="W251" i="6"/>
  <c r="E260" i="6"/>
  <c r="I260" i="6"/>
  <c r="M260" i="6"/>
  <c r="Q260" i="6"/>
  <c r="U260" i="6"/>
  <c r="Y260" i="6"/>
  <c r="AC260" i="6"/>
  <c r="AG260" i="6"/>
  <c r="AK260" i="6"/>
  <c r="AO260" i="6"/>
  <c r="E263" i="6"/>
  <c r="I263" i="6"/>
  <c r="M263" i="6"/>
  <c r="Q263" i="6"/>
  <c r="U263" i="6"/>
  <c r="Y263" i="6"/>
  <c r="AC263" i="6"/>
  <c r="AG263" i="6"/>
  <c r="AK263" i="6"/>
  <c r="AO263" i="6"/>
  <c r="G282" i="6"/>
  <c r="K282" i="6"/>
  <c r="O282" i="6"/>
  <c r="S282" i="6"/>
  <c r="F283" i="6"/>
  <c r="J283" i="6"/>
  <c r="N283" i="6"/>
  <c r="R283" i="6"/>
  <c r="G293" i="6"/>
  <c r="K293" i="6"/>
  <c r="O293" i="6"/>
  <c r="S293" i="6"/>
  <c r="W293" i="6"/>
  <c r="AA293" i="6"/>
  <c r="AE293" i="6"/>
  <c r="AI293" i="6"/>
  <c r="AM293" i="6"/>
  <c r="AQ293" i="6"/>
  <c r="G296" i="6"/>
  <c r="K296" i="6"/>
  <c r="O296" i="6"/>
  <c r="S296" i="6"/>
  <c r="W296" i="6"/>
  <c r="AA296" i="6"/>
  <c r="AE296" i="6"/>
  <c r="AI296" i="6"/>
  <c r="AM296" i="6"/>
  <c r="AQ296" i="6"/>
  <c r="B36" i="8"/>
  <c r="G47" i="8"/>
  <c r="K47" i="8"/>
  <c r="O47" i="8"/>
  <c r="BT51" i="8"/>
  <c r="BP51" i="8"/>
  <c r="BL51" i="8"/>
  <c r="BH51" i="8"/>
  <c r="BD51" i="8"/>
  <c r="AZ51" i="8"/>
  <c r="AV51" i="8"/>
  <c r="AR51" i="8"/>
  <c r="AN51" i="8"/>
  <c r="AJ51" i="8"/>
  <c r="AF51" i="8"/>
  <c r="G51" i="8"/>
  <c r="K51" i="8"/>
  <c r="O51" i="8"/>
  <c r="S51" i="8"/>
  <c r="W51" i="8"/>
  <c r="AA51" i="8"/>
  <c r="AE51" i="8"/>
  <c r="AK51" i="8"/>
  <c r="AP51" i="8"/>
  <c r="AU51" i="8"/>
  <c r="BA51" i="8"/>
  <c r="BF51" i="8"/>
  <c r="BK51" i="8"/>
  <c r="BQ51" i="8"/>
  <c r="D52" i="8"/>
  <c r="I52" i="8"/>
  <c r="O52" i="8"/>
  <c r="T52" i="8"/>
  <c r="Y52" i="8"/>
  <c r="AE52" i="8"/>
  <c r="AJ52" i="8"/>
  <c r="AO52" i="8"/>
  <c r="AU52" i="8"/>
  <c r="AZ52" i="8"/>
  <c r="BE52" i="8"/>
  <c r="BK52" i="8"/>
  <c r="BP52" i="8"/>
  <c r="B53" i="8"/>
  <c r="D112" i="8"/>
  <c r="H112" i="8"/>
  <c r="L112" i="8"/>
  <c r="P112" i="8"/>
  <c r="T112" i="8"/>
  <c r="X112" i="8"/>
  <c r="AB112" i="8"/>
  <c r="AF112" i="8"/>
  <c r="D116" i="8"/>
  <c r="H116" i="8"/>
  <c r="L116" i="8"/>
  <c r="P116" i="8"/>
  <c r="T116" i="8"/>
  <c r="X116" i="8"/>
  <c r="AB116" i="8"/>
  <c r="AF116" i="8"/>
  <c r="AJ116" i="8"/>
  <c r="AN116" i="8"/>
  <c r="AR116" i="8"/>
  <c r="AV116" i="8"/>
  <c r="AZ116" i="8"/>
  <c r="BD116" i="8"/>
  <c r="BH116" i="8"/>
  <c r="BL116" i="8"/>
  <c r="BP116" i="8"/>
  <c r="BT116" i="8"/>
  <c r="F117" i="8"/>
  <c r="J117" i="8"/>
  <c r="N117" i="8"/>
  <c r="R117" i="8"/>
  <c r="V117" i="8"/>
  <c r="Z117" i="8"/>
  <c r="AD117" i="8"/>
  <c r="AH117" i="8"/>
  <c r="AL117" i="8"/>
  <c r="AP117" i="8"/>
  <c r="AT117" i="8"/>
  <c r="AX117" i="8"/>
  <c r="BB117" i="8"/>
  <c r="BF117" i="8"/>
  <c r="BJ117" i="8"/>
  <c r="BN117" i="8"/>
  <c r="BR117" i="8"/>
  <c r="C73" i="8"/>
  <c r="E112" i="8"/>
  <c r="I112" i="8"/>
  <c r="M112" i="8"/>
  <c r="Q112" i="8"/>
  <c r="U112" i="8"/>
  <c r="Y112" i="8"/>
  <c r="AC112" i="8"/>
  <c r="B113" i="8"/>
  <c r="E116" i="8"/>
  <c r="I116" i="8"/>
  <c r="M116" i="8"/>
  <c r="Q116" i="8"/>
  <c r="U116" i="8"/>
  <c r="Y116" i="8"/>
  <c r="AC116" i="8"/>
  <c r="AG116" i="8"/>
  <c r="AK116" i="8"/>
  <c r="AO116" i="8"/>
  <c r="AS116" i="8"/>
  <c r="AW116" i="8"/>
  <c r="BA116" i="8"/>
  <c r="BE116" i="8"/>
  <c r="BI116" i="8"/>
  <c r="BM116" i="8"/>
  <c r="BQ116" i="8"/>
  <c r="G117" i="8"/>
  <c r="K117" i="8"/>
  <c r="O117" i="8"/>
  <c r="S117" i="8"/>
  <c r="W117" i="8"/>
  <c r="AA117" i="8"/>
  <c r="AE117" i="8"/>
  <c r="AI117" i="8"/>
  <c r="AM117" i="8"/>
  <c r="AQ117" i="8"/>
  <c r="AU117" i="8"/>
  <c r="AY117" i="8"/>
  <c r="BC117" i="8"/>
  <c r="BG117" i="8"/>
  <c r="BK117" i="8"/>
  <c r="BO117" i="8"/>
  <c r="CW117" i="8"/>
  <c r="CS117" i="8"/>
  <c r="CO117" i="8"/>
  <c r="CK117" i="8"/>
  <c r="CG117" i="8"/>
  <c r="CC117" i="8"/>
  <c r="BY117" i="8"/>
  <c r="BU117" i="8"/>
  <c r="AH116" i="8"/>
  <c r="AL116" i="8"/>
  <c r="AP116" i="8"/>
  <c r="AT116" i="8"/>
  <c r="AX116" i="8"/>
  <c r="BB116" i="8"/>
  <c r="BF116" i="8"/>
  <c r="BJ116" i="8"/>
  <c r="BN116" i="8"/>
  <c r="BR116" i="8"/>
  <c r="D117" i="8"/>
  <c r="H117" i="8"/>
  <c r="L117" i="8"/>
  <c r="P117" i="8"/>
  <c r="T117" i="8"/>
  <c r="X117" i="8"/>
  <c r="AB117" i="8"/>
  <c r="AF117" i="8"/>
  <c r="AJ117" i="8"/>
  <c r="AN117" i="8"/>
  <c r="AR117" i="8"/>
  <c r="AV117" i="8"/>
  <c r="AZ117" i="8"/>
  <c r="BD117" i="8"/>
  <c r="BH117" i="8"/>
  <c r="BL117" i="8"/>
  <c r="BP117" i="8"/>
  <c r="BT117" i="8"/>
  <c r="B178" i="8"/>
  <c r="B101" i="8"/>
  <c r="G112" i="8"/>
  <c r="K112" i="8"/>
  <c r="O112" i="8"/>
  <c r="S112" i="8"/>
  <c r="W112" i="8"/>
  <c r="AA112" i="8"/>
  <c r="B118" i="8"/>
  <c r="G116" i="8"/>
  <c r="K116" i="8"/>
  <c r="O116" i="8"/>
  <c r="S116" i="8"/>
  <c r="W116" i="8"/>
  <c r="AA116" i="8"/>
  <c r="AE116" i="8"/>
  <c r="AI116" i="8"/>
  <c r="AM116" i="8"/>
  <c r="AQ116" i="8"/>
  <c r="AU116" i="8"/>
  <c r="AY116" i="8"/>
  <c r="BC116" i="8"/>
  <c r="BG116" i="8"/>
  <c r="BK116" i="8"/>
  <c r="BO116" i="8"/>
  <c r="BS116" i="8"/>
  <c r="BW116" i="8"/>
  <c r="CA116" i="8"/>
  <c r="CE116" i="8"/>
  <c r="CI116" i="8"/>
  <c r="CM116" i="8"/>
  <c r="CM118" i="8" s="1"/>
  <c r="CQ116" i="8"/>
  <c r="CU116" i="8"/>
  <c r="CY116" i="8"/>
  <c r="E117" i="8"/>
  <c r="I117" i="8"/>
  <c r="M117" i="8"/>
  <c r="Q117" i="8"/>
  <c r="U117" i="8"/>
  <c r="Y117" i="8"/>
  <c r="AC117" i="8"/>
  <c r="AG117" i="8"/>
  <c r="AK117" i="8"/>
  <c r="AO117" i="8"/>
  <c r="AS117" i="8"/>
  <c r="AW117" i="8"/>
  <c r="BA117" i="8"/>
  <c r="BE117" i="8"/>
  <c r="BI117" i="8"/>
  <c r="BM117" i="8"/>
  <c r="BQ117" i="8"/>
  <c r="BV117" i="8"/>
  <c r="CA117" i="8"/>
  <c r="CF117" i="8"/>
  <c r="CF118" i="8" s="1"/>
  <c r="CL117" i="8"/>
  <c r="CQ117" i="8"/>
  <c r="CV117" i="8"/>
  <c r="B183" i="8"/>
  <c r="B255" i="8"/>
  <c r="C203" i="8"/>
  <c r="F275" i="8"/>
  <c r="J275" i="8"/>
  <c r="N275" i="8"/>
  <c r="R275" i="8"/>
  <c r="V275" i="8"/>
  <c r="Z275" i="8"/>
  <c r="AD275" i="8"/>
  <c r="AH275" i="8"/>
  <c r="AL275" i="8"/>
  <c r="AP275" i="8"/>
  <c r="AT275" i="8"/>
  <c r="AX275" i="8"/>
  <c r="BB275" i="8"/>
  <c r="BF275" i="8"/>
  <c r="BJ275" i="8"/>
  <c r="BN275" i="8"/>
  <c r="BR275" i="8"/>
  <c r="BV275" i="8"/>
  <c r="BZ275" i="8"/>
  <c r="CD275" i="8"/>
  <c r="CH275" i="8"/>
  <c r="CL275" i="8"/>
  <c r="CP275" i="8"/>
  <c r="CT275" i="8"/>
  <c r="CX275" i="8"/>
  <c r="C275" i="8"/>
  <c r="G275" i="8"/>
  <c r="K275" i="8"/>
  <c r="O275" i="8"/>
  <c r="S275" i="8"/>
  <c r="AA275" i="8"/>
  <c r="AE275" i="8"/>
  <c r="AI275" i="8"/>
  <c r="AM275" i="8"/>
  <c r="AQ275" i="8"/>
  <c r="AU275" i="8"/>
  <c r="AY275" i="8"/>
  <c r="BC275" i="8"/>
  <c r="BG275" i="8"/>
  <c r="BK275" i="8"/>
  <c r="BO275" i="8"/>
  <c r="BS275" i="8"/>
  <c r="BW275" i="8"/>
  <c r="CA275" i="8"/>
  <c r="CE275" i="8"/>
  <c r="CI275" i="8"/>
  <c r="CM275" i="8"/>
  <c r="CQ275" i="8"/>
  <c r="CU275" i="8"/>
  <c r="CY275" i="8"/>
  <c r="B314" i="8"/>
  <c r="B308" i="8"/>
  <c r="D275" i="8"/>
  <c r="H275" i="8"/>
  <c r="L275" i="8"/>
  <c r="P275" i="8"/>
  <c r="T275" i="8"/>
  <c r="X275" i="8"/>
  <c r="AB275" i="8"/>
  <c r="AF275" i="8"/>
  <c r="AJ275" i="8"/>
  <c r="AN275" i="8"/>
  <c r="AR275" i="8"/>
  <c r="AV275" i="8"/>
  <c r="AZ275" i="8"/>
  <c r="BD275" i="8"/>
  <c r="BH275" i="8"/>
  <c r="BL275" i="8"/>
  <c r="BP275" i="8"/>
  <c r="BT275" i="8"/>
  <c r="BX275" i="8"/>
  <c r="CB275" i="8"/>
  <c r="CF275" i="8"/>
  <c r="CJ275" i="8"/>
  <c r="CN275" i="8"/>
  <c r="CR275" i="8"/>
  <c r="CV275" i="8"/>
  <c r="CZ275" i="8"/>
  <c r="E275" i="8"/>
  <c r="I275" i="8"/>
  <c r="M275" i="8"/>
  <c r="Q275" i="8"/>
  <c r="U275" i="8"/>
  <c r="Y275" i="8"/>
  <c r="AC275" i="8"/>
  <c r="AK275" i="8"/>
  <c r="AO275" i="8"/>
  <c r="AS275" i="8"/>
  <c r="AW275" i="8"/>
  <c r="BA275" i="8"/>
  <c r="BE275" i="8"/>
  <c r="BI275" i="8"/>
  <c r="BM275" i="8"/>
  <c r="BQ275" i="8"/>
  <c r="BY275" i="8"/>
  <c r="CC275" i="8"/>
  <c r="CG275" i="8"/>
  <c r="CK275" i="8"/>
  <c r="CO275" i="8"/>
  <c r="CS275" i="8"/>
  <c r="BW323" i="8"/>
  <c r="CA323" i="8"/>
  <c r="CE323" i="8"/>
  <c r="CI323" i="8"/>
  <c r="CM323" i="8"/>
  <c r="CQ323" i="8"/>
  <c r="CU323" i="8"/>
  <c r="CY323" i="8"/>
  <c r="CY325" i="8" s="1"/>
  <c r="BU324" i="8"/>
  <c r="BY324" i="8"/>
  <c r="CC324" i="8"/>
  <c r="CG324" i="8"/>
  <c r="CK324" i="8"/>
  <c r="CO324" i="8"/>
  <c r="CS324" i="8"/>
  <c r="CW324" i="8"/>
  <c r="F345" i="8"/>
  <c r="J345" i="8"/>
  <c r="N345" i="8"/>
  <c r="R345" i="8"/>
  <c r="V345" i="8"/>
  <c r="Z345" i="8"/>
  <c r="AD345" i="8"/>
  <c r="AH345" i="8"/>
  <c r="AL345" i="8"/>
  <c r="AP345" i="8"/>
  <c r="AT345" i="8"/>
  <c r="AX345" i="8"/>
  <c r="BB345" i="8"/>
  <c r="BF345" i="8"/>
  <c r="BJ345" i="8"/>
  <c r="BN345" i="8"/>
  <c r="BR345" i="8"/>
  <c r="BV345" i="8"/>
  <c r="BZ345" i="8"/>
  <c r="CD345" i="8"/>
  <c r="CH345" i="8"/>
  <c r="CL345" i="8"/>
  <c r="CP345" i="8"/>
  <c r="CT345" i="8"/>
  <c r="CX345" i="8"/>
  <c r="F416" i="8"/>
  <c r="K416" i="8"/>
  <c r="Q416" i="8"/>
  <c r="V416" i="8"/>
  <c r="AA416" i="8"/>
  <c r="AO416" i="8"/>
  <c r="BE416" i="8"/>
  <c r="BS28" i="9"/>
  <c r="BR29" i="9"/>
  <c r="C345" i="8"/>
  <c r="G345" i="8"/>
  <c r="K345" i="8"/>
  <c r="O345" i="8"/>
  <c r="S345" i="8"/>
  <c r="W345" i="8"/>
  <c r="AA345" i="8"/>
  <c r="AE345" i="8"/>
  <c r="AI345" i="8"/>
  <c r="AM345" i="8"/>
  <c r="AU345" i="8"/>
  <c r="AY345" i="8"/>
  <c r="BC345" i="8"/>
  <c r="BG345" i="8"/>
  <c r="BK345" i="8"/>
  <c r="BO345" i="8"/>
  <c r="BS345" i="8"/>
  <c r="BW345" i="8"/>
  <c r="CA345" i="8"/>
  <c r="CE345" i="8"/>
  <c r="CI345" i="8"/>
  <c r="CM345" i="8"/>
  <c r="CQ345" i="8"/>
  <c r="CU345" i="8"/>
  <c r="CY345" i="8"/>
  <c r="B391" i="8"/>
  <c r="G416" i="8"/>
  <c r="M416" i="8"/>
  <c r="R416" i="8"/>
  <c r="W416" i="8"/>
  <c r="AC416" i="8"/>
  <c r="AS416" i="8"/>
  <c r="BI416" i="8"/>
  <c r="BY416" i="8"/>
  <c r="D345" i="8"/>
  <c r="H345" i="8"/>
  <c r="L345" i="8"/>
  <c r="P345" i="8"/>
  <c r="T345" i="8"/>
  <c r="X345" i="8"/>
  <c r="AB345" i="8"/>
  <c r="AF345" i="8"/>
  <c r="AJ345" i="8"/>
  <c r="AN345" i="8"/>
  <c r="AR345" i="8"/>
  <c r="AV345" i="8"/>
  <c r="AZ345" i="8"/>
  <c r="BD345" i="8"/>
  <c r="BH345" i="8"/>
  <c r="BL345" i="8"/>
  <c r="BP345" i="8"/>
  <c r="BT345" i="8"/>
  <c r="BX345" i="8"/>
  <c r="CB345" i="8"/>
  <c r="CF345" i="8"/>
  <c r="CJ345" i="8"/>
  <c r="CN345" i="8"/>
  <c r="CR345" i="8"/>
  <c r="CV345" i="8"/>
  <c r="CZ345" i="8"/>
  <c r="B396" i="8"/>
  <c r="CY395" i="8"/>
  <c r="CU395" i="8"/>
  <c r="CQ395" i="8"/>
  <c r="CM395" i="8"/>
  <c r="CI395" i="8"/>
  <c r="CE395" i="8"/>
  <c r="CA395" i="8"/>
  <c r="BW395" i="8"/>
  <c r="BW396" i="8" s="1"/>
  <c r="CW394" i="8"/>
  <c r="CW396" i="8" s="1"/>
  <c r="CS394" i="8"/>
  <c r="CO394" i="8"/>
  <c r="CK394" i="8"/>
  <c r="CG394" i="8"/>
  <c r="CC394" i="8"/>
  <c r="BY394" i="8"/>
  <c r="BU394" i="8"/>
  <c r="C416" i="8"/>
  <c r="I416" i="8"/>
  <c r="N416" i="8"/>
  <c r="S416" i="8"/>
  <c r="Y416" i="8"/>
  <c r="AW416" i="8"/>
  <c r="BM416" i="8"/>
  <c r="CC416" i="8"/>
  <c r="CS416" i="8"/>
  <c r="BV323" i="8"/>
  <c r="BZ323" i="8"/>
  <c r="CD323" i="8"/>
  <c r="CH323" i="8"/>
  <c r="CL323" i="8"/>
  <c r="CP323" i="8"/>
  <c r="CT323" i="8"/>
  <c r="CX323" i="8"/>
  <c r="BX324" i="8"/>
  <c r="CB324" i="8"/>
  <c r="CF324" i="8"/>
  <c r="CJ324" i="8"/>
  <c r="CN324" i="8"/>
  <c r="CR324" i="8"/>
  <c r="CV324" i="8"/>
  <c r="E345" i="8"/>
  <c r="I345" i="8"/>
  <c r="M345" i="8"/>
  <c r="Q345" i="8"/>
  <c r="U345" i="8"/>
  <c r="Y345" i="8"/>
  <c r="AC345" i="8"/>
  <c r="AK345" i="8"/>
  <c r="AO345" i="8"/>
  <c r="AS345" i="8"/>
  <c r="AW345" i="8"/>
  <c r="BA345" i="8"/>
  <c r="BE345" i="8"/>
  <c r="BI345" i="8"/>
  <c r="BM345" i="8"/>
  <c r="BQ345" i="8"/>
  <c r="BY345" i="8"/>
  <c r="CC345" i="8"/>
  <c r="CG345" i="8"/>
  <c r="CK345" i="8"/>
  <c r="CO345" i="8"/>
  <c r="CS345" i="8"/>
  <c r="B379" i="8"/>
  <c r="CZ416" i="8"/>
  <c r="CV416" i="8"/>
  <c r="CR416" i="8"/>
  <c r="CN416" i="8"/>
  <c r="CJ416" i="8"/>
  <c r="CF416" i="8"/>
  <c r="CB416" i="8"/>
  <c r="BX416" i="8"/>
  <c r="BT416" i="8"/>
  <c r="BP416" i="8"/>
  <c r="BL416" i="8"/>
  <c r="BH416" i="8"/>
  <c r="BD416" i="8"/>
  <c r="AZ416" i="8"/>
  <c r="AV416" i="8"/>
  <c r="AR416" i="8"/>
  <c r="AN416" i="8"/>
  <c r="AJ416" i="8"/>
  <c r="AF416" i="8"/>
  <c r="AB416" i="8"/>
  <c r="X416" i="8"/>
  <c r="T416" i="8"/>
  <c r="P416" i="8"/>
  <c r="L416" i="8"/>
  <c r="H416" i="8"/>
  <c r="D416" i="8"/>
  <c r="CY416" i="8"/>
  <c r="CU416" i="8"/>
  <c r="CQ416" i="8"/>
  <c r="CM416" i="8"/>
  <c r="CI416" i="8"/>
  <c r="CE416" i="8"/>
  <c r="CA416" i="8"/>
  <c r="BW416" i="8"/>
  <c r="BS416" i="8"/>
  <c r="BO416" i="8"/>
  <c r="BK416" i="8"/>
  <c r="BG416" i="8"/>
  <c r="BC416" i="8"/>
  <c r="AY416" i="8"/>
  <c r="AU416" i="8"/>
  <c r="AQ416" i="8"/>
  <c r="AM416" i="8"/>
  <c r="AI416" i="8"/>
  <c r="AE416" i="8"/>
  <c r="CX416" i="8"/>
  <c r="CT416" i="8"/>
  <c r="CP416" i="8"/>
  <c r="CL416" i="8"/>
  <c r="CH416" i="8"/>
  <c r="CD416" i="8"/>
  <c r="BZ416" i="8"/>
  <c r="BV416" i="8"/>
  <c r="BR416" i="8"/>
  <c r="BN416" i="8"/>
  <c r="BJ416" i="8"/>
  <c r="BF416" i="8"/>
  <c r="BB416" i="8"/>
  <c r="AX416" i="8"/>
  <c r="AT416" i="8"/>
  <c r="AP416" i="8"/>
  <c r="AL416" i="8"/>
  <c r="AH416" i="8"/>
  <c r="AD416" i="8"/>
  <c r="E416" i="8"/>
  <c r="J416" i="8"/>
  <c r="O416" i="8"/>
  <c r="U416" i="8"/>
  <c r="Z416" i="8"/>
  <c r="AK416" i="8"/>
  <c r="BA416" i="8"/>
  <c r="BQ416" i="8"/>
  <c r="CG416" i="8"/>
  <c r="CW416" i="8"/>
  <c r="G29" i="9"/>
  <c r="K29" i="9"/>
  <c r="O29" i="9"/>
  <c r="S29" i="9"/>
  <c r="W29" i="9"/>
  <c r="AA29" i="9"/>
  <c r="AE29" i="9"/>
  <c r="AI29" i="9"/>
  <c r="AM29" i="9"/>
  <c r="AQ29" i="9"/>
  <c r="AU29" i="9"/>
  <c r="AY29" i="9"/>
  <c r="BC29" i="9"/>
  <c r="BG29" i="9"/>
  <c r="BK29" i="9"/>
  <c r="BO29" i="9"/>
  <c r="BS29" i="9"/>
  <c r="BR84" i="9"/>
  <c r="BQ85" i="9"/>
  <c r="D29" i="9"/>
  <c r="H29" i="9"/>
  <c r="L29" i="9"/>
  <c r="P29" i="9"/>
  <c r="T29" i="9"/>
  <c r="X29" i="9"/>
  <c r="AB29" i="9"/>
  <c r="AF29" i="9"/>
  <c r="AJ29" i="9"/>
  <c r="AN29" i="9"/>
  <c r="AR29" i="9"/>
  <c r="AV29" i="9"/>
  <c r="AZ29" i="9"/>
  <c r="BD29" i="9"/>
  <c r="BH29" i="9"/>
  <c r="BL29" i="9"/>
  <c r="BP29" i="9"/>
  <c r="BT29" i="9"/>
  <c r="B30" i="9"/>
  <c r="B13" i="9"/>
  <c r="C13" i="9" s="1"/>
  <c r="D24" i="9"/>
  <c r="H24" i="9"/>
  <c r="L24" i="9"/>
  <c r="P24" i="9"/>
  <c r="T24" i="9"/>
  <c r="F28" i="9"/>
  <c r="J28" i="9"/>
  <c r="N28" i="9"/>
  <c r="R28" i="9"/>
  <c r="V28" i="9"/>
  <c r="Z28" i="9"/>
  <c r="AD28" i="9"/>
  <c r="AH28" i="9"/>
  <c r="AL28" i="9"/>
  <c r="AP28" i="9"/>
  <c r="AT28" i="9"/>
  <c r="AX28" i="9"/>
  <c r="BB28" i="9"/>
  <c r="BF28" i="9"/>
  <c r="BJ28" i="9"/>
  <c r="BN28" i="9"/>
  <c r="BR28" i="9"/>
  <c r="E29" i="9"/>
  <c r="I29" i="9"/>
  <c r="M29" i="9"/>
  <c r="Q29" i="9"/>
  <c r="U29" i="9"/>
  <c r="Y29" i="9"/>
  <c r="AC29" i="9"/>
  <c r="AG29" i="9"/>
  <c r="AK29" i="9"/>
  <c r="AO29" i="9"/>
  <c r="AS29" i="9"/>
  <c r="AW29" i="9"/>
  <c r="BA29" i="9"/>
  <c r="BE29" i="9"/>
  <c r="BI29" i="9"/>
  <c r="BM29" i="9"/>
  <c r="BQ29" i="9"/>
  <c r="H50" i="9"/>
  <c r="P50" i="9"/>
  <c r="X50" i="9"/>
  <c r="AF50" i="9"/>
  <c r="AN50" i="9"/>
  <c r="AV50" i="9"/>
  <c r="BD50" i="9"/>
  <c r="BL50" i="9"/>
  <c r="BT50" i="9"/>
  <c r="CB50" i="9"/>
  <c r="CJ50" i="9"/>
  <c r="G28" i="9"/>
  <c r="K28" i="9"/>
  <c r="O28" i="9"/>
  <c r="S28" i="9"/>
  <c r="W28" i="9"/>
  <c r="AA28" i="9"/>
  <c r="AE28" i="9"/>
  <c r="AI28" i="9"/>
  <c r="AM28" i="9"/>
  <c r="AQ28" i="9"/>
  <c r="AU28" i="9"/>
  <c r="AY28" i="9"/>
  <c r="BC28" i="9"/>
  <c r="BG28" i="9"/>
  <c r="BK28" i="9"/>
  <c r="BO28" i="9"/>
  <c r="F29" i="9"/>
  <c r="J29" i="9"/>
  <c r="N29" i="9"/>
  <c r="R29" i="9"/>
  <c r="V29" i="9"/>
  <c r="Z29" i="9"/>
  <c r="AD29" i="9"/>
  <c r="AH29" i="9"/>
  <c r="AL29" i="9"/>
  <c r="AP29" i="9"/>
  <c r="AT29" i="9"/>
  <c r="AX29" i="9"/>
  <c r="BB29" i="9"/>
  <c r="BF29" i="9"/>
  <c r="BJ29" i="9"/>
  <c r="BN29" i="9"/>
  <c r="CX50" i="9"/>
  <c r="CT50" i="9"/>
  <c r="CP50" i="9"/>
  <c r="CL50" i="9"/>
  <c r="CH50" i="9"/>
  <c r="CD50" i="9"/>
  <c r="BZ50" i="9"/>
  <c r="BV50" i="9"/>
  <c r="BR50" i="9"/>
  <c r="BN50" i="9"/>
  <c r="BJ50" i="9"/>
  <c r="BF50" i="9"/>
  <c r="BB50" i="9"/>
  <c r="AX50" i="9"/>
  <c r="AT50" i="9"/>
  <c r="AP50" i="9"/>
  <c r="AL50" i="9"/>
  <c r="AH50" i="9"/>
  <c r="AD50" i="9"/>
  <c r="Z50" i="9"/>
  <c r="V50" i="9"/>
  <c r="R50" i="9"/>
  <c r="N50" i="9"/>
  <c r="J50" i="9"/>
  <c r="F50" i="9"/>
  <c r="CW50" i="9"/>
  <c r="CS50" i="9"/>
  <c r="CO50" i="9"/>
  <c r="CK50" i="9"/>
  <c r="CG50" i="9"/>
  <c r="CC50" i="9"/>
  <c r="BY50" i="9"/>
  <c r="BQ50" i="9"/>
  <c r="BM50" i="9"/>
  <c r="BI50" i="9"/>
  <c r="BE50" i="9"/>
  <c r="BA50" i="9"/>
  <c r="AW50" i="9"/>
  <c r="AS50" i="9"/>
  <c r="AO50" i="9"/>
  <c r="AK50" i="9"/>
  <c r="AC50" i="9"/>
  <c r="Y50" i="9"/>
  <c r="U50" i="9"/>
  <c r="Q50" i="9"/>
  <c r="M50" i="9"/>
  <c r="I50" i="9"/>
  <c r="E50" i="9"/>
  <c r="C50" i="9"/>
  <c r="K50" i="9"/>
  <c r="S50" i="9"/>
  <c r="AA50" i="9"/>
  <c r="AI50" i="9"/>
  <c r="AQ50" i="9"/>
  <c r="AY50" i="9"/>
  <c r="BG50" i="9"/>
  <c r="BO50" i="9"/>
  <c r="BW50" i="9"/>
  <c r="CE50" i="9"/>
  <c r="CM50" i="9"/>
  <c r="CU50" i="9"/>
  <c r="G84" i="9"/>
  <c r="K84" i="9"/>
  <c r="O84" i="9"/>
  <c r="S84" i="9"/>
  <c r="W84" i="9"/>
  <c r="AA84" i="9"/>
  <c r="AE84" i="9"/>
  <c r="AI84" i="9"/>
  <c r="AM84" i="9"/>
  <c r="AQ84" i="9"/>
  <c r="AU84" i="9"/>
  <c r="AY84" i="9"/>
  <c r="BC84" i="9"/>
  <c r="BG84" i="9"/>
  <c r="BK84" i="9"/>
  <c r="BO84" i="9"/>
  <c r="BS84" i="9"/>
  <c r="BM140" i="9"/>
  <c r="D84" i="9"/>
  <c r="H84" i="9"/>
  <c r="L84" i="9"/>
  <c r="P84" i="9"/>
  <c r="T84" i="9"/>
  <c r="X84" i="9"/>
  <c r="AB84" i="9"/>
  <c r="AF84" i="9"/>
  <c r="AJ84" i="9"/>
  <c r="AN84" i="9"/>
  <c r="AR84" i="9"/>
  <c r="AV84" i="9"/>
  <c r="AZ84" i="9"/>
  <c r="BD84" i="9"/>
  <c r="BH84" i="9"/>
  <c r="BL84" i="9"/>
  <c r="BP84" i="9"/>
  <c r="BT84" i="9"/>
  <c r="G85" i="9"/>
  <c r="K85" i="9"/>
  <c r="O85" i="9"/>
  <c r="S85" i="9"/>
  <c r="W85" i="9"/>
  <c r="AA85" i="9"/>
  <c r="AE85" i="9"/>
  <c r="AI85" i="9"/>
  <c r="AM85" i="9"/>
  <c r="AQ85" i="9"/>
  <c r="AU85" i="9"/>
  <c r="AY85" i="9"/>
  <c r="BC85" i="9"/>
  <c r="BG85" i="9"/>
  <c r="BK85" i="9"/>
  <c r="BO85" i="9"/>
  <c r="BS85" i="9"/>
  <c r="CY106" i="9"/>
  <c r="CT106" i="9"/>
  <c r="CO106" i="9"/>
  <c r="CI106" i="9"/>
  <c r="CD106" i="9"/>
  <c r="BZ106" i="9"/>
  <c r="BV106" i="9"/>
  <c r="BR106" i="9"/>
  <c r="CU106" i="9"/>
  <c r="CP106" i="9"/>
  <c r="CK106" i="9"/>
  <c r="CE106" i="9"/>
  <c r="CA106" i="9"/>
  <c r="BW106" i="9"/>
  <c r="BS106" i="9"/>
  <c r="BO106" i="9"/>
  <c r="BK106" i="9"/>
  <c r="BG106" i="9"/>
  <c r="BC106" i="9"/>
  <c r="E106" i="9"/>
  <c r="J106" i="9"/>
  <c r="O106" i="9"/>
  <c r="U106" i="9"/>
  <c r="Z106" i="9"/>
  <c r="AE106" i="9"/>
  <c r="AK106" i="9"/>
  <c r="AP106" i="9"/>
  <c r="AU106" i="9"/>
  <c r="BA106" i="9"/>
  <c r="BI106" i="9"/>
  <c r="BQ106" i="9"/>
  <c r="CH106" i="9"/>
  <c r="D79" i="9"/>
  <c r="H79" i="9"/>
  <c r="L79" i="9"/>
  <c r="P79" i="9"/>
  <c r="T79" i="9"/>
  <c r="X79" i="9"/>
  <c r="AB79" i="9"/>
  <c r="AF79" i="9"/>
  <c r="E84" i="9"/>
  <c r="I84" i="9"/>
  <c r="M84" i="9"/>
  <c r="Q84" i="9"/>
  <c r="U84" i="9"/>
  <c r="Y84" i="9"/>
  <c r="AC84" i="9"/>
  <c r="AG84" i="9"/>
  <c r="AK84" i="9"/>
  <c r="AO84" i="9"/>
  <c r="AS84" i="9"/>
  <c r="AW84" i="9"/>
  <c r="BA84" i="9"/>
  <c r="BE84" i="9"/>
  <c r="BI84" i="9"/>
  <c r="BM84" i="9"/>
  <c r="BQ84" i="9"/>
  <c r="D85" i="9"/>
  <c r="H85" i="9"/>
  <c r="L85" i="9"/>
  <c r="P85" i="9"/>
  <c r="T85" i="9"/>
  <c r="X85" i="9"/>
  <c r="AB85" i="9"/>
  <c r="AF85" i="9"/>
  <c r="AJ85" i="9"/>
  <c r="AN85" i="9"/>
  <c r="AR85" i="9"/>
  <c r="AV85" i="9"/>
  <c r="AZ85" i="9"/>
  <c r="BD85" i="9"/>
  <c r="BH85" i="9"/>
  <c r="BL85" i="9"/>
  <c r="BP85" i="9"/>
  <c r="BT85" i="9"/>
  <c r="B86" i="9"/>
  <c r="F106" i="9"/>
  <c r="K106" i="9"/>
  <c r="Q106" i="9"/>
  <c r="V106" i="9"/>
  <c r="AA106" i="9"/>
  <c r="AL106" i="9"/>
  <c r="AW106" i="9"/>
  <c r="BB106" i="9"/>
  <c r="BJ106" i="9"/>
  <c r="CM106" i="9"/>
  <c r="B69" i="9"/>
  <c r="C69" i="9" s="1"/>
  <c r="E79" i="9"/>
  <c r="I79" i="9"/>
  <c r="M79" i="9"/>
  <c r="Q79" i="9"/>
  <c r="U79" i="9"/>
  <c r="Y79" i="9"/>
  <c r="AC79" i="9"/>
  <c r="F84" i="9"/>
  <c r="J84" i="9"/>
  <c r="N84" i="9"/>
  <c r="R84" i="9"/>
  <c r="V84" i="9"/>
  <c r="Z84" i="9"/>
  <c r="AD84" i="9"/>
  <c r="AH84" i="9"/>
  <c r="AL84" i="9"/>
  <c r="AP84" i="9"/>
  <c r="AT84" i="9"/>
  <c r="AX84" i="9"/>
  <c r="BB84" i="9"/>
  <c r="BF84" i="9"/>
  <c r="BJ84" i="9"/>
  <c r="BN84" i="9"/>
  <c r="E85" i="9"/>
  <c r="I85" i="9"/>
  <c r="M85" i="9"/>
  <c r="Q85" i="9"/>
  <c r="U85" i="9"/>
  <c r="Y85" i="9"/>
  <c r="AC85" i="9"/>
  <c r="AG85" i="9"/>
  <c r="AK85" i="9"/>
  <c r="AO85" i="9"/>
  <c r="AS85" i="9"/>
  <c r="AW85" i="9"/>
  <c r="BA85" i="9"/>
  <c r="BE85" i="9"/>
  <c r="BI85" i="9"/>
  <c r="BM85" i="9"/>
  <c r="G106" i="9"/>
  <c r="M106" i="9"/>
  <c r="R106" i="9"/>
  <c r="W106" i="9"/>
  <c r="AC106" i="9"/>
  <c r="AH106" i="9"/>
  <c r="AM106" i="9"/>
  <c r="AS106" i="9"/>
  <c r="AX106" i="9"/>
  <c r="BE106" i="9"/>
  <c r="BM106" i="9"/>
  <c r="BY106" i="9"/>
  <c r="CS106" i="9"/>
  <c r="G140" i="9"/>
  <c r="O140" i="9"/>
  <c r="W140" i="9"/>
  <c r="AE140" i="9"/>
  <c r="AM140" i="9"/>
  <c r="AU140" i="9"/>
  <c r="BC140" i="9"/>
  <c r="BK140" i="9"/>
  <c r="BS140" i="9"/>
  <c r="CV106" i="9"/>
  <c r="CR106" i="9"/>
  <c r="CN106" i="9"/>
  <c r="CJ106" i="9"/>
  <c r="CF106" i="9"/>
  <c r="D106" i="9"/>
  <c r="H106" i="9"/>
  <c r="L106" i="9"/>
  <c r="P106" i="9"/>
  <c r="T106" i="9"/>
  <c r="X106" i="9"/>
  <c r="AB106" i="9"/>
  <c r="AF106" i="9"/>
  <c r="AJ106" i="9"/>
  <c r="AN106" i="9"/>
  <c r="AR106" i="9"/>
  <c r="AV106" i="9"/>
  <c r="AZ106" i="9"/>
  <c r="BD106" i="9"/>
  <c r="BH106" i="9"/>
  <c r="BL106" i="9"/>
  <c r="BP106" i="9"/>
  <c r="BT106" i="9"/>
  <c r="BX106" i="9"/>
  <c r="CB106" i="9"/>
  <c r="CG106" i="9"/>
  <c r="CL106" i="9"/>
  <c r="CQ106" i="9"/>
  <c r="CW106" i="9"/>
  <c r="J135" i="9"/>
  <c r="R135" i="9"/>
  <c r="Z135" i="9"/>
  <c r="I140" i="9"/>
  <c r="Q140" i="9"/>
  <c r="Y140" i="9"/>
  <c r="AG140" i="9"/>
  <c r="AO140" i="9"/>
  <c r="AW140" i="9"/>
  <c r="BE140" i="9"/>
  <c r="BT140" i="9"/>
  <c r="BP140" i="9"/>
  <c r="BL140" i="9"/>
  <c r="BH140" i="9"/>
  <c r="BD140" i="9"/>
  <c r="AZ140" i="9"/>
  <c r="AV140" i="9"/>
  <c r="AR140" i="9"/>
  <c r="AN140" i="9"/>
  <c r="AJ140" i="9"/>
  <c r="AF140" i="9"/>
  <c r="AB140" i="9"/>
  <c r="X140" i="9"/>
  <c r="T140" i="9"/>
  <c r="P140" i="9"/>
  <c r="L140" i="9"/>
  <c r="H140" i="9"/>
  <c r="D140" i="9"/>
  <c r="AE135" i="9"/>
  <c r="AA135" i="9"/>
  <c r="W135" i="9"/>
  <c r="S135" i="9"/>
  <c r="O135" i="9"/>
  <c r="K135" i="9"/>
  <c r="G135" i="9"/>
  <c r="BR140" i="9"/>
  <c r="BN140" i="9"/>
  <c r="BJ140" i="9"/>
  <c r="BF140" i="9"/>
  <c r="BB140" i="9"/>
  <c r="AX140" i="9"/>
  <c r="AT140" i="9"/>
  <c r="AP140" i="9"/>
  <c r="AL140" i="9"/>
  <c r="AH140" i="9"/>
  <c r="AD140" i="9"/>
  <c r="Z140" i="9"/>
  <c r="V140" i="9"/>
  <c r="R140" i="9"/>
  <c r="N140" i="9"/>
  <c r="J140" i="9"/>
  <c r="F140" i="9"/>
  <c r="AC135" i="9"/>
  <c r="Y135" i="9"/>
  <c r="U135" i="9"/>
  <c r="Q135" i="9"/>
  <c r="M135" i="9"/>
  <c r="I135" i="9"/>
  <c r="E135" i="9"/>
  <c r="K140" i="9"/>
  <c r="S140" i="9"/>
  <c r="AA140" i="9"/>
  <c r="AI140" i="9"/>
  <c r="AQ140" i="9"/>
  <c r="AY140" i="9"/>
  <c r="BG140" i="9"/>
  <c r="BO140" i="9"/>
  <c r="E140" i="9"/>
  <c r="M140" i="9"/>
  <c r="U140" i="9"/>
  <c r="AC140" i="9"/>
  <c r="AK140" i="9"/>
  <c r="AS140" i="9"/>
  <c r="BA140" i="9"/>
  <c r="BI140" i="9"/>
  <c r="BQ140" i="9"/>
  <c r="G139" i="9"/>
  <c r="K139" i="9"/>
  <c r="O139" i="9"/>
  <c r="S139" i="9"/>
  <c r="W139" i="9"/>
  <c r="AA139" i="9"/>
  <c r="AE139" i="9"/>
  <c r="AI139" i="9"/>
  <c r="AM139" i="9"/>
  <c r="AQ139" i="9"/>
  <c r="AU139" i="9"/>
  <c r="AY139" i="9"/>
  <c r="BC139" i="9"/>
  <c r="BG139" i="9"/>
  <c r="BK139" i="9"/>
  <c r="BO139" i="9"/>
  <c r="BS139" i="9"/>
  <c r="L161" i="9"/>
  <c r="AB161" i="9"/>
  <c r="AZ161" i="9"/>
  <c r="CX161" i="9"/>
  <c r="CT161" i="9"/>
  <c r="CP161" i="9"/>
  <c r="CL161" i="9"/>
  <c r="CH161" i="9"/>
  <c r="CD161" i="9"/>
  <c r="BZ161" i="9"/>
  <c r="BV161" i="9"/>
  <c r="BR161" i="9"/>
  <c r="BN161" i="9"/>
  <c r="BJ161" i="9"/>
  <c r="BF161" i="9"/>
  <c r="BB161" i="9"/>
  <c r="AX161" i="9"/>
  <c r="AT161" i="9"/>
  <c r="AP161" i="9"/>
  <c r="AL161" i="9"/>
  <c r="AH161" i="9"/>
  <c r="AD161" i="9"/>
  <c r="Z161" i="9"/>
  <c r="V161" i="9"/>
  <c r="R161" i="9"/>
  <c r="N161" i="9"/>
  <c r="J161" i="9"/>
  <c r="F161" i="9"/>
  <c r="CW161" i="9"/>
  <c r="CS161" i="9"/>
  <c r="CO161" i="9"/>
  <c r="CK161" i="9"/>
  <c r="CG161" i="9"/>
  <c r="CC161" i="9"/>
  <c r="BY161" i="9"/>
  <c r="BQ161" i="9"/>
  <c r="BM161" i="9"/>
  <c r="BI161" i="9"/>
  <c r="BE161" i="9"/>
  <c r="BA161" i="9"/>
  <c r="AW161" i="9"/>
  <c r="AS161" i="9"/>
  <c r="AO161" i="9"/>
  <c r="AK161" i="9"/>
  <c r="AC161" i="9"/>
  <c r="Y161" i="9"/>
  <c r="U161" i="9"/>
  <c r="Q161" i="9"/>
  <c r="M161" i="9"/>
  <c r="I161" i="9"/>
  <c r="E161" i="9"/>
  <c r="CU161" i="9"/>
  <c r="CM161" i="9"/>
  <c r="CE161" i="9"/>
  <c r="BW161" i="9"/>
  <c r="BO161" i="9"/>
  <c r="BG161" i="9"/>
  <c r="AY161" i="9"/>
  <c r="AQ161" i="9"/>
  <c r="CR161" i="9"/>
  <c r="CJ161" i="9"/>
  <c r="CB161" i="9"/>
  <c r="BT161" i="9"/>
  <c r="BL161" i="9"/>
  <c r="BD161" i="9"/>
  <c r="AV161" i="9"/>
  <c r="AN161" i="9"/>
  <c r="AF161" i="9"/>
  <c r="X161" i="9"/>
  <c r="P161" i="9"/>
  <c r="H161" i="9"/>
  <c r="CY161" i="9"/>
  <c r="CQ161" i="9"/>
  <c r="CI161" i="9"/>
  <c r="CA161" i="9"/>
  <c r="BS161" i="9"/>
  <c r="BK161" i="9"/>
  <c r="BC161" i="9"/>
  <c r="AU161" i="9"/>
  <c r="AM161" i="9"/>
  <c r="AE161" i="9"/>
  <c r="W161" i="9"/>
  <c r="O161" i="9"/>
  <c r="G161" i="9"/>
  <c r="C161" i="9"/>
  <c r="S161" i="9"/>
  <c r="AI161" i="9"/>
  <c r="BH161" i="9"/>
  <c r="CN161" i="9"/>
  <c r="Q139" i="9"/>
  <c r="U139" i="9"/>
  <c r="Y139" i="9"/>
  <c r="AC139" i="9"/>
  <c r="AG139" i="9"/>
  <c r="AK139" i="9"/>
  <c r="AO139" i="9"/>
  <c r="AS139" i="9"/>
  <c r="AW139" i="9"/>
  <c r="BA139" i="9"/>
  <c r="BE139" i="9"/>
  <c r="BI139" i="9"/>
  <c r="BM139" i="9"/>
  <c r="BQ139" i="9"/>
  <c r="D161" i="9"/>
  <c r="T161" i="9"/>
  <c r="AJ161" i="9"/>
  <c r="BP161" i="9"/>
  <c r="CV161" i="9"/>
  <c r="H213" i="9"/>
  <c r="H215" i="9" s="1"/>
  <c r="H220" i="9"/>
  <c r="E251" i="9"/>
  <c r="E244" i="9"/>
  <c r="E246" i="9" s="1"/>
  <c r="X213" i="9"/>
  <c r="X215" i="9" s="1"/>
  <c r="X220" i="9"/>
  <c r="K183" i="9"/>
  <c r="K185" i="9" s="1"/>
  <c r="W190" i="9"/>
  <c r="W182" i="9"/>
  <c r="T213" i="9"/>
  <c r="T215" i="9" s="1"/>
  <c r="T220" i="9"/>
  <c r="X251" i="9"/>
  <c r="X243" i="9"/>
  <c r="X246" i="9" s="1"/>
  <c r="K251" i="9"/>
  <c r="O190" i="9"/>
  <c r="O182" i="9"/>
  <c r="O185" i="9" s="1"/>
  <c r="L213" i="9"/>
  <c r="L215" i="9" s="1"/>
  <c r="L220" i="9"/>
  <c r="O244" i="9"/>
  <c r="O251" i="9"/>
  <c r="O243" i="9"/>
  <c r="F182" i="9"/>
  <c r="J182" i="9"/>
  <c r="G182" i="9"/>
  <c r="R182" i="9" l="1"/>
  <c r="N183" i="9"/>
  <c r="R183" i="9"/>
  <c r="F183" i="9"/>
  <c r="T183" i="9"/>
  <c r="L183" i="9"/>
  <c r="L185" i="9" s="1"/>
  <c r="T182" i="9"/>
  <c r="T185" i="9" s="1"/>
  <c r="H183" i="9"/>
  <c r="BW30" i="9"/>
  <c r="H279" i="5"/>
  <c r="CA295" i="5"/>
  <c r="H66" i="5"/>
  <c r="H275" i="5"/>
  <c r="CE283" i="5"/>
  <c r="CE30" i="9"/>
  <c r="CD30" i="9"/>
  <c r="K53" i="8"/>
  <c r="AG189" i="5"/>
  <c r="AC189" i="5"/>
  <c r="CU30" i="9"/>
  <c r="CK141" i="9"/>
  <c r="AC299" i="5"/>
  <c r="D189" i="5"/>
  <c r="H189" i="5"/>
  <c r="CX86" i="9"/>
  <c r="CB136" i="9"/>
  <c r="CW141" i="9"/>
  <c r="CX183" i="8"/>
  <c r="CX185" i="8" s="1"/>
  <c r="CX207" i="8" s="1"/>
  <c r="BU86" i="9"/>
  <c r="H73" i="12"/>
  <c r="Q185" i="9"/>
  <c r="AM113" i="8"/>
  <c r="I74" i="12"/>
  <c r="I75" i="12"/>
  <c r="BF295" i="5"/>
  <c r="BB295" i="5"/>
  <c r="I73" i="12"/>
  <c r="AC169" i="5"/>
  <c r="H75" i="12"/>
  <c r="H74" i="12"/>
  <c r="CT252" i="5"/>
  <c r="AC249" i="5"/>
  <c r="AG249" i="5" s="1"/>
  <c r="AJ235" i="5" s="1"/>
  <c r="AN235" i="5" s="1"/>
  <c r="AR235" i="5" s="1"/>
  <c r="AV235" i="5" s="1"/>
  <c r="J74" i="12"/>
  <c r="AC269" i="5"/>
  <c r="AG269" i="5" s="1"/>
  <c r="AJ240" i="5" s="1"/>
  <c r="J73" i="12"/>
  <c r="AC245" i="5"/>
  <c r="AC247" i="5" s="1"/>
  <c r="J75" i="12"/>
  <c r="D45" i="11"/>
  <c r="E45" i="11"/>
  <c r="K24" i="17"/>
  <c r="CA60" i="5"/>
  <c r="CE60" i="5" s="1"/>
  <c r="C25" i="17"/>
  <c r="CA269" i="5"/>
  <c r="CA271" i="5" s="1"/>
  <c r="K25" i="17"/>
  <c r="CN53" i="8"/>
  <c r="BX53" i="8"/>
  <c r="CA163" i="5"/>
  <c r="CA267" i="5" s="1"/>
  <c r="G25" i="17"/>
  <c r="G31" i="17"/>
  <c r="C31" i="17"/>
  <c r="C24" i="17"/>
  <c r="H175" i="5"/>
  <c r="K137" i="5" s="1"/>
  <c r="O137" i="5" s="1"/>
  <c r="S137" i="5" s="1"/>
  <c r="W137" i="5" s="1"/>
  <c r="G32" i="17"/>
  <c r="AC177" i="5"/>
  <c r="AG177" i="5"/>
  <c r="CD53" i="8"/>
  <c r="CA185" i="5"/>
  <c r="CH139" i="5"/>
  <c r="CL139" i="5" s="1"/>
  <c r="CP139" i="5" s="1"/>
  <c r="CT139" i="5" s="1"/>
  <c r="CE167" i="5"/>
  <c r="CE169" i="5" s="1"/>
  <c r="AG173" i="5"/>
  <c r="AC173" i="5"/>
  <c r="BF90" i="5"/>
  <c r="BI38" i="5"/>
  <c r="CE286" i="5"/>
  <c r="CE287" i="5" s="1"/>
  <c r="CH35" i="5"/>
  <c r="BF82" i="5"/>
  <c r="BI36" i="5"/>
  <c r="BI26" i="5"/>
  <c r="BM26" i="5" s="1"/>
  <c r="BQ26" i="5" s="1"/>
  <c r="BU26" i="5" s="1"/>
  <c r="K140" i="5"/>
  <c r="O140" i="5" s="1"/>
  <c r="S140" i="5" s="1"/>
  <c r="W140" i="5" s="1"/>
  <c r="BF70" i="5"/>
  <c r="BI33" i="5"/>
  <c r="K124" i="5"/>
  <c r="O124" i="5" s="1"/>
  <c r="S124" i="5" s="1"/>
  <c r="W124" i="5" s="1"/>
  <c r="BF286" i="5"/>
  <c r="BF287" i="5" s="1"/>
  <c r="BI35" i="5"/>
  <c r="BM35" i="5" s="1"/>
  <c r="BQ35" i="5" s="1"/>
  <c r="BU35" i="5" s="1"/>
  <c r="BI37" i="5"/>
  <c r="BM37" i="5" s="1"/>
  <c r="BQ37" i="5" s="1"/>
  <c r="BU37" i="5" s="1"/>
  <c r="K139" i="5"/>
  <c r="O139" i="5" s="1"/>
  <c r="S139" i="5" s="1"/>
  <c r="W139" i="5" s="1"/>
  <c r="BI253" i="5"/>
  <c r="CE275" i="5"/>
  <c r="BF167" i="5"/>
  <c r="BI135" i="5" s="1"/>
  <c r="BM135" i="5" s="1"/>
  <c r="BQ135" i="5" s="1"/>
  <c r="BU135" i="5" s="1"/>
  <c r="BB271" i="5"/>
  <c r="CA275" i="5"/>
  <c r="AG167" i="5"/>
  <c r="AJ135" i="5" s="1"/>
  <c r="BY118" i="8"/>
  <c r="CB320" i="8"/>
  <c r="CF53" i="8"/>
  <c r="H167" i="5"/>
  <c r="K135" i="5" s="1"/>
  <c r="O135" i="5" s="1"/>
  <c r="S135" i="5" s="1"/>
  <c r="W135" i="5" s="1"/>
  <c r="CR53" i="8"/>
  <c r="CB53" i="8"/>
  <c r="CA279" i="5"/>
  <c r="CE279" i="5"/>
  <c r="CL255" i="5"/>
  <c r="AN245" i="5"/>
  <c r="AR245" i="5" s="1"/>
  <c r="AV245" i="5" s="1"/>
  <c r="CE78" i="5"/>
  <c r="CE243" i="5"/>
  <c r="CH233" i="5"/>
  <c r="CL233" i="5" s="1"/>
  <c r="CP233" i="5" s="1"/>
  <c r="CT233" i="5" s="1"/>
  <c r="CP252" i="5"/>
  <c r="CH256" i="5"/>
  <c r="CH252" i="5"/>
  <c r="CH253" i="5"/>
  <c r="BF173" i="5"/>
  <c r="BF278" i="5"/>
  <c r="BF279" i="5" s="1"/>
  <c r="BB169" i="5"/>
  <c r="BB274" i="5"/>
  <c r="BB275" i="5" s="1"/>
  <c r="BB173" i="5"/>
  <c r="BB278" i="5"/>
  <c r="BB279" i="5" s="1"/>
  <c r="BU252" i="5"/>
  <c r="BM255" i="5"/>
  <c r="BF177" i="5"/>
  <c r="BF282" i="5"/>
  <c r="BF274" i="5"/>
  <c r="BF275" i="5" s="1"/>
  <c r="BB177" i="5"/>
  <c r="BB282" i="5"/>
  <c r="BI256" i="5"/>
  <c r="BI252" i="5"/>
  <c r="BQ252" i="5"/>
  <c r="BM252" i="5"/>
  <c r="BF269" i="5"/>
  <c r="BI240" i="5" s="1"/>
  <c r="BF78" i="5"/>
  <c r="CL237" i="5"/>
  <c r="CP237" i="5" s="1"/>
  <c r="CT237" i="5" s="1"/>
  <c r="AN254" i="5"/>
  <c r="AN255" i="5"/>
  <c r="AJ256" i="5"/>
  <c r="BI141" i="5"/>
  <c r="BM141" i="5" s="1"/>
  <c r="BQ141" i="5" s="1"/>
  <c r="BU141" i="5" s="1"/>
  <c r="CL136" i="5"/>
  <c r="CP136" i="5" s="1"/>
  <c r="CT136" i="5" s="1"/>
  <c r="BF181" i="5"/>
  <c r="BF189" i="5"/>
  <c r="BB181" i="5"/>
  <c r="BF185" i="5"/>
  <c r="AJ141" i="5"/>
  <c r="AN141" i="5" s="1"/>
  <c r="AR141" i="5" s="1"/>
  <c r="AV141" i="5" s="1"/>
  <c r="H36" i="5"/>
  <c r="H38" i="5" s="1"/>
  <c r="D164" i="5"/>
  <c r="D269" i="5"/>
  <c r="H269" i="5" s="1"/>
  <c r="AG163" i="5"/>
  <c r="AJ134" i="5" s="1"/>
  <c r="AC278" i="5"/>
  <c r="AC279" i="5" s="1"/>
  <c r="AC274" i="5"/>
  <c r="AC275" i="5" s="1"/>
  <c r="AC282" i="5"/>
  <c r="AC283" i="5" s="1"/>
  <c r="AG278" i="5"/>
  <c r="AG279" i="5" s="1"/>
  <c r="AN237" i="5" s="1"/>
  <c r="AR237" i="5" s="1"/>
  <c r="AV237" i="5" s="1"/>
  <c r="AG282" i="5"/>
  <c r="AG283" i="5" s="1"/>
  <c r="AG274" i="5"/>
  <c r="AG275" i="5" s="1"/>
  <c r="AN236" i="5" s="1"/>
  <c r="AR236" i="5" s="1"/>
  <c r="AV236" i="5" s="1"/>
  <c r="CP38" i="5"/>
  <c r="CT38" i="5" s="1"/>
  <c r="AJ37" i="5"/>
  <c r="AN37" i="5" s="1"/>
  <c r="AR37" i="5" s="1"/>
  <c r="AV37" i="5" s="1"/>
  <c r="AJ33" i="5"/>
  <c r="AN33" i="5" s="1"/>
  <c r="AR33" i="5" s="1"/>
  <c r="AV33" i="5" s="1"/>
  <c r="AJ36" i="5"/>
  <c r="AN36" i="5" s="1"/>
  <c r="AR36" i="5" s="1"/>
  <c r="AV36" i="5" s="1"/>
  <c r="BF60" i="5"/>
  <c r="BI31" i="5" s="1"/>
  <c r="BB62" i="5"/>
  <c r="AG60" i="5"/>
  <c r="D278" i="5"/>
  <c r="D279" i="5" s="1"/>
  <c r="D172" i="5"/>
  <c r="H163" i="5"/>
  <c r="D274" i="5"/>
  <c r="D275" i="5" s="1"/>
  <c r="D168" i="5"/>
  <c r="D176" i="5"/>
  <c r="D177" i="5" s="1"/>
  <c r="D282" i="5"/>
  <c r="D283" i="5" s="1"/>
  <c r="AZ136" i="9"/>
  <c r="CA86" i="9"/>
  <c r="CY86" i="9"/>
  <c r="CZ178" i="8"/>
  <c r="O32" i="5"/>
  <c r="S32" i="5" s="1"/>
  <c r="W32" i="5" s="1"/>
  <c r="H60" i="5"/>
  <c r="BC136" i="9"/>
  <c r="CM178" i="8"/>
  <c r="CS30" i="9"/>
  <c r="BW86" i="9"/>
  <c r="AM81" i="9"/>
  <c r="K31" i="17"/>
  <c r="K32" i="17"/>
  <c r="CA86" i="5"/>
  <c r="CA66" i="5"/>
  <c r="CE175" i="5"/>
  <c r="CH137" i="5" s="1"/>
  <c r="CL137" i="5" s="1"/>
  <c r="CP137" i="5" s="1"/>
  <c r="CT137" i="5" s="1"/>
  <c r="CX25" i="9"/>
  <c r="CX32" i="9" s="1"/>
  <c r="CX54" i="9" s="1"/>
  <c r="CK396" i="8"/>
  <c r="CC396" i="8"/>
  <c r="CQ30" i="9"/>
  <c r="BW53" i="8"/>
  <c r="AC97" i="5"/>
  <c r="DR129" i="5"/>
  <c r="J33" i="11" s="1"/>
  <c r="CE396" i="8"/>
  <c r="CK325" i="8"/>
  <c r="BV118" i="8"/>
  <c r="BB97" i="5"/>
  <c r="I33" i="11"/>
  <c r="I7" i="12"/>
  <c r="AN39" i="5"/>
  <c r="AR39" i="5" s="1"/>
  <c r="AV39" i="5" s="1"/>
  <c r="O255" i="5"/>
  <c r="O248" i="5"/>
  <c r="S248" i="5" s="1"/>
  <c r="W248" i="5" s="1"/>
  <c r="S234" i="5"/>
  <c r="W234" i="5" s="1"/>
  <c r="AN148" i="5"/>
  <c r="AN149" i="5"/>
  <c r="AJ150" i="5"/>
  <c r="BM148" i="5"/>
  <c r="BI150" i="5"/>
  <c r="CL149" i="5"/>
  <c r="CT146" i="5"/>
  <c r="CH146" i="5"/>
  <c r="CH150" i="5"/>
  <c r="BM142" i="5"/>
  <c r="CY320" i="8"/>
  <c r="CY327" i="8" s="1"/>
  <c r="CY349" i="8" s="1"/>
  <c r="O149" i="5"/>
  <c r="K150" i="5"/>
  <c r="K46" i="5"/>
  <c r="CZ255" i="8"/>
  <c r="BB185" i="5"/>
  <c r="CA291" i="5"/>
  <c r="CE291" i="5"/>
  <c r="CE86" i="5"/>
  <c r="D304" i="5"/>
  <c r="D125" i="5"/>
  <c r="BM139" i="5"/>
  <c r="BQ139" i="5" s="1"/>
  <c r="BU139" i="5" s="1"/>
  <c r="AG72" i="5"/>
  <c r="BB66" i="5"/>
  <c r="CA97" i="5"/>
  <c r="H193" i="5"/>
  <c r="H299" i="5"/>
  <c r="D137" i="5"/>
  <c r="CX113" i="8"/>
  <c r="AH30" i="6"/>
  <c r="AH33" i="6" s="1"/>
  <c r="CM141" i="9"/>
  <c r="CO178" i="8"/>
  <c r="BL178" i="8"/>
  <c r="CT53" i="8"/>
  <c r="CH53" i="8"/>
  <c r="CJ53" i="8"/>
  <c r="AN53" i="8"/>
  <c r="AR53" i="8"/>
  <c r="BF131" i="5"/>
  <c r="BI126" i="5" s="1"/>
  <c r="BM126" i="5" s="1"/>
  <c r="CA245" i="5"/>
  <c r="CE245" i="5" s="1"/>
  <c r="CH234" i="5" s="1"/>
  <c r="CL234" i="5" s="1"/>
  <c r="CP234" i="5" s="1"/>
  <c r="CT234" i="5" s="1"/>
  <c r="K23" i="17"/>
  <c r="CA249" i="5"/>
  <c r="CA251" i="5" s="1"/>
  <c r="AG143" i="5"/>
  <c r="AJ129" i="5" s="1"/>
  <c r="CA143" i="5"/>
  <c r="CA145" i="5" s="1"/>
  <c r="G24" i="17"/>
  <c r="CA139" i="5"/>
  <c r="CE139" i="5" s="1"/>
  <c r="CH128" i="5" s="1"/>
  <c r="CL128" i="5" s="1"/>
  <c r="G23" i="17"/>
  <c r="CA40" i="5"/>
  <c r="CE40" i="5" s="1"/>
  <c r="CE42" i="5" s="1"/>
  <c r="CA36" i="5"/>
  <c r="CA38" i="5" s="1"/>
  <c r="C23" i="17"/>
  <c r="CF136" i="9"/>
  <c r="CA136" i="9"/>
  <c r="BM178" i="8"/>
  <c r="BP136" i="9"/>
  <c r="CV136" i="9"/>
  <c r="CN178" i="8"/>
  <c r="BF20" i="5"/>
  <c r="BI21" i="5" s="1"/>
  <c r="CA243" i="5"/>
  <c r="AG237" i="5"/>
  <c r="AJ232" i="5" s="1"/>
  <c r="CS118" i="8"/>
  <c r="CS141" i="9"/>
  <c r="AN136" i="9"/>
  <c r="D299" i="5"/>
  <c r="CG178" i="8"/>
  <c r="BD178" i="8"/>
  <c r="AV136" i="9"/>
  <c r="CR178" i="8"/>
  <c r="CY141" i="9"/>
  <c r="BZ178" i="8"/>
  <c r="CP86" i="9"/>
  <c r="BM140" i="5"/>
  <c r="BQ140" i="5" s="1"/>
  <c r="BU140" i="5" s="1"/>
  <c r="BB42" i="5"/>
  <c r="CI81" i="9"/>
  <c r="CZ118" i="8"/>
  <c r="AG88" i="5"/>
  <c r="BG113" i="8"/>
  <c r="CJ396" i="8"/>
  <c r="CU396" i="8"/>
  <c r="U185" i="9"/>
  <c r="BX396" i="8"/>
  <c r="BB189" i="5"/>
  <c r="H185" i="9"/>
  <c r="CL391" i="8"/>
  <c r="CB396" i="8"/>
  <c r="H34" i="7"/>
  <c r="H35" i="7" s="1"/>
  <c r="CN136" i="9"/>
  <c r="AJ136" i="9"/>
  <c r="BW178" i="8"/>
  <c r="AS178" i="8"/>
  <c r="CA48" i="8"/>
  <c r="AR136" i="9"/>
  <c r="BQ178" i="8"/>
  <c r="P97" i="6"/>
  <c r="CY136" i="9"/>
  <c r="AK178" i="8"/>
  <c r="T97" i="6"/>
  <c r="AZ25" i="9"/>
  <c r="BG178" i="8"/>
  <c r="CT30" i="9"/>
  <c r="CF25" i="9"/>
  <c r="CE20" i="5"/>
  <c r="BB178" i="8"/>
  <c r="AG295" i="5"/>
  <c r="D193" i="5"/>
  <c r="CJ320" i="8"/>
  <c r="CM86" i="9"/>
  <c r="CM88" i="9" s="1"/>
  <c r="CM110" i="9" s="1"/>
  <c r="BB48" i="8"/>
  <c r="CS396" i="8"/>
  <c r="AC295" i="5"/>
  <c r="D22" i="5"/>
  <c r="CE237" i="5"/>
  <c r="AT178" i="8"/>
  <c r="AP178" i="8"/>
  <c r="BC178" i="8"/>
  <c r="CZ53" i="8"/>
  <c r="BU396" i="8"/>
  <c r="CP178" i="8"/>
  <c r="N246" i="9"/>
  <c r="CY30" i="9"/>
  <c r="CY32" i="9" s="1"/>
  <c r="CY54" i="9" s="1"/>
  <c r="D84" i="5"/>
  <c r="H84" i="5" s="1"/>
  <c r="H86" i="5" s="1"/>
  <c r="CZ396" i="8"/>
  <c r="AN97" i="6"/>
  <c r="AN100" i="6" s="1"/>
  <c r="P198" i="6"/>
  <c r="H97" i="6"/>
  <c r="AP113" i="8"/>
  <c r="BK136" i="9"/>
  <c r="CP118" i="8"/>
  <c r="CP120" i="8" s="1"/>
  <c r="CP142" i="8" s="1"/>
  <c r="BW255" i="8"/>
  <c r="N81" i="9"/>
  <c r="H198" i="6"/>
  <c r="X97" i="6"/>
  <c r="X100" i="6" s="1"/>
  <c r="AN391" i="8"/>
  <c r="AV178" i="8"/>
  <c r="CQ178" i="8"/>
  <c r="L97" i="6"/>
  <c r="BB113" i="8"/>
  <c r="CA34" i="5"/>
  <c r="AS391" i="8"/>
  <c r="BU325" i="8"/>
  <c r="CS325" i="8"/>
  <c r="CC325" i="8"/>
  <c r="BD320" i="8"/>
  <c r="CN396" i="8"/>
  <c r="D34" i="5"/>
  <c r="H32" i="5"/>
  <c r="H34" i="5" s="1"/>
  <c r="L230" i="5"/>
  <c r="BB125" i="5"/>
  <c r="H291" i="5"/>
  <c r="CA30" i="5"/>
  <c r="AG123" i="5"/>
  <c r="AJ124" i="5" s="1"/>
  <c r="D133" i="5"/>
  <c r="D243" i="5"/>
  <c r="D239" i="5"/>
  <c r="H185" i="5"/>
  <c r="D231" i="5"/>
  <c r="D144" i="5"/>
  <c r="D145" i="5" s="1"/>
  <c r="D250" i="5"/>
  <c r="D251" i="5" s="1"/>
  <c r="D180" i="5"/>
  <c r="D181" i="5" s="1"/>
  <c r="D286" i="5"/>
  <c r="D287" i="5" s="1"/>
  <c r="D140" i="5"/>
  <c r="D141" i="5" s="1"/>
  <c r="D246" i="5"/>
  <c r="D247" i="5" s="1"/>
  <c r="H295" i="5"/>
  <c r="CM396" i="8"/>
  <c r="CA299" i="5"/>
  <c r="CE299" i="5"/>
  <c r="AL391" i="8"/>
  <c r="CA391" i="8"/>
  <c r="AU391" i="8"/>
  <c r="CD396" i="8"/>
  <c r="CO396" i="8"/>
  <c r="CA396" i="8"/>
  <c r="CQ396" i="8"/>
  <c r="BQ391" i="8"/>
  <c r="CS178" i="8"/>
  <c r="CS185" i="8" s="1"/>
  <c r="CS207" i="8" s="1"/>
  <c r="AL178" i="8"/>
  <c r="CP53" i="8"/>
  <c r="T246" i="9"/>
  <c r="CK178" i="8"/>
  <c r="CY396" i="8"/>
  <c r="H135" i="5"/>
  <c r="K127" i="5" s="1"/>
  <c r="O127" i="5" s="1"/>
  <c r="S127" i="5" s="1"/>
  <c r="W127" i="5" s="1"/>
  <c r="BB34" i="5"/>
  <c r="BU255" i="8"/>
  <c r="CX396" i="8"/>
  <c r="H241" i="5"/>
  <c r="K233" i="5" s="1"/>
  <c r="AC243" i="5"/>
  <c r="BL320" i="8"/>
  <c r="CC178" i="8"/>
  <c r="BI178" i="8"/>
  <c r="CI178" i="8"/>
  <c r="BF193" i="5"/>
  <c r="AG139" i="5"/>
  <c r="AJ128" i="5" s="1"/>
  <c r="CD391" i="8"/>
  <c r="AH391" i="8"/>
  <c r="BW183" i="8"/>
  <c r="E185" i="9"/>
  <c r="BX136" i="9"/>
  <c r="AH178" i="8"/>
  <c r="BH136" i="9"/>
  <c r="BS136" i="9"/>
  <c r="BJ178" i="8"/>
  <c r="CE53" i="8"/>
  <c r="BA178" i="8"/>
  <c r="AT25" i="9"/>
  <c r="BW325" i="8"/>
  <c r="CH141" i="9"/>
  <c r="BB239" i="5"/>
  <c r="H247" i="5"/>
  <c r="CJ178" i="8"/>
  <c r="CI53" i="8"/>
  <c r="CJ255" i="8"/>
  <c r="CS255" i="8"/>
  <c r="Y246" i="9"/>
  <c r="Y256" i="9" s="1"/>
  <c r="BZ53" i="8"/>
  <c r="CQ136" i="9"/>
  <c r="J31" i="7"/>
  <c r="J32" i="7" s="1"/>
  <c r="CH396" i="8"/>
  <c r="AM136" i="9"/>
  <c r="J28" i="7"/>
  <c r="J29" i="7" s="1"/>
  <c r="AQ178" i="8"/>
  <c r="CM53" i="8"/>
  <c r="AR391" i="8"/>
  <c r="CM255" i="8"/>
  <c r="AH250" i="8"/>
  <c r="D198" i="6"/>
  <c r="BU178" i="8"/>
  <c r="CE178" i="8"/>
  <c r="CG53" i="8"/>
  <c r="CL396" i="8"/>
  <c r="CV25" i="9"/>
  <c r="BZ396" i="8"/>
  <c r="AI113" i="8"/>
  <c r="BF36" i="5"/>
  <c r="BI25" i="5" s="1"/>
  <c r="AX391" i="8"/>
  <c r="AQ113" i="8"/>
  <c r="AI178" i="8"/>
  <c r="BK178" i="8"/>
  <c r="AC291" i="5"/>
  <c r="BF139" i="5"/>
  <c r="BF141" i="5" s="1"/>
  <c r="CN391" i="8"/>
  <c r="CS391" i="8"/>
  <c r="CC391" i="8"/>
  <c r="AV250" i="8"/>
  <c r="CT396" i="8"/>
  <c r="CF396" i="8"/>
  <c r="BV396" i="8"/>
  <c r="CH178" i="8"/>
  <c r="BR178" i="8"/>
  <c r="CA231" i="5"/>
  <c r="BZ183" i="8"/>
  <c r="CJ136" i="9"/>
  <c r="BD136" i="9"/>
  <c r="BU141" i="9"/>
  <c r="CP141" i="9"/>
  <c r="BZ136" i="9"/>
  <c r="BZ143" i="9" s="1"/>
  <c r="BZ165" i="9" s="1"/>
  <c r="CU141" i="9"/>
  <c r="BF66" i="5"/>
  <c r="CY178" i="8"/>
  <c r="BV53" i="8"/>
  <c r="L198" i="6"/>
  <c r="AY178" i="8"/>
  <c r="BJ86" i="9"/>
  <c r="AT86" i="9"/>
  <c r="AD86" i="9"/>
  <c r="N86" i="9"/>
  <c r="BU118" i="8"/>
  <c r="BW118" i="8"/>
  <c r="CG118" i="8"/>
  <c r="T198" i="6"/>
  <c r="BZ25" i="9"/>
  <c r="BZ32" i="9" s="1"/>
  <c r="BZ54" i="9" s="1"/>
  <c r="CL33" i="5"/>
  <c r="CP33" i="5" s="1"/>
  <c r="CT33" i="5" s="1"/>
  <c r="CE70" i="5"/>
  <c r="CA70" i="5"/>
  <c r="CA141" i="9"/>
  <c r="CE141" i="9"/>
  <c r="CL178" i="8"/>
  <c r="BV178" i="8"/>
  <c r="BS178" i="8"/>
  <c r="BX178" i="8"/>
  <c r="AX178" i="8"/>
  <c r="CW178" i="8"/>
  <c r="BB229" i="5"/>
  <c r="BB231" i="5" s="1"/>
  <c r="BV113" i="8"/>
  <c r="AL113" i="8"/>
  <c r="CG113" i="8"/>
  <c r="BB135" i="5"/>
  <c r="BB137" i="5" s="1"/>
  <c r="CG30" i="9"/>
  <c r="CO30" i="9"/>
  <c r="BR25" i="9"/>
  <c r="CX53" i="8"/>
  <c r="CC53" i="8"/>
  <c r="CQ53" i="8"/>
  <c r="CY53" i="8"/>
  <c r="Y70" i="7"/>
  <c r="E200" i="3" s="1"/>
  <c r="AX25" i="9"/>
  <c r="CI136" i="9"/>
  <c r="CO118" i="8"/>
  <c r="BF113" i="8"/>
  <c r="CL118" i="8"/>
  <c r="CC118" i="8"/>
  <c r="CV118" i="8"/>
  <c r="CU118" i="8"/>
  <c r="AC133" i="5"/>
  <c r="AR25" i="9"/>
  <c r="CL25" i="9"/>
  <c r="CL32" i="9" s="1"/>
  <c r="CL54" i="9" s="1"/>
  <c r="BV25" i="9"/>
  <c r="BV32" i="9" s="1"/>
  <c r="BV54" i="9" s="1"/>
  <c r="CW30" i="9"/>
  <c r="H28" i="5"/>
  <c r="H30" i="5" s="1"/>
  <c r="D30" i="5"/>
  <c r="AL48" i="8"/>
  <c r="AG28" i="5"/>
  <c r="AG30" i="5" s="1"/>
  <c r="AC38" i="5"/>
  <c r="BF25" i="9"/>
  <c r="CN25" i="9"/>
  <c r="BJ25" i="9"/>
  <c r="BH25" i="9"/>
  <c r="CP25" i="9"/>
  <c r="CP32" i="9" s="1"/>
  <c r="CP54" i="9" s="1"/>
  <c r="AD25" i="9"/>
  <c r="AG32" i="5"/>
  <c r="DF28" i="5"/>
  <c r="I16" i="12" s="1"/>
  <c r="CM113" i="8"/>
  <c r="CM120" i="8" s="1"/>
  <c r="CM142" i="8" s="1"/>
  <c r="BX118" i="8"/>
  <c r="AU113" i="8"/>
  <c r="CI396" i="8"/>
  <c r="CZ391" i="8"/>
  <c r="BI391" i="8"/>
  <c r="AT391" i="8"/>
  <c r="AW391" i="8"/>
  <c r="CV391" i="8"/>
  <c r="BY396" i="8"/>
  <c r="BL391" i="8"/>
  <c r="CG391" i="8"/>
  <c r="BK391" i="8"/>
  <c r="CR320" i="8"/>
  <c r="AJ320" i="8"/>
  <c r="BP320" i="8"/>
  <c r="CF320" i="8"/>
  <c r="CV320" i="8"/>
  <c r="BG320" i="8"/>
  <c r="AH320" i="8"/>
  <c r="BY325" i="8"/>
  <c r="CQ325" i="8"/>
  <c r="CQ327" i="8" s="1"/>
  <c r="CQ349" i="8" s="1"/>
  <c r="CA325" i="8"/>
  <c r="AN320" i="8"/>
  <c r="BT320" i="8"/>
  <c r="CZ320" i="8"/>
  <c r="D53" i="8"/>
  <c r="K22" i="5"/>
  <c r="AC82" i="5"/>
  <c r="CV53" i="8"/>
  <c r="AC22" i="5"/>
  <c r="AG82" i="5"/>
  <c r="H24" i="5"/>
  <c r="H26" i="5" s="1"/>
  <c r="CQ48" i="8"/>
  <c r="BK48" i="8"/>
  <c r="AU48" i="8"/>
  <c r="BC48" i="8"/>
  <c r="CS53" i="8"/>
  <c r="AG229" i="5"/>
  <c r="BE178" i="8"/>
  <c r="AO178" i="8"/>
  <c r="CB178" i="8"/>
  <c r="BH178" i="8"/>
  <c r="AR178" i="8"/>
  <c r="AW178" i="8"/>
  <c r="AG178" i="8"/>
  <c r="CA178" i="8"/>
  <c r="CF178" i="8"/>
  <c r="BP178" i="8"/>
  <c r="AU178" i="8"/>
  <c r="BF178" i="8"/>
  <c r="CC86" i="9"/>
  <c r="D185" i="5"/>
  <c r="AU81" i="9"/>
  <c r="B296" i="8"/>
  <c r="B293" i="8"/>
  <c r="BS113" i="8"/>
  <c r="H222" i="8"/>
  <c r="I222" i="8" s="1"/>
  <c r="K248" i="8" s="1"/>
  <c r="H223" i="8"/>
  <c r="I223" i="8" s="1"/>
  <c r="Y249" i="8" s="1"/>
  <c r="N215" i="9"/>
  <c r="B223" i="8"/>
  <c r="B226" i="8"/>
  <c r="B364" i="8"/>
  <c r="B367" i="8"/>
  <c r="CO53" i="8"/>
  <c r="BY53" i="8"/>
  <c r="J118" i="8"/>
  <c r="AG135" i="5"/>
  <c r="AJ127" i="5" s="1"/>
  <c r="CW118" i="8"/>
  <c r="R118" i="8"/>
  <c r="CA53" i="8"/>
  <c r="CK53" i="8"/>
  <c r="BU53" i="8"/>
  <c r="CL53" i="8"/>
  <c r="CU48" i="8"/>
  <c r="CU55" i="8" s="1"/>
  <c r="CU77" i="8" s="1"/>
  <c r="AI48" i="8"/>
  <c r="W53" i="8"/>
  <c r="BO53" i="8"/>
  <c r="CX48" i="8"/>
  <c r="CH48" i="8"/>
  <c r="BR48" i="8"/>
  <c r="D72" i="5"/>
  <c r="H72" i="5" s="1"/>
  <c r="H74" i="5" s="1"/>
  <c r="H173" i="5" s="1"/>
  <c r="D88" i="5"/>
  <c r="D90" i="5" s="1"/>
  <c r="CM48" i="8"/>
  <c r="CD48" i="8"/>
  <c r="CI113" i="8"/>
  <c r="AT113" i="8"/>
  <c r="CX118" i="8"/>
  <c r="CT118" i="8"/>
  <c r="CT120" i="8" s="1"/>
  <c r="CT142" i="8" s="1"/>
  <c r="CV178" i="8"/>
  <c r="AZ178" i="8"/>
  <c r="BT178" i="8"/>
  <c r="AM178" i="8"/>
  <c r="BF241" i="5"/>
  <c r="BI233" i="5" s="1"/>
  <c r="BM233" i="5" s="1"/>
  <c r="BQ233" i="5" s="1"/>
  <c r="BU233" i="5" s="1"/>
  <c r="BF249" i="5"/>
  <c r="BI235" i="5" s="1"/>
  <c r="BM235" i="5" s="1"/>
  <c r="BQ235" i="5" s="1"/>
  <c r="BU235" i="5" s="1"/>
  <c r="CU183" i="8"/>
  <c r="CT178" i="8"/>
  <c r="CD178" i="8"/>
  <c r="BN178" i="8"/>
  <c r="CU178" i="8"/>
  <c r="AJ178" i="8"/>
  <c r="CY118" i="8"/>
  <c r="F118" i="8"/>
  <c r="BO113" i="8"/>
  <c r="CH113" i="8"/>
  <c r="AH113" i="8"/>
  <c r="BJ113" i="8"/>
  <c r="CR250" i="8"/>
  <c r="BA250" i="8"/>
  <c r="BY250" i="8"/>
  <c r="CN255" i="8"/>
  <c r="CW255" i="8"/>
  <c r="CR396" i="8"/>
  <c r="CR398" i="8" s="1"/>
  <c r="CR420" i="8" s="1"/>
  <c r="CU255" i="8"/>
  <c r="CC255" i="8"/>
  <c r="CV255" i="8"/>
  <c r="CV257" i="8" s="1"/>
  <c r="CV279" i="8" s="1"/>
  <c r="AL136" i="9"/>
  <c r="BM25" i="9"/>
  <c r="H80" i="5"/>
  <c r="D82" i="5"/>
  <c r="CE113" i="8"/>
  <c r="CP48" i="8"/>
  <c r="BP25" i="9"/>
  <c r="AS113" i="8"/>
  <c r="BV136" i="9"/>
  <c r="BV143" i="9" s="1"/>
  <c r="BV165" i="9" s="1"/>
  <c r="BF136" i="9"/>
  <c r="AH25" i="9"/>
  <c r="F165" i="6"/>
  <c r="AN250" i="8"/>
  <c r="Z30" i="6"/>
  <c r="Z33" i="6" s="1"/>
  <c r="BY30" i="9"/>
  <c r="CI86" i="9"/>
  <c r="AY320" i="8"/>
  <c r="AP48" i="8"/>
  <c r="BX255" i="8"/>
  <c r="CG255" i="8"/>
  <c r="AK391" i="8"/>
  <c r="BA391" i="8"/>
  <c r="CA113" i="8"/>
  <c r="BU113" i="8"/>
  <c r="BT136" i="9"/>
  <c r="CL136" i="9"/>
  <c r="CL143" i="9" s="1"/>
  <c r="CL165" i="9" s="1"/>
  <c r="AP136" i="9"/>
  <c r="CR136" i="9"/>
  <c r="BL136" i="9"/>
  <c r="CP136" i="9"/>
  <c r="BJ136" i="9"/>
  <c r="AT136" i="9"/>
  <c r="CH136" i="9"/>
  <c r="BR136" i="9"/>
  <c r="BB136" i="9"/>
  <c r="AG70" i="5"/>
  <c r="CA177" i="5"/>
  <c r="D51" i="7"/>
  <c r="D69" i="12" s="1"/>
  <c r="D70" i="12" s="1"/>
  <c r="C47" i="7"/>
  <c r="AV320" i="8"/>
  <c r="AM320" i="8"/>
  <c r="CI320" i="8"/>
  <c r="AT320" i="8"/>
  <c r="AZ320" i="8"/>
  <c r="AQ320" i="8"/>
  <c r="AX320" i="8"/>
  <c r="BU138" i="8"/>
  <c r="BU73" i="8"/>
  <c r="BF291" i="5"/>
  <c r="BB25" i="9"/>
  <c r="AL25" i="9"/>
  <c r="CU32" i="9"/>
  <c r="CU54" i="9" s="1"/>
  <c r="BT250" i="8"/>
  <c r="D295" i="5"/>
  <c r="CA193" i="5"/>
  <c r="K246" i="5"/>
  <c r="O246" i="5" s="1"/>
  <c r="S246" i="5" s="1"/>
  <c r="W246" i="5" s="1"/>
  <c r="BB291" i="5"/>
  <c r="D291" i="5"/>
  <c r="CA283" i="5"/>
  <c r="AG291" i="5"/>
  <c r="BB283" i="5"/>
  <c r="BM36" i="5"/>
  <c r="BQ36" i="5" s="1"/>
  <c r="BU36" i="5" s="1"/>
  <c r="BB299" i="5"/>
  <c r="BF299" i="5"/>
  <c r="CE189" i="5"/>
  <c r="CE193" i="5"/>
  <c r="CA189" i="5"/>
  <c r="CR25" i="9"/>
  <c r="CB25" i="9"/>
  <c r="BL25" i="9"/>
  <c r="AV25" i="9"/>
  <c r="CT25" i="9"/>
  <c r="BN25" i="9"/>
  <c r="CJ25" i="9"/>
  <c r="BH320" i="8"/>
  <c r="CN320" i="8"/>
  <c r="CE320" i="8"/>
  <c r="BF320" i="8"/>
  <c r="BW320" i="8"/>
  <c r="CE64" i="5"/>
  <c r="CH32" i="5" s="1"/>
  <c r="AN178" i="8"/>
  <c r="BO178" i="8"/>
  <c r="CP396" i="8"/>
  <c r="BC320" i="8"/>
  <c r="AG86" i="5"/>
  <c r="BB82" i="5"/>
  <c r="M81" i="9"/>
  <c r="X81" i="9"/>
  <c r="H81" i="9"/>
  <c r="K247" i="5"/>
  <c r="BT25" i="9"/>
  <c r="AP25" i="9"/>
  <c r="BA113" i="8"/>
  <c r="AO113" i="8"/>
  <c r="BM113" i="8"/>
  <c r="BW136" i="9"/>
  <c r="BW143" i="9" s="1"/>
  <c r="BW165" i="9" s="1"/>
  <c r="AQ136" i="9"/>
  <c r="I165" i="6"/>
  <c r="Q198" i="6"/>
  <c r="CF391" i="8"/>
  <c r="AZ391" i="8"/>
  <c r="BS391" i="8"/>
  <c r="BQ250" i="8"/>
  <c r="CJ183" i="8"/>
  <c r="CI141" i="9"/>
  <c r="AU320" i="8"/>
  <c r="AT48" i="8"/>
  <c r="CK255" i="8"/>
  <c r="CE48" i="8"/>
  <c r="CG25" i="9"/>
  <c r="AJ25" i="9"/>
  <c r="CH25" i="9"/>
  <c r="CH32" i="9" s="1"/>
  <c r="CH54" i="9" s="1"/>
  <c r="CK113" i="8"/>
  <c r="BW113" i="8"/>
  <c r="CD118" i="8"/>
  <c r="CN118" i="8"/>
  <c r="AC81" i="9"/>
  <c r="AV391" i="8"/>
  <c r="CU391" i="8"/>
  <c r="BO391" i="8"/>
  <c r="AI391" i="8"/>
  <c r="K245" i="5"/>
  <c r="O245" i="5" s="1"/>
  <c r="S245" i="5" s="1"/>
  <c r="W245" i="5" s="1"/>
  <c r="AR320" i="8"/>
  <c r="CU320" i="8"/>
  <c r="AP320" i="8"/>
  <c r="BF48" i="8"/>
  <c r="CD25" i="9"/>
  <c r="CY81" i="9"/>
  <c r="BQ113" i="8"/>
  <c r="AK113" i="8"/>
  <c r="CQ113" i="8"/>
  <c r="CT136" i="9"/>
  <c r="CT143" i="9" s="1"/>
  <c r="CT165" i="9" s="1"/>
  <c r="CD136" i="9"/>
  <c r="CD143" i="9" s="1"/>
  <c r="CD165" i="9" s="1"/>
  <c r="BN136" i="9"/>
  <c r="AX136" i="9"/>
  <c r="AH136" i="9"/>
  <c r="CH118" i="8"/>
  <c r="CC113" i="8"/>
  <c r="AC165" i="6"/>
  <c r="AC168" i="6" s="1"/>
  <c r="BX320" i="8"/>
  <c r="W246" i="9"/>
  <c r="H31" i="7"/>
  <c r="H32" i="7" s="1"/>
  <c r="BP391" i="8"/>
  <c r="BU391" i="8"/>
  <c r="BF391" i="8"/>
  <c r="CB250" i="8"/>
  <c r="AS250" i="8"/>
  <c r="CP183" i="8"/>
  <c r="CD250" i="8"/>
  <c r="CB391" i="8"/>
  <c r="CW391" i="8"/>
  <c r="CW398" i="8" s="1"/>
  <c r="CW420" i="8" s="1"/>
  <c r="CX391" i="8"/>
  <c r="BR391" i="8"/>
  <c r="CK30" i="9"/>
  <c r="CV396" i="8"/>
  <c r="J120" i="6"/>
  <c r="H28" i="7"/>
  <c r="H29" i="7" s="1"/>
  <c r="AC198" i="6"/>
  <c r="AC201" i="6" s="1"/>
  <c r="BB70" i="5"/>
  <c r="BB90" i="5"/>
  <c r="BD391" i="8"/>
  <c r="AM391" i="8"/>
  <c r="BL250" i="8"/>
  <c r="Y185" i="9"/>
  <c r="Y195" i="9" s="1"/>
  <c r="CW25" i="9"/>
  <c r="BQ25" i="9"/>
  <c r="AK25" i="9"/>
  <c r="AW141" i="9"/>
  <c r="AG141" i="9"/>
  <c r="Q141" i="9"/>
  <c r="AU141" i="9"/>
  <c r="AU143" i="9" s="1"/>
  <c r="AU165" i="9" s="1"/>
  <c r="O141" i="9"/>
  <c r="CB325" i="8"/>
  <c r="BZ325" i="8"/>
  <c r="BH391" i="8"/>
  <c r="CZ325" i="8"/>
  <c r="CH255" i="8"/>
  <c r="BI250" i="8"/>
  <c r="AX250" i="8"/>
  <c r="AQ250" i="8"/>
  <c r="BW250" i="8"/>
  <c r="BO320" i="8"/>
  <c r="CL48" i="8"/>
  <c r="AP30" i="6"/>
  <c r="AP33" i="6" s="1"/>
  <c r="AY48" i="8"/>
  <c r="CQ141" i="9"/>
  <c r="BX25" i="9"/>
  <c r="AB25" i="9"/>
  <c r="AY81" i="9"/>
  <c r="AQ81" i="9"/>
  <c r="AG391" i="8"/>
  <c r="Y215" i="9"/>
  <c r="Y225" i="9" s="1"/>
  <c r="R246" i="9"/>
  <c r="CB118" i="8"/>
  <c r="CJ118" i="8"/>
  <c r="CU136" i="9"/>
  <c r="BO136" i="9"/>
  <c r="AI136" i="9"/>
  <c r="BB86" i="9"/>
  <c r="AL86" i="9"/>
  <c r="V86" i="9"/>
  <c r="F86" i="9"/>
  <c r="I34" i="7"/>
  <c r="I35" i="7" s="1"/>
  <c r="C153" i="6"/>
  <c r="C168" i="6" s="1"/>
  <c r="C169" i="6" s="1"/>
  <c r="N185" i="9"/>
  <c r="CD255" i="8"/>
  <c r="CE183" i="8"/>
  <c r="CK25" i="9"/>
  <c r="BU25" i="9"/>
  <c r="BE25" i="9"/>
  <c r="AO25" i="9"/>
  <c r="Y25" i="9"/>
  <c r="BD25" i="9"/>
  <c r="AN25" i="9"/>
  <c r="X25" i="9"/>
  <c r="Z25" i="9"/>
  <c r="AY113" i="8"/>
  <c r="CU113" i="8"/>
  <c r="CM136" i="9"/>
  <c r="BG136" i="9"/>
  <c r="CA133" i="5"/>
  <c r="AG233" i="5"/>
  <c r="AJ231" i="5" s="1"/>
  <c r="AO391" i="8"/>
  <c r="CE86" i="9"/>
  <c r="CM320" i="8"/>
  <c r="BN48" i="8"/>
  <c r="BY255" i="8"/>
  <c r="CR255" i="8"/>
  <c r="BW48" i="8"/>
  <c r="AX113" i="8"/>
  <c r="CE136" i="9"/>
  <c r="AY136" i="9"/>
  <c r="BK113" i="8"/>
  <c r="Q81" i="9"/>
  <c r="CI118" i="8"/>
  <c r="BS118" i="8"/>
  <c r="AL165" i="6"/>
  <c r="AL168" i="6" s="1"/>
  <c r="AC70" i="5"/>
  <c r="H131" i="5"/>
  <c r="K126" i="5" s="1"/>
  <c r="O126" i="5" s="1"/>
  <c r="S126" i="5" s="1"/>
  <c r="W126" i="5" s="1"/>
  <c r="K24" i="5"/>
  <c r="O24" i="5" s="1"/>
  <c r="O47" i="5" s="1"/>
  <c r="AJ391" i="8"/>
  <c r="BE391" i="8"/>
  <c r="CP255" i="8"/>
  <c r="BZ255" i="8"/>
  <c r="CQ255" i="8"/>
  <c r="CW250" i="8"/>
  <c r="BF86" i="5"/>
  <c r="CU86" i="9"/>
  <c r="BS320" i="8"/>
  <c r="AX48" i="8"/>
  <c r="CX255" i="8"/>
  <c r="BG48" i="8"/>
  <c r="BA25" i="9"/>
  <c r="BS81" i="9"/>
  <c r="BX113" i="8"/>
  <c r="BH113" i="8"/>
  <c r="AR113" i="8"/>
  <c r="BN86" i="9"/>
  <c r="AX86" i="9"/>
  <c r="AH86" i="9"/>
  <c r="R86" i="9"/>
  <c r="CG396" i="8"/>
  <c r="CG325" i="8"/>
  <c r="CI325" i="8"/>
  <c r="CE118" i="8"/>
  <c r="V118" i="8"/>
  <c r="C48" i="7"/>
  <c r="CE181" i="5"/>
  <c r="BB86" i="5"/>
  <c r="BV391" i="8"/>
  <c r="AP391" i="8"/>
  <c r="BS250" i="8"/>
  <c r="BV320" i="8"/>
  <c r="CL320" i="8"/>
  <c r="CD320" i="8"/>
  <c r="BJ48" i="8"/>
  <c r="CI48" i="8"/>
  <c r="AS25" i="9"/>
  <c r="BB145" i="5"/>
  <c r="CX143" i="9"/>
  <c r="CX165" i="9" s="1"/>
  <c r="CR325" i="8"/>
  <c r="CP325" i="8"/>
  <c r="CK118" i="8"/>
  <c r="N118" i="8"/>
  <c r="C50" i="7"/>
  <c r="BB193" i="5"/>
  <c r="AC42" i="5"/>
  <c r="BT391" i="8"/>
  <c r="CO391" i="8"/>
  <c r="BN391" i="8"/>
  <c r="CE255" i="8"/>
  <c r="BX183" i="8"/>
  <c r="CG250" i="8"/>
  <c r="CO250" i="8"/>
  <c r="CO257" i="8" s="1"/>
  <c r="CO279" i="8" s="1"/>
  <c r="CM183" i="8"/>
  <c r="AG132" i="6"/>
  <c r="AG135" i="6" s="1"/>
  <c r="BN250" i="8"/>
  <c r="BU30" i="9"/>
  <c r="BI113" i="8"/>
  <c r="BM141" i="9"/>
  <c r="U81" i="9"/>
  <c r="E81" i="9"/>
  <c r="Y165" i="6"/>
  <c r="U120" i="6"/>
  <c r="AC132" i="6"/>
  <c r="AC135" i="6" s="1"/>
  <c r="CT48" i="8"/>
  <c r="AH48" i="8"/>
  <c r="BS48" i="8"/>
  <c r="BR113" i="8"/>
  <c r="AW113" i="8"/>
  <c r="AF81" i="9"/>
  <c r="P81" i="9"/>
  <c r="T51" i="6"/>
  <c r="BD250" i="8"/>
  <c r="BV48" i="8"/>
  <c r="CE81" i="9"/>
  <c r="BW81" i="9"/>
  <c r="P186" i="6"/>
  <c r="F120" i="6"/>
  <c r="BG250" i="8"/>
  <c r="AQ48" i="8"/>
  <c r="BG81" i="9"/>
  <c r="M132" i="6"/>
  <c r="AD30" i="6"/>
  <c r="AD33" i="6" s="1"/>
  <c r="BC113" i="8"/>
  <c r="BO30" i="9"/>
  <c r="AY30" i="9"/>
  <c r="AI30" i="9"/>
  <c r="S30" i="9"/>
  <c r="CN113" i="8"/>
  <c r="CS25" i="9"/>
  <c r="CC25" i="9"/>
  <c r="CC32" i="9" s="1"/>
  <c r="CC54" i="9" s="1"/>
  <c r="AW25" i="9"/>
  <c r="AG25" i="9"/>
  <c r="BC250" i="8"/>
  <c r="AS81" i="9"/>
  <c r="BI81" i="9"/>
  <c r="BY81" i="9"/>
  <c r="BY88" i="9" s="1"/>
  <c r="BY110" i="9" s="1"/>
  <c r="CO81" i="9"/>
  <c r="CO88" i="9" s="1"/>
  <c r="CO110" i="9" s="1"/>
  <c r="AT81" i="9"/>
  <c r="BJ81" i="9"/>
  <c r="BZ81" i="9"/>
  <c r="BZ88" i="9" s="1"/>
  <c r="BZ110" i="9" s="1"/>
  <c r="CP81" i="9"/>
  <c r="CO136" i="9"/>
  <c r="CO143" i="9" s="1"/>
  <c r="CO165" i="9" s="1"/>
  <c r="BY136" i="9"/>
  <c r="BY143" i="9" s="1"/>
  <c r="BY165" i="9" s="1"/>
  <c r="BI136" i="9"/>
  <c r="AS136" i="9"/>
  <c r="BZ118" i="8"/>
  <c r="BZ120" i="8" s="1"/>
  <c r="BZ142" i="8" s="1"/>
  <c r="AF53" i="8"/>
  <c r="AB233" i="6"/>
  <c r="AB236" i="6" s="1"/>
  <c r="Z53" i="8"/>
  <c r="J53" i="8"/>
  <c r="J37" i="7"/>
  <c r="J38" i="7" s="1"/>
  <c r="I37" i="7"/>
  <c r="I38" i="7" s="1"/>
  <c r="Q55" i="7" s="1"/>
  <c r="Q60" i="7" s="1"/>
  <c r="I132" i="6"/>
  <c r="CE123" i="5"/>
  <c r="CH124" i="5" s="1"/>
  <c r="M60" i="7"/>
  <c r="BZ48" i="8"/>
  <c r="D97" i="6"/>
  <c r="CY48" i="8"/>
  <c r="AM48" i="8"/>
  <c r="AF25" i="9"/>
  <c r="CU81" i="9"/>
  <c r="AI81" i="9"/>
  <c r="CY113" i="8"/>
  <c r="CB113" i="8"/>
  <c r="BL113" i="8"/>
  <c r="AV113" i="8"/>
  <c r="CJ113" i="8"/>
  <c r="CZ113" i="8"/>
  <c r="CS113" i="8"/>
  <c r="AN198" i="6"/>
  <c r="AN201" i="6" s="1"/>
  <c r="CH391" i="8"/>
  <c r="BB391" i="8"/>
  <c r="CQ391" i="8"/>
  <c r="CE25" i="9"/>
  <c r="CE32" i="9" s="1"/>
  <c r="CE54" i="9" s="1"/>
  <c r="BO25" i="9"/>
  <c r="AY25" i="9"/>
  <c r="AI25" i="9"/>
  <c r="AO81" i="9"/>
  <c r="BE81" i="9"/>
  <c r="BU81" i="9"/>
  <c r="CK81" i="9"/>
  <c r="CK88" i="9" s="1"/>
  <c r="CK110" i="9" s="1"/>
  <c r="AP81" i="9"/>
  <c r="BF81" i="9"/>
  <c r="BV81" i="9"/>
  <c r="BV88" i="9" s="1"/>
  <c r="BV110" i="9" s="1"/>
  <c r="CL81" i="9"/>
  <c r="CL88" i="9" s="1"/>
  <c r="CL110" i="9" s="1"/>
  <c r="BN113" i="8"/>
  <c r="AP53" i="8"/>
  <c r="G53" i="8"/>
  <c r="X254" i="6"/>
  <c r="H254" i="6"/>
  <c r="W165" i="6"/>
  <c r="I31" i="7"/>
  <c r="I32" i="7" s="1"/>
  <c r="BM391" i="8"/>
  <c r="CT391" i="8"/>
  <c r="CM391" i="8"/>
  <c r="BW391" i="8"/>
  <c r="BW398" i="8" s="1"/>
  <c r="BW420" i="8" s="1"/>
  <c r="BG391" i="8"/>
  <c r="AQ391" i="8"/>
  <c r="BC81" i="9"/>
  <c r="BY113" i="8"/>
  <c r="BT113" i="8"/>
  <c r="BD113" i="8"/>
  <c r="AN113" i="8"/>
  <c r="BK81" i="9"/>
  <c r="AN81" i="9"/>
  <c r="BD81" i="9"/>
  <c r="BT81" i="9"/>
  <c r="CJ81" i="9"/>
  <c r="Q132" i="6"/>
  <c r="BO81" i="9"/>
  <c r="CR113" i="8"/>
  <c r="CK136" i="9"/>
  <c r="CK143" i="9" s="1"/>
  <c r="CK165" i="9" s="1"/>
  <c r="BU136" i="9"/>
  <c r="BE136" i="9"/>
  <c r="AO136" i="9"/>
  <c r="BC118" i="8"/>
  <c r="AM118" i="8"/>
  <c r="W118" i="8"/>
  <c r="G118" i="8"/>
  <c r="L233" i="6"/>
  <c r="M221" i="6"/>
  <c r="X136" i="9"/>
  <c r="CJ86" i="9"/>
  <c r="AR81" i="9"/>
  <c r="BH81" i="9"/>
  <c r="BX81" i="9"/>
  <c r="CN81" i="9"/>
  <c r="AG81" i="9"/>
  <c r="AW81" i="9"/>
  <c r="BM81" i="9"/>
  <c r="CC81" i="9"/>
  <c r="CS81" i="9"/>
  <c r="CS88" i="9" s="1"/>
  <c r="CS110" i="9" s="1"/>
  <c r="AH81" i="9"/>
  <c r="AX81" i="9"/>
  <c r="BN81" i="9"/>
  <c r="CD81" i="9"/>
  <c r="CD88" i="9" s="1"/>
  <c r="CD110" i="9" s="1"/>
  <c r="CT81" i="9"/>
  <c r="CT88" i="9" s="1"/>
  <c r="CT110" i="9" s="1"/>
  <c r="CW136" i="9"/>
  <c r="CG136" i="9"/>
  <c r="CG143" i="9" s="1"/>
  <c r="CG165" i="9" s="1"/>
  <c r="BQ136" i="9"/>
  <c r="BA136" i="9"/>
  <c r="AK136" i="9"/>
  <c r="AG113" i="8"/>
  <c r="CD113" i="8"/>
  <c r="BE113" i="8"/>
  <c r="CR118" i="8"/>
  <c r="AN233" i="6"/>
  <c r="AN236" i="6" s="1"/>
  <c r="BN320" i="8"/>
  <c r="CT320" i="8"/>
  <c r="CQ81" i="9"/>
  <c r="CQ88" i="9" s="1"/>
  <c r="CQ110" i="9" s="1"/>
  <c r="AV81" i="9"/>
  <c r="BL81" i="9"/>
  <c r="CB81" i="9"/>
  <c r="CR81" i="9"/>
  <c r="CS136" i="9"/>
  <c r="CC136" i="9"/>
  <c r="CC143" i="9" s="1"/>
  <c r="CC165" i="9" s="1"/>
  <c r="BM136" i="9"/>
  <c r="AW136" i="9"/>
  <c r="AG136" i="9"/>
  <c r="R185" i="9"/>
  <c r="CL113" i="8"/>
  <c r="BN53" i="8"/>
  <c r="I53" i="8"/>
  <c r="D186" i="6"/>
  <c r="AH198" i="6"/>
  <c r="AH201" i="6" s="1"/>
  <c r="AB254" i="6"/>
  <c r="CE127" i="5"/>
  <c r="CE129" i="5" s="1"/>
  <c r="AB81" i="9"/>
  <c r="L81" i="9"/>
  <c r="BF118" i="8"/>
  <c r="AP118" i="8"/>
  <c r="R53" i="8"/>
  <c r="W153" i="6"/>
  <c r="AA51" i="6"/>
  <c r="BR86" i="9"/>
  <c r="CV325" i="8"/>
  <c r="CT325" i="8"/>
  <c r="BT53" i="8"/>
  <c r="L254" i="6"/>
  <c r="BC53" i="8"/>
  <c r="N120" i="6"/>
  <c r="U198" i="6"/>
  <c r="C186" i="6"/>
  <c r="C201" i="6" s="1"/>
  <c r="C202" i="6" s="1"/>
  <c r="R30" i="6"/>
  <c r="CE135" i="5"/>
  <c r="CH127" i="5" s="1"/>
  <c r="AG198" i="6"/>
  <c r="AG201" i="6" s="1"/>
  <c r="BX391" i="8"/>
  <c r="CL255" i="8"/>
  <c r="CK250" i="8"/>
  <c r="BP250" i="8"/>
  <c r="AU250" i="8"/>
  <c r="CI183" i="8"/>
  <c r="CS250" i="8"/>
  <c r="CF183" i="8"/>
  <c r="AL30" i="6"/>
  <c r="AL33" i="6" s="1"/>
  <c r="CZ183" i="8"/>
  <c r="CB86" i="9"/>
  <c r="CR86" i="9"/>
  <c r="BX30" i="9"/>
  <c r="CN30" i="9"/>
  <c r="AG320" i="8"/>
  <c r="AW320" i="8"/>
  <c r="BM320" i="8"/>
  <c r="CC320" i="8"/>
  <c r="CS320" i="8"/>
  <c r="CF255" i="8"/>
  <c r="BO48" i="8"/>
  <c r="CV113" i="8"/>
  <c r="CO113" i="8"/>
  <c r="BY391" i="8"/>
  <c r="CY183" i="8"/>
  <c r="CD183" i="8"/>
  <c r="CB183" i="8"/>
  <c r="CV183" i="8"/>
  <c r="I70" i="7"/>
  <c r="C200" i="3" s="1"/>
  <c r="CF86" i="9"/>
  <c r="CV86" i="9"/>
  <c r="BJ320" i="8"/>
  <c r="CB255" i="8"/>
  <c r="CW55" i="8"/>
  <c r="CW77" i="8" s="1"/>
  <c r="CA81" i="9"/>
  <c r="AK81" i="9"/>
  <c r="BA81" i="9"/>
  <c r="BQ81" i="9"/>
  <c r="CG81" i="9"/>
  <c r="CG88" i="9" s="1"/>
  <c r="CG110" i="9" s="1"/>
  <c r="CW81" i="9"/>
  <c r="CW88" i="9" s="1"/>
  <c r="CW110" i="9" s="1"/>
  <c r="AL81" i="9"/>
  <c r="BB81" i="9"/>
  <c r="BR81" i="9"/>
  <c r="CH81" i="9"/>
  <c r="CH88" i="9" s="1"/>
  <c r="CH110" i="9" s="1"/>
  <c r="CX81" i="9"/>
  <c r="CO25" i="9"/>
  <c r="BY25" i="9"/>
  <c r="BI25" i="9"/>
  <c r="AC25" i="9"/>
  <c r="CF113" i="8"/>
  <c r="CF120" i="8" s="1"/>
  <c r="CF142" i="8" s="1"/>
  <c r="BP113" i="8"/>
  <c r="AZ113" i="8"/>
  <c r="AJ113" i="8"/>
  <c r="CW113" i="8"/>
  <c r="AJ81" i="9"/>
  <c r="AZ81" i="9"/>
  <c r="BP81" i="9"/>
  <c r="CF81" i="9"/>
  <c r="CV81" i="9"/>
  <c r="BK320" i="8"/>
  <c r="M287" i="6"/>
  <c r="CJ250" i="8"/>
  <c r="CM250" i="8"/>
  <c r="CI25" i="9"/>
  <c r="CI32" i="9" s="1"/>
  <c r="CI54" i="9" s="1"/>
  <c r="BS25" i="9"/>
  <c r="BC25" i="9"/>
  <c r="AM25" i="9"/>
  <c r="W25" i="9"/>
  <c r="AK250" i="8"/>
  <c r="CQ25" i="9"/>
  <c r="CA25" i="9"/>
  <c r="CA32" i="9" s="1"/>
  <c r="CA54" i="9" s="1"/>
  <c r="BK25" i="9"/>
  <c r="AU25" i="9"/>
  <c r="AE25" i="9"/>
  <c r="CO48" i="8"/>
  <c r="BY48" i="8"/>
  <c r="BI48" i="8"/>
  <c r="AS48" i="8"/>
  <c r="CM25" i="9"/>
  <c r="CM32" i="9" s="1"/>
  <c r="CM54" i="9" s="1"/>
  <c r="BW25" i="9"/>
  <c r="BW32" i="9" s="1"/>
  <c r="BW54" i="9" s="1"/>
  <c r="BG25" i="9"/>
  <c r="AQ25" i="9"/>
  <c r="AA25" i="9"/>
  <c r="C33" i="1"/>
  <c r="D4" i="11" s="1"/>
  <c r="H70" i="5"/>
  <c r="CF325" i="8"/>
  <c r="CD325" i="8"/>
  <c r="CM325" i="8"/>
  <c r="BZ391" i="8"/>
  <c r="CI391" i="8"/>
  <c r="BC391" i="8"/>
  <c r="CY250" i="8"/>
  <c r="AM250" i="8"/>
  <c r="CX325" i="8"/>
  <c r="CO325" i="8"/>
  <c r="CJ391" i="8"/>
  <c r="CI250" i="8"/>
  <c r="BX325" i="8"/>
  <c r="BV325" i="8"/>
  <c r="CE325" i="8"/>
  <c r="CJ325" i="8"/>
  <c r="CH325" i="8"/>
  <c r="CE173" i="5"/>
  <c r="BZ320" i="8"/>
  <c r="CP320" i="8"/>
  <c r="CA320" i="8"/>
  <c r="CA173" i="5"/>
  <c r="BB320" i="8"/>
  <c r="CW325" i="8"/>
  <c r="AK320" i="8"/>
  <c r="BA320" i="8"/>
  <c r="BQ320" i="8"/>
  <c r="CG320" i="8"/>
  <c r="CW320" i="8"/>
  <c r="BR320" i="8"/>
  <c r="CH320" i="8"/>
  <c r="CX320" i="8"/>
  <c r="CN325" i="8"/>
  <c r="CL325" i="8"/>
  <c r="CU325" i="8"/>
  <c r="AG193" i="5"/>
  <c r="CY255" i="8"/>
  <c r="CF250" i="8"/>
  <c r="BK250" i="8"/>
  <c r="AO250" i="8"/>
  <c r="CT255" i="8"/>
  <c r="CA250" i="8"/>
  <c r="BE250" i="8"/>
  <c r="AJ250" i="8"/>
  <c r="AY250" i="8"/>
  <c r="CA255" i="8"/>
  <c r="CQ250" i="8"/>
  <c r="C49" i="7"/>
  <c r="S25" i="9"/>
  <c r="I25" i="9"/>
  <c r="CF30" i="9"/>
  <c r="CV30" i="9"/>
  <c r="CJ30" i="9"/>
  <c r="F25" i="9"/>
  <c r="V25" i="9"/>
  <c r="T81" i="9"/>
  <c r="D81" i="9"/>
  <c r="AG183" i="5"/>
  <c r="CJ141" i="9"/>
  <c r="BX141" i="9"/>
  <c r="CN141" i="9"/>
  <c r="CN183" i="8"/>
  <c r="CT183" i="8"/>
  <c r="AD118" i="8"/>
  <c r="AC193" i="5"/>
  <c r="BR118" i="8"/>
  <c r="BB118" i="8"/>
  <c r="AL118" i="8"/>
  <c r="Z118" i="8"/>
  <c r="P85" i="6"/>
  <c r="H85" i="6"/>
  <c r="C17" i="6"/>
  <c r="C60" i="11" s="1"/>
  <c r="D51" i="6"/>
  <c r="BF245" i="5"/>
  <c r="BI234" i="5" s="1"/>
  <c r="BM234" i="5" s="1"/>
  <c r="BQ234" i="5" s="1"/>
  <c r="BU234" i="5" s="1"/>
  <c r="BF28" i="5"/>
  <c r="AG127" i="5"/>
  <c r="AG24" i="5"/>
  <c r="Q70" i="7"/>
  <c r="D200" i="3" s="1"/>
  <c r="I60" i="7"/>
  <c r="BH86" i="9"/>
  <c r="AB86" i="9"/>
  <c r="BI141" i="9"/>
  <c r="P254" i="6"/>
  <c r="AR86" i="9"/>
  <c r="AC141" i="9"/>
  <c r="O246" i="9"/>
  <c r="CN48" i="8"/>
  <c r="BX48" i="8"/>
  <c r="BH48" i="8"/>
  <c r="AR48" i="8"/>
  <c r="CB141" i="9"/>
  <c r="CR141" i="9"/>
  <c r="L86" i="9"/>
  <c r="I221" i="6"/>
  <c r="AO165" i="6"/>
  <c r="AO168" i="6" s="1"/>
  <c r="M198" i="6"/>
  <c r="Z165" i="6"/>
  <c r="E165" i="6"/>
  <c r="V81" i="9"/>
  <c r="AB198" i="6"/>
  <c r="AB201" i="6" s="1"/>
  <c r="BU250" i="8"/>
  <c r="AZ250" i="8"/>
  <c r="BO250" i="8"/>
  <c r="CR183" i="8"/>
  <c r="CC183" i="8"/>
  <c r="BX86" i="9"/>
  <c r="CN86" i="9"/>
  <c r="CB30" i="9"/>
  <c r="CR30" i="9"/>
  <c r="Q215" i="9"/>
  <c r="AO320" i="8"/>
  <c r="BE320" i="8"/>
  <c r="BU320" i="8"/>
  <c r="CK320" i="8"/>
  <c r="CK48" i="8"/>
  <c r="BU48" i="8"/>
  <c r="BE48" i="8"/>
  <c r="AO48" i="8"/>
  <c r="CZ48" i="8"/>
  <c r="CJ48" i="8"/>
  <c r="BT48" i="8"/>
  <c r="BD48" i="8"/>
  <c r="AN48" i="8"/>
  <c r="Q246" i="9"/>
  <c r="CF141" i="9"/>
  <c r="CV141" i="9"/>
  <c r="I81" i="9"/>
  <c r="BT86" i="9"/>
  <c r="AN86" i="9"/>
  <c r="H86" i="9"/>
  <c r="O221" i="6"/>
  <c r="S153" i="6"/>
  <c r="R120" i="6"/>
  <c r="O17" i="6"/>
  <c r="U165" i="6"/>
  <c r="AQ198" i="6"/>
  <c r="AQ201" i="6" s="1"/>
  <c r="T120" i="6"/>
  <c r="D120" i="6"/>
  <c r="D70" i="5"/>
  <c r="F136" i="9"/>
  <c r="I185" i="9"/>
  <c r="CK391" i="8"/>
  <c r="CP391" i="8"/>
  <c r="BJ391" i="8"/>
  <c r="CY391" i="8"/>
  <c r="BV255" i="8"/>
  <c r="CZ250" i="8"/>
  <c r="CE250" i="8"/>
  <c r="AS320" i="8"/>
  <c r="BI320" i="8"/>
  <c r="BY320" i="8"/>
  <c r="CO320" i="8"/>
  <c r="CG48" i="8"/>
  <c r="BQ48" i="8"/>
  <c r="BA48" i="8"/>
  <c r="AK48" i="8"/>
  <c r="CA82" i="5"/>
  <c r="CE80" i="5"/>
  <c r="CH36" i="5" s="1"/>
  <c r="CV48" i="8"/>
  <c r="CF48" i="8"/>
  <c r="BP48" i="8"/>
  <c r="AZ48" i="8"/>
  <c r="AJ48" i="8"/>
  <c r="Y81" i="9"/>
  <c r="BD86" i="9"/>
  <c r="X86" i="9"/>
  <c r="BE141" i="9"/>
  <c r="AO141" i="9"/>
  <c r="Y141" i="9"/>
  <c r="BS141" i="9"/>
  <c r="BC141" i="9"/>
  <c r="AM141" i="9"/>
  <c r="W141" i="9"/>
  <c r="G141" i="9"/>
  <c r="BF86" i="9"/>
  <c r="AP86" i="9"/>
  <c r="Z86" i="9"/>
  <c r="Z88" i="9" s="1"/>
  <c r="Z110" i="9" s="1"/>
  <c r="J86" i="9"/>
  <c r="BK30" i="9"/>
  <c r="AU30" i="9"/>
  <c r="AE30" i="9"/>
  <c r="O30" i="9"/>
  <c r="BF30" i="9"/>
  <c r="AP30" i="9"/>
  <c r="Z30" i="9"/>
  <c r="J30" i="9"/>
  <c r="BA53" i="8"/>
  <c r="O53" i="8"/>
  <c r="AJ53" i="8"/>
  <c r="S287" i="6"/>
  <c r="AG266" i="6"/>
  <c r="AG269" i="6" s="1"/>
  <c r="Q266" i="6"/>
  <c r="AL233" i="6"/>
  <c r="AL236" i="6" s="1"/>
  <c r="V233" i="6"/>
  <c r="F233" i="6"/>
  <c r="AN266" i="6"/>
  <c r="AN269" i="6" s="1"/>
  <c r="X266" i="6"/>
  <c r="H266" i="6"/>
  <c r="T254" i="6"/>
  <c r="D254" i="6"/>
  <c r="AK233" i="6"/>
  <c r="AK236" i="6" s="1"/>
  <c r="U233" i="6"/>
  <c r="E233" i="6"/>
  <c r="J221" i="6"/>
  <c r="AN165" i="6"/>
  <c r="AN168" i="6" s="1"/>
  <c r="C254" i="6"/>
  <c r="O153" i="6"/>
  <c r="AK198" i="6"/>
  <c r="AK201" i="6" s="1"/>
  <c r="Z153" i="6"/>
  <c r="U132" i="6"/>
  <c r="U246" i="9"/>
  <c r="CE391" i="8"/>
  <c r="AY391" i="8"/>
  <c r="CI255" i="8"/>
  <c r="CU250" i="8"/>
  <c r="AI250" i="8"/>
  <c r="CH183" i="8"/>
  <c r="CA74" i="5"/>
  <c r="CE72" i="5"/>
  <c r="CS48" i="8"/>
  <c r="CC48" i="8"/>
  <c r="BM48" i="8"/>
  <c r="AW48" i="8"/>
  <c r="AG48" i="8"/>
  <c r="CR48" i="8"/>
  <c r="CB48" i="8"/>
  <c r="BL48" i="8"/>
  <c r="AV48" i="8"/>
  <c r="BE86" i="9"/>
  <c r="AO86" i="9"/>
  <c r="Y86" i="9"/>
  <c r="I86" i="9"/>
  <c r="BO86" i="9"/>
  <c r="AY86" i="9"/>
  <c r="AI86" i="9"/>
  <c r="S86" i="9"/>
  <c r="M120" i="6"/>
  <c r="BA86" i="9"/>
  <c r="AK86" i="9"/>
  <c r="U86" i="9"/>
  <c r="E86" i="9"/>
  <c r="BI118" i="8"/>
  <c r="AS118" i="8"/>
  <c r="AC118" i="8"/>
  <c r="BL118" i="8"/>
  <c r="AV118" i="8"/>
  <c r="AF118" i="8"/>
  <c r="P118" i="8"/>
  <c r="AY141" i="9"/>
  <c r="S141" i="9"/>
  <c r="BG86" i="9"/>
  <c r="AQ86" i="9"/>
  <c r="AA86" i="9"/>
  <c r="K86" i="9"/>
  <c r="BG30" i="9"/>
  <c r="AQ30" i="9"/>
  <c r="AA30" i="9"/>
  <c r="K30" i="9"/>
  <c r="CA118" i="8"/>
  <c r="BK118" i="8"/>
  <c r="AU118" i="8"/>
  <c r="AE118" i="8"/>
  <c r="O118" i="8"/>
  <c r="BK141" i="9"/>
  <c r="AE141" i="9"/>
  <c r="BC30" i="9"/>
  <c r="AM30" i="9"/>
  <c r="W30" i="9"/>
  <c r="G30" i="9"/>
  <c r="BN30" i="9"/>
  <c r="AX30" i="9"/>
  <c r="AH30" i="9"/>
  <c r="R30" i="9"/>
  <c r="BT118" i="8"/>
  <c r="BD118" i="8"/>
  <c r="AN118" i="8"/>
  <c r="X118" i="8"/>
  <c r="H118" i="8"/>
  <c r="AC266" i="6"/>
  <c r="AC269" i="6" s="1"/>
  <c r="M266" i="6"/>
  <c r="AH233" i="6"/>
  <c r="AH236" i="6" s="1"/>
  <c r="R233" i="6"/>
  <c r="AT53" i="8"/>
  <c r="V287" i="6"/>
  <c r="F287" i="6"/>
  <c r="D266" i="6"/>
  <c r="AG233" i="6"/>
  <c r="AG236" i="6" s="1"/>
  <c r="Q233" i="6"/>
  <c r="D165" i="6"/>
  <c r="AH53" i="8"/>
  <c r="U221" i="6"/>
  <c r="E221" i="6"/>
  <c r="N198" i="6"/>
  <c r="AJ132" i="6"/>
  <c r="AJ135" i="6" s="1"/>
  <c r="T132" i="6"/>
  <c r="D132" i="6"/>
  <c r="AC30" i="6"/>
  <c r="AC33" i="6" s="1"/>
  <c r="M30" i="6"/>
  <c r="E120" i="6"/>
  <c r="F97" i="6"/>
  <c r="O85" i="6"/>
  <c r="J17" i="6"/>
  <c r="L120" i="6"/>
  <c r="H141" i="9"/>
  <c r="AN141" i="9"/>
  <c r="BT141" i="9"/>
  <c r="AH141" i="9"/>
  <c r="BN141" i="9"/>
  <c r="M141" i="9"/>
  <c r="G81" i="9"/>
  <c r="W81" i="9"/>
  <c r="L287" i="6"/>
  <c r="BX250" i="8"/>
  <c r="AG250" i="8"/>
  <c r="AL250" i="8"/>
  <c r="BB250" i="8"/>
  <c r="BR250" i="8"/>
  <c r="CH250" i="8"/>
  <c r="CX250" i="8"/>
  <c r="BQ118" i="8"/>
  <c r="BA118" i="8"/>
  <c r="AK118" i="8"/>
  <c r="U118" i="8"/>
  <c r="E118" i="8"/>
  <c r="BK53" i="8"/>
  <c r="K287" i="6"/>
  <c r="R221" i="6"/>
  <c r="AG53" i="8"/>
  <c r="P53" i="8"/>
  <c r="AN299" i="6"/>
  <c r="AN302" i="6" s="1"/>
  <c r="M186" i="6"/>
  <c r="F81" i="9"/>
  <c r="K81" i="9"/>
  <c r="AA81" i="9"/>
  <c r="F30" i="6"/>
  <c r="V30" i="6"/>
  <c r="P30" i="9"/>
  <c r="AF30" i="9"/>
  <c r="AV30" i="9"/>
  <c r="BL30" i="9"/>
  <c r="I30" i="9"/>
  <c r="Y30" i="9"/>
  <c r="AO30" i="9"/>
  <c r="BE30" i="9"/>
  <c r="O25" i="9"/>
  <c r="E25" i="9"/>
  <c r="U25" i="9"/>
  <c r="R25" i="9"/>
  <c r="AD136" i="9"/>
  <c r="E132" i="6"/>
  <c r="CN250" i="8"/>
  <c r="AW250" i="8"/>
  <c r="CA183" i="8"/>
  <c r="AO132" i="6"/>
  <c r="AO135" i="6" s="1"/>
  <c r="AP250" i="8"/>
  <c r="BF250" i="8"/>
  <c r="BV250" i="8"/>
  <c r="CL250" i="8"/>
  <c r="CG183" i="8"/>
  <c r="CW183" i="8"/>
  <c r="AK132" i="6"/>
  <c r="AK135" i="6" s="1"/>
  <c r="U186" i="6"/>
  <c r="F186" i="6"/>
  <c r="AO198" i="6"/>
  <c r="AO201" i="6" s="1"/>
  <c r="BM250" i="8"/>
  <c r="AR250" i="8"/>
  <c r="CQ183" i="8"/>
  <c r="BV183" i="8"/>
  <c r="Y132" i="6"/>
  <c r="Y135" i="6" s="1"/>
  <c r="AT250" i="8"/>
  <c r="BJ250" i="8"/>
  <c r="BZ250" i="8"/>
  <c r="CP250" i="8"/>
  <c r="BU183" i="8"/>
  <c r="CK183" i="8"/>
  <c r="M118" i="8"/>
  <c r="AE53" i="8"/>
  <c r="AZ53" i="8"/>
  <c r="K221" i="6"/>
  <c r="J287" i="6"/>
  <c r="X165" i="6"/>
  <c r="H165" i="6"/>
  <c r="U53" i="8"/>
  <c r="I287" i="6"/>
  <c r="X233" i="6"/>
  <c r="X236" i="6" s="1"/>
  <c r="H233" i="6"/>
  <c r="BM53" i="8"/>
  <c r="AQ53" i="8"/>
  <c r="H53" i="8"/>
  <c r="N186" i="6"/>
  <c r="L186" i="6"/>
  <c r="K153" i="6"/>
  <c r="AN132" i="6"/>
  <c r="AN135" i="6" s="1"/>
  <c r="X132" i="6"/>
  <c r="X135" i="6" s="1"/>
  <c r="H132" i="6"/>
  <c r="D64" i="6"/>
  <c r="AG30" i="6"/>
  <c r="AG33" i="6" s="1"/>
  <c r="W17" i="6"/>
  <c r="G17" i="6"/>
  <c r="J30" i="6"/>
  <c r="C120" i="6"/>
  <c r="L136" i="9"/>
  <c r="CC250" i="8"/>
  <c r="BH250" i="8"/>
  <c r="CL183" i="8"/>
  <c r="CT250" i="8"/>
  <c r="BY183" i="8"/>
  <c r="BY185" i="8" s="1"/>
  <c r="BY207" i="8" s="1"/>
  <c r="CO183" i="8"/>
  <c r="U70" i="7"/>
  <c r="D198" i="3" s="1"/>
  <c r="AC70" i="7"/>
  <c r="E198" i="3" s="1"/>
  <c r="AI299" i="6"/>
  <c r="AI302" i="6" s="1"/>
  <c r="X198" i="6"/>
  <c r="X201" i="6" s="1"/>
  <c r="AA198" i="6"/>
  <c r="AA201" i="6" s="1"/>
  <c r="AH97" i="6"/>
  <c r="AH100" i="6" s="1"/>
  <c r="AJ97" i="6"/>
  <c r="AJ100" i="6" s="1"/>
  <c r="S299" i="6"/>
  <c r="AJ198" i="6"/>
  <c r="AJ201" i="6" s="1"/>
  <c r="AE299" i="6"/>
  <c r="AE302" i="6" s="1"/>
  <c r="AB299" i="6"/>
  <c r="AB302" i="6" s="1"/>
  <c r="Y198" i="6"/>
  <c r="Y201" i="6" s="1"/>
  <c r="X299" i="6"/>
  <c r="X302" i="6" s="1"/>
  <c r="AF198" i="6"/>
  <c r="AF201" i="6" s="1"/>
  <c r="R97" i="6"/>
  <c r="AH299" i="6"/>
  <c r="AH302" i="6" s="1"/>
  <c r="R299" i="6"/>
  <c r="AC299" i="6"/>
  <c r="AC302" i="6" s="1"/>
  <c r="M299" i="6"/>
  <c r="O299" i="6"/>
  <c r="AD299" i="6"/>
  <c r="AD302" i="6" s="1"/>
  <c r="N299" i="6"/>
  <c r="L299" i="6"/>
  <c r="H299" i="6"/>
  <c r="K198" i="6"/>
  <c r="AP198" i="6"/>
  <c r="AP201" i="6" s="1"/>
  <c r="I198" i="6"/>
  <c r="AG299" i="6"/>
  <c r="AG302" i="6" s="1"/>
  <c r="Q299" i="6"/>
  <c r="AL198" i="6"/>
  <c r="AL201" i="6" s="1"/>
  <c r="Z198" i="6"/>
  <c r="Z201" i="6" s="1"/>
  <c r="AF97" i="6"/>
  <c r="AF100" i="6" s="1"/>
  <c r="AQ97" i="6"/>
  <c r="AQ100" i="6" s="1"/>
  <c r="AA97" i="6"/>
  <c r="AA100" i="6" s="1"/>
  <c r="K97" i="6"/>
  <c r="AM97" i="6"/>
  <c r="AM100" i="6" s="1"/>
  <c r="W97" i="6"/>
  <c r="G97" i="6"/>
  <c r="AL97" i="6"/>
  <c r="AL100" i="6" s="1"/>
  <c r="V97" i="6"/>
  <c r="AB97" i="6"/>
  <c r="AB100" i="6" s="1"/>
  <c r="E198" i="6"/>
  <c r="L51" i="6"/>
  <c r="AQ64" i="6"/>
  <c r="AQ67" i="6" s="1"/>
  <c r="AB51" i="6"/>
  <c r="H51" i="6"/>
  <c r="F64" i="6"/>
  <c r="J153" i="6"/>
  <c r="R153" i="6"/>
  <c r="S51" i="6"/>
  <c r="W51" i="6"/>
  <c r="G51" i="6"/>
  <c r="AQ266" i="6"/>
  <c r="AQ269" i="6" s="1"/>
  <c r="AJ266" i="6"/>
  <c r="AJ269" i="6" s="1"/>
  <c r="AA64" i="6"/>
  <c r="T266" i="6"/>
  <c r="AJ165" i="6"/>
  <c r="AJ168" i="6" s="1"/>
  <c r="T165" i="6"/>
  <c r="K64" i="6"/>
  <c r="AA266" i="6"/>
  <c r="AG165" i="6"/>
  <c r="AG168" i="6" s="1"/>
  <c r="AL64" i="6"/>
  <c r="AL67" i="6" s="1"/>
  <c r="V64" i="6"/>
  <c r="L153" i="6"/>
  <c r="AB153" i="6"/>
  <c r="AH64" i="6"/>
  <c r="AH67" i="6" s="1"/>
  <c r="R64" i="6"/>
  <c r="AK165" i="6"/>
  <c r="AK168" i="6" s="1"/>
  <c r="O165" i="6"/>
  <c r="AI165" i="6"/>
  <c r="AI168" i="6" s="1"/>
  <c r="M165" i="6"/>
  <c r="AE266" i="6"/>
  <c r="AE269" i="6" s="1"/>
  <c r="O266" i="6"/>
  <c r="AD165" i="6"/>
  <c r="AD168" i="6" s="1"/>
  <c r="K266" i="6"/>
  <c r="AM165" i="6"/>
  <c r="AM168" i="6" s="1"/>
  <c r="AF64" i="6"/>
  <c r="AF67" i="6" s="1"/>
  <c r="P64" i="6"/>
  <c r="AE64" i="6"/>
  <c r="AE67" i="6" s="1"/>
  <c r="O64" i="6"/>
  <c r="AJ64" i="6"/>
  <c r="AJ67" i="6" s="1"/>
  <c r="T64" i="6"/>
  <c r="F185" i="9"/>
  <c r="Q30" i="6"/>
  <c r="N30" i="6"/>
  <c r="AS53" i="8"/>
  <c r="Y53" i="8"/>
  <c r="O254" i="6"/>
  <c r="BB53" i="8"/>
  <c r="AP266" i="6"/>
  <c r="AP269" i="6" s="1"/>
  <c r="Z266" i="6"/>
  <c r="J266" i="6"/>
  <c r="AI233" i="6"/>
  <c r="AI236" i="6" s="1"/>
  <c r="S233" i="6"/>
  <c r="Q165" i="6"/>
  <c r="R186" i="6"/>
  <c r="AQ132" i="6"/>
  <c r="AQ135" i="6" s="1"/>
  <c r="AA132" i="6"/>
  <c r="AA135" i="6" s="1"/>
  <c r="K132" i="6"/>
  <c r="AB30" i="6"/>
  <c r="AB33" i="6" s="1"/>
  <c r="L30" i="6"/>
  <c r="AD132" i="6"/>
  <c r="AD135" i="6" s="1"/>
  <c r="N132" i="6"/>
  <c r="AC97" i="6"/>
  <c r="AC100" i="6" s="1"/>
  <c r="M97" i="6"/>
  <c r="AI30" i="6"/>
  <c r="AI33" i="6" s="1"/>
  <c r="S30" i="6"/>
  <c r="S120" i="6"/>
  <c r="AC64" i="6"/>
  <c r="AC67" i="6" s="1"/>
  <c r="M64" i="6"/>
  <c r="T85" i="6"/>
  <c r="T193" i="9"/>
  <c r="P193" i="9"/>
  <c r="L193" i="9"/>
  <c r="H193" i="9"/>
  <c r="D193" i="9"/>
  <c r="W193" i="9"/>
  <c r="S193" i="9"/>
  <c r="O193" i="9"/>
  <c r="O195" i="9" s="1"/>
  <c r="K193" i="9"/>
  <c r="K195" i="9" s="1"/>
  <c r="G193" i="9"/>
  <c r="C193" i="9"/>
  <c r="Q193" i="9"/>
  <c r="I193" i="9"/>
  <c r="W184" i="9"/>
  <c r="W185" i="9" s="1"/>
  <c r="V193" i="9"/>
  <c r="N193" i="9"/>
  <c r="F193" i="9"/>
  <c r="U193" i="9"/>
  <c r="M193" i="9"/>
  <c r="E193" i="9"/>
  <c r="R193" i="9"/>
  <c r="J193" i="9"/>
  <c r="T141" i="9"/>
  <c r="AZ141" i="9"/>
  <c r="N141" i="9"/>
  <c r="N143" i="9" s="1"/>
  <c r="N165" i="9" s="1"/>
  <c r="AT141" i="9"/>
  <c r="C22" i="12"/>
  <c r="E18" i="12"/>
  <c r="E47" i="11" s="1"/>
  <c r="E46" i="12"/>
  <c r="I153" i="6"/>
  <c r="Y153" i="6"/>
  <c r="H17" i="6"/>
  <c r="E17" i="6"/>
  <c r="U17" i="6"/>
  <c r="C20" i="12"/>
  <c r="C49" i="11" s="1"/>
  <c r="D46" i="12"/>
  <c r="D18" i="12"/>
  <c r="D47" i="11" s="1"/>
  <c r="E295" i="8"/>
  <c r="H292" i="8"/>
  <c r="I292" i="8" s="1"/>
  <c r="C308" i="8" s="1"/>
  <c r="H293" i="8"/>
  <c r="I293" i="8" s="1"/>
  <c r="C314" i="8" s="1"/>
  <c r="H58" i="12"/>
  <c r="B46" i="9"/>
  <c r="E44" i="9" s="1"/>
  <c r="X225" i="9"/>
  <c r="BQ141" i="9"/>
  <c r="BA141" i="9"/>
  <c r="AK141" i="9"/>
  <c r="U141" i="9"/>
  <c r="BG141" i="9"/>
  <c r="AQ141" i="9"/>
  <c r="AA141" i="9"/>
  <c r="K141" i="9"/>
  <c r="BQ86" i="9"/>
  <c r="BK86" i="9"/>
  <c r="AU86" i="9"/>
  <c r="AE86" i="9"/>
  <c r="O86" i="9"/>
  <c r="BJ30" i="9"/>
  <c r="AT30" i="9"/>
  <c r="AD30" i="9"/>
  <c r="N30" i="9"/>
  <c r="C78" i="11"/>
  <c r="C54" i="9"/>
  <c r="BS30" i="9"/>
  <c r="BG118" i="8"/>
  <c r="AQ118" i="8"/>
  <c r="AA118" i="8"/>
  <c r="K118" i="8"/>
  <c r="BE118" i="8"/>
  <c r="AO118" i="8"/>
  <c r="Y118" i="8"/>
  <c r="I118" i="8"/>
  <c r="BP118" i="8"/>
  <c r="AZ118" i="8"/>
  <c r="AJ118" i="8"/>
  <c r="T118" i="8"/>
  <c r="D118" i="8"/>
  <c r="BQ53" i="8"/>
  <c r="AU53" i="8"/>
  <c r="AA53" i="8"/>
  <c r="BD53" i="8"/>
  <c r="O287" i="6"/>
  <c r="W221" i="6"/>
  <c r="G221" i="6"/>
  <c r="E135" i="8"/>
  <c r="BJ53" i="8"/>
  <c r="AO53" i="8"/>
  <c r="V53" i="8"/>
  <c r="F53" i="8"/>
  <c r="V221" i="6"/>
  <c r="F221" i="6"/>
  <c r="BI53" i="8"/>
  <c r="AM53" i="8"/>
  <c r="E53" i="8"/>
  <c r="AA254" i="6"/>
  <c r="K254" i="6"/>
  <c r="BR53" i="8"/>
  <c r="AW53" i="8"/>
  <c r="AB53" i="8"/>
  <c r="L53" i="8"/>
  <c r="M70" i="7"/>
  <c r="C198" i="3" s="1"/>
  <c r="AL266" i="6"/>
  <c r="AL269" i="6" s="1"/>
  <c r="V266" i="6"/>
  <c r="F266" i="6"/>
  <c r="AE233" i="6"/>
  <c r="AE236" i="6" s="1"/>
  <c r="O233" i="6"/>
  <c r="I186" i="6"/>
  <c r="K165" i="6"/>
  <c r="G153" i="6"/>
  <c r="P51" i="6"/>
  <c r="S17" i="6"/>
  <c r="AP165" i="6"/>
  <c r="AP168" i="6" s="1"/>
  <c r="N153" i="6"/>
  <c r="AM132" i="6"/>
  <c r="AM135" i="6" s="1"/>
  <c r="W132" i="6"/>
  <c r="G132" i="6"/>
  <c r="Q120" i="6"/>
  <c r="K85" i="6"/>
  <c r="AN30" i="6"/>
  <c r="AN33" i="6" s="1"/>
  <c r="X30" i="6"/>
  <c r="X33" i="6" s="1"/>
  <c r="H30" i="6"/>
  <c r="V17" i="6"/>
  <c r="F17" i="6"/>
  <c r="V198" i="6"/>
  <c r="AE198" i="6"/>
  <c r="AE201" i="6" s="1"/>
  <c r="O198" i="6"/>
  <c r="AP132" i="6"/>
  <c r="AP135" i="6" s="1"/>
  <c r="Z132" i="6"/>
  <c r="Z135" i="6" s="1"/>
  <c r="J132" i="6"/>
  <c r="P120" i="6"/>
  <c r="AO97" i="6"/>
  <c r="AO100" i="6" s="1"/>
  <c r="Y97" i="6"/>
  <c r="Y100" i="6" s="1"/>
  <c r="I97" i="6"/>
  <c r="AE30" i="6"/>
  <c r="AE33" i="6" s="1"/>
  <c r="O30" i="6"/>
  <c r="W287" i="6"/>
  <c r="AH165" i="6"/>
  <c r="AH168" i="6" s="1"/>
  <c r="O120" i="6"/>
  <c r="AO64" i="6"/>
  <c r="AO67" i="6" s="1"/>
  <c r="Y64" i="6"/>
  <c r="I64" i="6"/>
  <c r="E48" i="7"/>
  <c r="E49" i="7"/>
  <c r="E50" i="7"/>
  <c r="E47" i="7"/>
  <c r="C21" i="12"/>
  <c r="C50" i="11" s="1"/>
  <c r="AB141" i="9"/>
  <c r="BH141" i="9"/>
  <c r="V141" i="9"/>
  <c r="BB141" i="9"/>
  <c r="P141" i="9"/>
  <c r="AV141" i="9"/>
  <c r="J141" i="9"/>
  <c r="AP141" i="9"/>
  <c r="J58" i="12"/>
  <c r="B157" i="9"/>
  <c r="E155" i="9" s="1"/>
  <c r="C287" i="6"/>
  <c r="P287" i="6"/>
  <c r="P153" i="6"/>
  <c r="M153" i="6"/>
  <c r="D19" i="12"/>
  <c r="D48" i="11" s="1"/>
  <c r="L17" i="6"/>
  <c r="I17" i="6"/>
  <c r="E186" i="6"/>
  <c r="K186" i="6"/>
  <c r="D30" i="9"/>
  <c r="T30" i="9"/>
  <c r="AJ30" i="9"/>
  <c r="AZ30" i="9"/>
  <c r="BP30" i="9"/>
  <c r="M30" i="9"/>
  <c r="AC30" i="9"/>
  <c r="AS30" i="9"/>
  <c r="BI30" i="9"/>
  <c r="H25" i="9"/>
  <c r="I51" i="6"/>
  <c r="Y51" i="6"/>
  <c r="R51" i="6"/>
  <c r="U253" i="9"/>
  <c r="Q253" i="9"/>
  <c r="M253" i="9"/>
  <c r="I253" i="9"/>
  <c r="I256" i="9" s="1"/>
  <c r="E253" i="9"/>
  <c r="E256" i="9" s="1"/>
  <c r="S253" i="9"/>
  <c r="N253" i="9"/>
  <c r="H253" i="9"/>
  <c r="H256" i="9" s="1"/>
  <c r="C253" i="9"/>
  <c r="C240" i="9"/>
  <c r="W253" i="9"/>
  <c r="R253" i="9"/>
  <c r="L253" i="9"/>
  <c r="L256" i="9" s="1"/>
  <c r="G253" i="9"/>
  <c r="T253" i="9"/>
  <c r="J253" i="9"/>
  <c r="P253" i="9"/>
  <c r="F253" i="9"/>
  <c r="F256" i="9" s="1"/>
  <c r="O253" i="9"/>
  <c r="D253" i="9"/>
  <c r="V253" i="9"/>
  <c r="K253" i="9"/>
  <c r="K256" i="9" s="1"/>
  <c r="I85" i="6"/>
  <c r="N85" i="6"/>
  <c r="C85" i="6"/>
  <c r="P221" i="6"/>
  <c r="T221" i="6"/>
  <c r="C221" i="6"/>
  <c r="W222" i="9"/>
  <c r="S222" i="9"/>
  <c r="O222" i="9"/>
  <c r="O225" i="9" s="1"/>
  <c r="K222" i="9"/>
  <c r="K225" i="9" s="1"/>
  <c r="U222" i="9"/>
  <c r="U225" i="9" s="1"/>
  <c r="P222" i="9"/>
  <c r="J222" i="9"/>
  <c r="F222" i="9"/>
  <c r="F225" i="9" s="1"/>
  <c r="T222" i="9"/>
  <c r="T225" i="9" s="1"/>
  <c r="N222" i="9"/>
  <c r="I222" i="9"/>
  <c r="I225" i="9" s="1"/>
  <c r="E222" i="9"/>
  <c r="E225" i="9" s="1"/>
  <c r="Q222" i="9"/>
  <c r="G222" i="9"/>
  <c r="C209" i="9"/>
  <c r="M222" i="9"/>
  <c r="D222" i="9"/>
  <c r="W214" i="9"/>
  <c r="W215" i="9" s="1"/>
  <c r="V222" i="9"/>
  <c r="L222" i="9"/>
  <c r="L225" i="9" s="1"/>
  <c r="C222" i="9"/>
  <c r="R222" i="9"/>
  <c r="R225" i="9" s="1"/>
  <c r="H222" i="9"/>
  <c r="H225" i="9" s="1"/>
  <c r="K136" i="9"/>
  <c r="E136" i="9"/>
  <c r="Z136" i="9"/>
  <c r="R136" i="9"/>
  <c r="H136" i="9"/>
  <c r="F254" i="6"/>
  <c r="V254" i="6"/>
  <c r="Q254" i="6"/>
  <c r="CE231" i="5"/>
  <c r="BI125" i="5"/>
  <c r="BM125" i="5" s="1"/>
  <c r="BF129" i="5"/>
  <c r="D38" i="5"/>
  <c r="AN21" i="5"/>
  <c r="AR21" i="5" s="1"/>
  <c r="AG22" i="5"/>
  <c r="BP53" i="8"/>
  <c r="E78" i="11"/>
  <c r="C165" i="9"/>
  <c r="AW86" i="9"/>
  <c r="Q86" i="9"/>
  <c r="AZ86" i="9"/>
  <c r="T86" i="9"/>
  <c r="AX118" i="8"/>
  <c r="BH53" i="8"/>
  <c r="AA299" i="6"/>
  <c r="AA302" i="6" s="1"/>
  <c r="Y266" i="6"/>
  <c r="S221" i="6"/>
  <c r="E70" i="8"/>
  <c r="BE53" i="8"/>
  <c r="AP299" i="6"/>
  <c r="AP302" i="6" s="1"/>
  <c r="J299" i="6"/>
  <c r="P266" i="6"/>
  <c r="AC233" i="6"/>
  <c r="AC236" i="6" s="1"/>
  <c r="AF165" i="6"/>
  <c r="AF168" i="6" s="1"/>
  <c r="Q53" i="8"/>
  <c r="Y299" i="6"/>
  <c r="Y302" i="6" s="1"/>
  <c r="U287" i="6"/>
  <c r="AM266" i="6"/>
  <c r="AM269" i="6" s="1"/>
  <c r="G266" i="6"/>
  <c r="W254" i="6"/>
  <c r="T233" i="6"/>
  <c r="T299" i="6"/>
  <c r="R266" i="6"/>
  <c r="AQ233" i="6"/>
  <c r="AQ236" i="6" s="1"/>
  <c r="T186" i="6"/>
  <c r="AF132" i="6"/>
  <c r="AF135" i="6" s="1"/>
  <c r="AI97" i="6"/>
  <c r="AI100" i="6" s="1"/>
  <c r="L64" i="6"/>
  <c r="I30" i="6"/>
  <c r="AI132" i="6"/>
  <c r="AI135" i="6" s="1"/>
  <c r="N97" i="6"/>
  <c r="W85" i="6"/>
  <c r="W64" i="6"/>
  <c r="G64" i="6"/>
  <c r="O51" i="6"/>
  <c r="AJ30" i="6"/>
  <c r="AJ33" i="6" s="1"/>
  <c r="T30" i="6"/>
  <c r="D30" i="6"/>
  <c r="R17" i="6"/>
  <c r="AI198" i="6"/>
  <c r="AI201" i="6" s="1"/>
  <c r="S198" i="6"/>
  <c r="S165" i="6"/>
  <c r="AL132" i="6"/>
  <c r="AL135" i="6" s="1"/>
  <c r="V132" i="6"/>
  <c r="F132" i="6"/>
  <c r="AK97" i="6"/>
  <c r="AK100" i="6" s="1"/>
  <c r="U97" i="6"/>
  <c r="E97" i="6"/>
  <c r="AD64" i="6"/>
  <c r="AD67" i="6" s="1"/>
  <c r="N64" i="6"/>
  <c r="AQ30" i="6"/>
  <c r="AQ33" i="6" s="1"/>
  <c r="AA30" i="6"/>
  <c r="AA33" i="6" s="1"/>
  <c r="R165" i="6"/>
  <c r="K120" i="6"/>
  <c r="AK64" i="6"/>
  <c r="AK67" i="6" s="1"/>
  <c r="U64" i="6"/>
  <c r="E64" i="6"/>
  <c r="D50" i="5"/>
  <c r="D141" i="9"/>
  <c r="AJ141" i="9"/>
  <c r="BP141" i="9"/>
  <c r="AD141" i="9"/>
  <c r="BJ141" i="9"/>
  <c r="X141" i="9"/>
  <c r="BD141" i="9"/>
  <c r="R141" i="9"/>
  <c r="AX141" i="9"/>
  <c r="E141" i="9"/>
  <c r="AD81" i="9"/>
  <c r="O81" i="9"/>
  <c r="AE81" i="9"/>
  <c r="B28" i="8"/>
  <c r="E29" i="8"/>
  <c r="I25" i="8" s="1"/>
  <c r="D287" i="6"/>
  <c r="T287" i="6"/>
  <c r="D153" i="6"/>
  <c r="T153" i="6"/>
  <c r="Q153" i="6"/>
  <c r="P17" i="6"/>
  <c r="M17" i="6"/>
  <c r="J186" i="6"/>
  <c r="Q186" i="6"/>
  <c r="H30" i="9"/>
  <c r="X30" i="9"/>
  <c r="AN30" i="9"/>
  <c r="BD30" i="9"/>
  <c r="BT30" i="9"/>
  <c r="Q30" i="9"/>
  <c r="AG30" i="9"/>
  <c r="AW30" i="9"/>
  <c r="BM30" i="9"/>
  <c r="E366" i="8"/>
  <c r="H363" i="8"/>
  <c r="I363" i="8" s="1"/>
  <c r="C379" i="8" s="1"/>
  <c r="H364" i="8"/>
  <c r="I364" i="8" s="1"/>
  <c r="I58" i="12"/>
  <c r="B102" i="9"/>
  <c r="E100" i="9" s="1"/>
  <c r="L25" i="9"/>
  <c r="M51" i="6"/>
  <c r="F51" i="6"/>
  <c r="V51" i="6"/>
  <c r="E21" i="12"/>
  <c r="E50" i="11" s="1"/>
  <c r="M85" i="6"/>
  <c r="R85" i="6"/>
  <c r="D85" i="6"/>
  <c r="H221" i="6"/>
  <c r="D205" i="5"/>
  <c r="D95" i="5"/>
  <c r="CE50" i="5"/>
  <c r="D21" i="12"/>
  <c r="D50" i="11" s="1"/>
  <c r="Q136" i="9"/>
  <c r="S136" i="9"/>
  <c r="J136" i="9"/>
  <c r="AE136" i="9"/>
  <c r="W136" i="9"/>
  <c r="AB136" i="9"/>
  <c r="J254" i="6"/>
  <c r="Z254" i="6"/>
  <c r="E254" i="6"/>
  <c r="U254" i="6"/>
  <c r="W186" i="6"/>
  <c r="CE30" i="5"/>
  <c r="CH23" i="5"/>
  <c r="CL23" i="5" s="1"/>
  <c r="BF125" i="5"/>
  <c r="K232" i="5"/>
  <c r="O232" i="5" s="1"/>
  <c r="S232" i="5" s="1"/>
  <c r="W232" i="5" s="1"/>
  <c r="H239" i="5"/>
  <c r="H231" i="5"/>
  <c r="H145" i="5"/>
  <c r="BF145" i="5"/>
  <c r="BI129" i="5"/>
  <c r="BM129" i="5" s="1"/>
  <c r="BQ129" i="5" s="1"/>
  <c r="BU129" i="5" s="1"/>
  <c r="AG133" i="5"/>
  <c r="AN132" i="5" s="1"/>
  <c r="AR132" i="5" s="1"/>
  <c r="AV132" i="5" s="1"/>
  <c r="AN126" i="5"/>
  <c r="AR126" i="5" s="1"/>
  <c r="AV126" i="5" s="1"/>
  <c r="AG42" i="5"/>
  <c r="AN26" i="5"/>
  <c r="AR26" i="5" s="1"/>
  <c r="AV26" i="5" s="1"/>
  <c r="CQ118" i="8"/>
  <c r="BM86" i="9"/>
  <c r="AG86" i="9"/>
  <c r="BP86" i="9"/>
  <c r="AJ86" i="9"/>
  <c r="D86" i="9"/>
  <c r="BN118" i="8"/>
  <c r="AH118" i="8"/>
  <c r="AQ299" i="6"/>
  <c r="AQ302" i="6" s="1"/>
  <c r="K299" i="6"/>
  <c r="AO266" i="6"/>
  <c r="AO269" i="6" s="1"/>
  <c r="I266" i="6"/>
  <c r="AD233" i="6"/>
  <c r="AD236" i="6" s="1"/>
  <c r="N233" i="6"/>
  <c r="AI53" i="8"/>
  <c r="Z299" i="6"/>
  <c r="Z302" i="6" s="1"/>
  <c r="R287" i="6"/>
  <c r="AF266" i="6"/>
  <c r="AF269" i="6" s="1"/>
  <c r="M233" i="6"/>
  <c r="P165" i="6"/>
  <c r="AO299" i="6"/>
  <c r="AO302" i="6" s="1"/>
  <c r="I299" i="6"/>
  <c r="E287" i="6"/>
  <c r="W266" i="6"/>
  <c r="G254" i="6"/>
  <c r="AJ233" i="6"/>
  <c r="AJ236" i="6" s="1"/>
  <c r="D233" i="6"/>
  <c r="X53" i="8"/>
  <c r="AJ299" i="6"/>
  <c r="AJ302" i="6" s="1"/>
  <c r="D299" i="6"/>
  <c r="AH266" i="6"/>
  <c r="AH269" i="6" s="1"/>
  <c r="AA233" i="6"/>
  <c r="AA236" i="6" s="1"/>
  <c r="AA165" i="6"/>
  <c r="P132" i="6"/>
  <c r="S97" i="6"/>
  <c r="AB64" i="6"/>
  <c r="AO30" i="6"/>
  <c r="AO33" i="6" s="1"/>
  <c r="Y30" i="6"/>
  <c r="Y33" i="6" s="1"/>
  <c r="G186" i="6"/>
  <c r="S132" i="6"/>
  <c r="AD97" i="6"/>
  <c r="AD100" i="6" s="1"/>
  <c r="G85" i="6"/>
  <c r="AM64" i="6"/>
  <c r="AM67" i="6" s="1"/>
  <c r="K30" i="6"/>
  <c r="X256" i="9"/>
  <c r="C179" i="9"/>
  <c r="AS141" i="9"/>
  <c r="BO141" i="9"/>
  <c r="AI141" i="9"/>
  <c r="D78" i="11"/>
  <c r="C110" i="9"/>
  <c r="BI86" i="9"/>
  <c r="AS86" i="9"/>
  <c r="AC86" i="9"/>
  <c r="M86" i="9"/>
  <c r="BL86" i="9"/>
  <c r="AV86" i="9"/>
  <c r="AF86" i="9"/>
  <c r="P86" i="9"/>
  <c r="BS86" i="9"/>
  <c r="BC86" i="9"/>
  <c r="AM86" i="9"/>
  <c r="W86" i="9"/>
  <c r="G86" i="9"/>
  <c r="BR30" i="9"/>
  <c r="BB30" i="9"/>
  <c r="AL30" i="9"/>
  <c r="V30" i="9"/>
  <c r="F30" i="9"/>
  <c r="BO118" i="8"/>
  <c r="AY118" i="8"/>
  <c r="AI118" i="8"/>
  <c r="S118" i="8"/>
  <c r="BJ118" i="8"/>
  <c r="AT118" i="8"/>
  <c r="BM118" i="8"/>
  <c r="AW118" i="8"/>
  <c r="AG118" i="8"/>
  <c r="Q118" i="8"/>
  <c r="BH118" i="8"/>
  <c r="AR118" i="8"/>
  <c r="AB118" i="8"/>
  <c r="L118" i="8"/>
  <c r="BF53" i="8"/>
  <c r="AK53" i="8"/>
  <c r="S53" i="8"/>
  <c r="AV53" i="8"/>
  <c r="BL53" i="8"/>
  <c r="AM299" i="6"/>
  <c r="AM302" i="6" s="1"/>
  <c r="W299" i="6"/>
  <c r="G299" i="6"/>
  <c r="G287" i="6"/>
  <c r="AK266" i="6"/>
  <c r="AK269" i="6" s="1"/>
  <c r="U266" i="6"/>
  <c r="E266" i="6"/>
  <c r="AP233" i="6"/>
  <c r="AP236" i="6" s="1"/>
  <c r="Z233" i="6"/>
  <c r="Z236" i="6" s="1"/>
  <c r="J233" i="6"/>
  <c r="AY53" i="8"/>
  <c r="AD53" i="8"/>
  <c r="N53" i="8"/>
  <c r="AL299" i="6"/>
  <c r="AL302" i="6" s="1"/>
  <c r="V299" i="6"/>
  <c r="F299" i="6"/>
  <c r="N287" i="6"/>
  <c r="AB266" i="6"/>
  <c r="L266" i="6"/>
  <c r="AO233" i="6"/>
  <c r="AO236" i="6" s="1"/>
  <c r="Y233" i="6"/>
  <c r="Y236" i="6" s="1"/>
  <c r="I233" i="6"/>
  <c r="N221" i="6"/>
  <c r="AB165" i="6"/>
  <c r="L165" i="6"/>
  <c r="BS53" i="8"/>
  <c r="AX53" i="8"/>
  <c r="AC53" i="8"/>
  <c r="M53" i="8"/>
  <c r="AK299" i="6"/>
  <c r="AK302" i="6" s="1"/>
  <c r="U299" i="6"/>
  <c r="E299" i="6"/>
  <c r="Q287" i="6"/>
  <c r="AI266" i="6"/>
  <c r="AI269" i="6" s="1"/>
  <c r="S266" i="6"/>
  <c r="S254" i="6"/>
  <c r="AF233" i="6"/>
  <c r="AF236" i="6" s="1"/>
  <c r="P233" i="6"/>
  <c r="Q221" i="6"/>
  <c r="BG53" i="8"/>
  <c r="AL53" i="8"/>
  <c r="T53" i="8"/>
  <c r="AF299" i="6"/>
  <c r="AF302" i="6" s="1"/>
  <c r="P299" i="6"/>
  <c r="AD266" i="6"/>
  <c r="AD269" i="6" s="1"/>
  <c r="N266" i="6"/>
  <c r="AM233" i="6"/>
  <c r="AM236" i="6" s="1"/>
  <c r="W233" i="6"/>
  <c r="AD198" i="6"/>
  <c r="AD201" i="6" s="1"/>
  <c r="S186" i="6"/>
  <c r="H186" i="6"/>
  <c r="AQ165" i="6"/>
  <c r="AQ168" i="6" s="1"/>
  <c r="V165" i="6"/>
  <c r="AB132" i="6"/>
  <c r="AB135" i="6" s="1"/>
  <c r="L132" i="6"/>
  <c r="AE97" i="6"/>
  <c r="AE100" i="6" s="1"/>
  <c r="O97" i="6"/>
  <c r="L85" i="6"/>
  <c r="AN64" i="6"/>
  <c r="AN67" i="6" s="1"/>
  <c r="X64" i="6"/>
  <c r="H64" i="6"/>
  <c r="X51" i="6"/>
  <c r="AK30" i="6"/>
  <c r="AK33" i="6" s="1"/>
  <c r="U30" i="6"/>
  <c r="E30" i="6"/>
  <c r="K17" i="6"/>
  <c r="R198" i="6"/>
  <c r="AE165" i="6"/>
  <c r="AE168" i="6" s="1"/>
  <c r="J165" i="6"/>
  <c r="V153" i="6"/>
  <c r="F153" i="6"/>
  <c r="AE132" i="6"/>
  <c r="AE135" i="6" s="1"/>
  <c r="O132" i="6"/>
  <c r="I120" i="6"/>
  <c r="AP97" i="6"/>
  <c r="AP100" i="6" s="1"/>
  <c r="Z97" i="6"/>
  <c r="Z100" i="6" s="1"/>
  <c r="J97" i="6"/>
  <c r="S85" i="6"/>
  <c r="AI64" i="6"/>
  <c r="AI67" i="6" s="1"/>
  <c r="S64" i="6"/>
  <c r="K51" i="6"/>
  <c r="AF30" i="6"/>
  <c r="AF33" i="6" s="1"/>
  <c r="P30" i="6"/>
  <c r="N17" i="6"/>
  <c r="K233" i="6"/>
  <c r="G233" i="6"/>
  <c r="F198" i="6"/>
  <c r="AM198" i="6"/>
  <c r="AM201" i="6" s="1"/>
  <c r="W198" i="6"/>
  <c r="G198" i="6"/>
  <c r="N165" i="6"/>
  <c r="AH132" i="6"/>
  <c r="AH135" i="6" s="1"/>
  <c r="R132" i="6"/>
  <c r="H120" i="6"/>
  <c r="AG97" i="6"/>
  <c r="AG100" i="6" s="1"/>
  <c r="Q97" i="6"/>
  <c r="AP64" i="6"/>
  <c r="AP67" i="6" s="1"/>
  <c r="Z64" i="6"/>
  <c r="J64" i="6"/>
  <c r="AM30" i="6"/>
  <c r="AM33" i="6" s="1"/>
  <c r="W30" i="6"/>
  <c r="G30" i="6"/>
  <c r="J198" i="6"/>
  <c r="G165" i="6"/>
  <c r="W120" i="6"/>
  <c r="G120" i="6"/>
  <c r="AG64" i="6"/>
  <c r="AG67" i="6" s="1"/>
  <c r="Q64" i="6"/>
  <c r="D17" i="12"/>
  <c r="D46" i="11" s="1"/>
  <c r="L141" i="9"/>
  <c r="AR141" i="9"/>
  <c r="F141" i="9"/>
  <c r="AL141" i="9"/>
  <c r="BR141" i="9"/>
  <c r="AF141" i="9"/>
  <c r="BL141" i="9"/>
  <c r="Z141" i="9"/>
  <c r="BF141" i="9"/>
  <c r="I141" i="9"/>
  <c r="J81" i="9"/>
  <c r="R81" i="9"/>
  <c r="I57" i="12"/>
  <c r="E92" i="9"/>
  <c r="AQ106" i="9" s="1"/>
  <c r="S81" i="9"/>
  <c r="H287" i="6"/>
  <c r="H153" i="6"/>
  <c r="X153" i="6"/>
  <c r="E153" i="6"/>
  <c r="U153" i="6"/>
  <c r="D17" i="6"/>
  <c r="T17" i="6"/>
  <c r="Q17" i="6"/>
  <c r="O186" i="6"/>
  <c r="V186" i="6"/>
  <c r="L30" i="9"/>
  <c r="AB30" i="9"/>
  <c r="AR30" i="9"/>
  <c r="BH30" i="9"/>
  <c r="E30" i="9"/>
  <c r="U30" i="9"/>
  <c r="AK30" i="9"/>
  <c r="BA30" i="9"/>
  <c r="BQ30" i="9"/>
  <c r="AA153" i="6"/>
  <c r="AC200" i="5"/>
  <c r="CA200" i="5"/>
  <c r="G25" i="9"/>
  <c r="P25" i="9"/>
  <c r="M25" i="9"/>
  <c r="J25" i="9"/>
  <c r="Q51" i="6"/>
  <c r="J51" i="6"/>
  <c r="Z51" i="6"/>
  <c r="C19" i="12"/>
  <c r="C48" i="11" s="1"/>
  <c r="E159" i="8"/>
  <c r="B158" i="8"/>
  <c r="E22" i="12"/>
  <c r="E51" i="11" s="1"/>
  <c r="Q85" i="6"/>
  <c r="F85" i="6"/>
  <c r="V85" i="6"/>
  <c r="AG50" i="5"/>
  <c r="V136" i="9"/>
  <c r="Y136" i="9"/>
  <c r="O136" i="9"/>
  <c r="G136" i="9"/>
  <c r="AC136" i="9"/>
  <c r="P136" i="9"/>
  <c r="AF136" i="9"/>
  <c r="E94" i="8"/>
  <c r="I90" i="8" s="1"/>
  <c r="B93" i="8"/>
  <c r="N254" i="6"/>
  <c r="I254" i="6"/>
  <c r="Y254" i="6"/>
  <c r="O242" i="5"/>
  <c r="S242" i="5" s="1"/>
  <c r="W242" i="5" s="1"/>
  <c r="CE34" i="5"/>
  <c r="CH24" i="5"/>
  <c r="BF239" i="5"/>
  <c r="BF235" i="5"/>
  <c r="BF34" i="5"/>
  <c r="BM29" i="5" s="1"/>
  <c r="BQ29" i="5" s="1"/>
  <c r="BU29" i="5" s="1"/>
  <c r="BF42" i="5"/>
  <c r="H235" i="5"/>
  <c r="K231" i="5"/>
  <c r="O231" i="5" s="1"/>
  <c r="H42" i="5"/>
  <c r="K26" i="5"/>
  <c r="O26" i="5" s="1"/>
  <c r="S26" i="5" s="1"/>
  <c r="W26" i="5" s="1"/>
  <c r="AG243" i="5"/>
  <c r="DI27" i="5"/>
  <c r="I24" i="12" s="1"/>
  <c r="C17" i="12"/>
  <c r="C46" i="11" s="1"/>
  <c r="K25" i="9"/>
  <c r="D25" i="9"/>
  <c r="T25" i="9"/>
  <c r="Q25" i="9"/>
  <c r="N25" i="9"/>
  <c r="H57" i="12"/>
  <c r="E36" i="9"/>
  <c r="AG50" i="9" s="1"/>
  <c r="E51" i="6"/>
  <c r="U51" i="6"/>
  <c r="N51" i="6"/>
  <c r="C51" i="6"/>
  <c r="E85" i="6"/>
  <c r="U85" i="6"/>
  <c r="J85" i="6"/>
  <c r="C18" i="12"/>
  <c r="C47" i="11" s="1"/>
  <c r="C46" i="12"/>
  <c r="D221" i="6"/>
  <c r="L221" i="6"/>
  <c r="E20" i="12"/>
  <c r="E49" i="11" s="1"/>
  <c r="K27" i="5"/>
  <c r="H46" i="5"/>
  <c r="BF26" i="5"/>
  <c r="BM27" i="5" s="1"/>
  <c r="BQ27" i="5" s="1"/>
  <c r="BU27" i="5" s="1"/>
  <c r="E17" i="12"/>
  <c r="E46" i="11" s="1"/>
  <c r="AA136" i="9"/>
  <c r="I136" i="9"/>
  <c r="U136" i="9"/>
  <c r="M136" i="9"/>
  <c r="D136" i="9"/>
  <c r="T136" i="9"/>
  <c r="J57" i="12"/>
  <c r="B149" i="9"/>
  <c r="E147" i="9" s="1"/>
  <c r="D22" i="12"/>
  <c r="D51" i="11" s="1"/>
  <c r="R254" i="6"/>
  <c r="M254" i="6"/>
  <c r="E19" i="12"/>
  <c r="E48" i="11" s="1"/>
  <c r="D20" i="12"/>
  <c r="D49" i="11" s="1"/>
  <c r="V120" i="6"/>
  <c r="CE133" i="5"/>
  <c r="CH126" i="5"/>
  <c r="CL126" i="5" s="1"/>
  <c r="CP126" i="5" s="1"/>
  <c r="CT126" i="5" s="1"/>
  <c r="CE235" i="5"/>
  <c r="CE26" i="5"/>
  <c r="CH22" i="5"/>
  <c r="CL22" i="5" s="1"/>
  <c r="H129" i="5"/>
  <c r="H125" i="5"/>
  <c r="H141" i="5"/>
  <c r="H251" i="5"/>
  <c r="K235" i="5"/>
  <c r="O235" i="5" s="1"/>
  <c r="S235" i="5" s="1"/>
  <c r="W235" i="5" s="1"/>
  <c r="D42" i="5"/>
  <c r="AG38" i="5"/>
  <c r="L195" i="9" l="1"/>
  <c r="T195" i="9"/>
  <c r="CD32" i="9"/>
  <c r="CD54" i="9" s="1"/>
  <c r="CR55" i="8"/>
  <c r="CR77" i="8" s="1"/>
  <c r="CW143" i="9"/>
  <c r="CW165" i="9" s="1"/>
  <c r="AM120" i="8"/>
  <c r="AM142" i="8" s="1"/>
  <c r="CX88" i="9"/>
  <c r="CX110" i="9" s="1"/>
  <c r="CA88" i="9"/>
  <c r="CA110" i="9" s="1"/>
  <c r="BC143" i="9"/>
  <c r="BC165" i="9" s="1"/>
  <c r="CB143" i="9"/>
  <c r="CB165" i="9" s="1"/>
  <c r="BX55" i="8"/>
  <c r="BX77" i="8" s="1"/>
  <c r="H169" i="5"/>
  <c r="CE269" i="5"/>
  <c r="CH240" i="5" s="1"/>
  <c r="BU88" i="9"/>
  <c r="CB55" i="8"/>
  <c r="CB77" i="8" s="1"/>
  <c r="CK327" i="8"/>
  <c r="CK349" i="8" s="1"/>
  <c r="CB327" i="8"/>
  <c r="CB349" i="8" s="1"/>
  <c r="AG245" i="5"/>
  <c r="AJ234" i="5" s="1"/>
  <c r="AN234" i="5" s="1"/>
  <c r="AR234" i="5" s="1"/>
  <c r="AV234" i="5" s="1"/>
  <c r="H177" i="5"/>
  <c r="AG251" i="5"/>
  <c r="AN233" i="5" s="1"/>
  <c r="AR233" i="5" s="1"/>
  <c r="AV233" i="5" s="1"/>
  <c r="CD55" i="8"/>
  <c r="CD77" i="8" s="1"/>
  <c r="AC251" i="5"/>
  <c r="Q195" i="9"/>
  <c r="CN55" i="8"/>
  <c r="CN77" i="8" s="1"/>
  <c r="BY120" i="8"/>
  <c r="BY142" i="8" s="1"/>
  <c r="CY88" i="9"/>
  <c r="CY110" i="9" s="1"/>
  <c r="CH135" i="5"/>
  <c r="CL135" i="5" s="1"/>
  <c r="CP135" i="5" s="1"/>
  <c r="CT135" i="5" s="1"/>
  <c r="V248" i="8"/>
  <c r="CF55" i="8"/>
  <c r="CF77" i="8" s="1"/>
  <c r="CM143" i="9"/>
  <c r="CM165" i="9" s="1"/>
  <c r="CH55" i="8"/>
  <c r="CH77" i="8" s="1"/>
  <c r="L253" i="8"/>
  <c r="AR55" i="8"/>
  <c r="AR77" i="8" s="1"/>
  <c r="U58" i="7"/>
  <c r="U55" i="7"/>
  <c r="AC58" i="7"/>
  <c r="AC55" i="7"/>
  <c r="I76" i="12"/>
  <c r="H76" i="12"/>
  <c r="BW55" i="8"/>
  <c r="BW77" i="8" s="1"/>
  <c r="AC271" i="5"/>
  <c r="CA62" i="5"/>
  <c r="D165" i="5"/>
  <c r="D270" i="5"/>
  <c r="J76" i="12"/>
  <c r="CZ185" i="8"/>
  <c r="CZ207" i="8" s="1"/>
  <c r="CA165" i="5"/>
  <c r="CK398" i="8"/>
  <c r="CK420" i="8" s="1"/>
  <c r="K38" i="17"/>
  <c r="K37" i="17"/>
  <c r="K36" i="17"/>
  <c r="K39" i="17"/>
  <c r="CS143" i="9"/>
  <c r="CS165" i="9" s="1"/>
  <c r="BW88" i="9"/>
  <c r="BW110" i="9" s="1"/>
  <c r="G38" i="17"/>
  <c r="G37" i="17"/>
  <c r="G36" i="17"/>
  <c r="G39" i="17"/>
  <c r="CE163" i="5"/>
  <c r="CH134" i="5" s="1"/>
  <c r="CL134" i="5" s="1"/>
  <c r="BF169" i="5"/>
  <c r="AC111" i="5"/>
  <c r="CZ25" i="5" s="1"/>
  <c r="DI239" i="5"/>
  <c r="K24" i="12" s="1"/>
  <c r="AQ120" i="8"/>
  <c r="BB111" i="5"/>
  <c r="CZ26" i="5" s="1"/>
  <c r="K147" i="5"/>
  <c r="CE22" i="5"/>
  <c r="CH21" i="5"/>
  <c r="CL21" i="5" s="1"/>
  <c r="AJ230" i="5"/>
  <c r="AJ255" i="5" s="1"/>
  <c r="K149" i="5"/>
  <c r="AG26" i="5"/>
  <c r="AJ22" i="5"/>
  <c r="BF30" i="5"/>
  <c r="BM28" i="5" s="1"/>
  <c r="BQ28" i="5" s="1"/>
  <c r="BU28" i="5" s="1"/>
  <c r="BI23" i="5"/>
  <c r="BM23" i="5" s="1"/>
  <c r="BQ23" i="5" s="1"/>
  <c r="BU23" i="5" s="1"/>
  <c r="BB214" i="5"/>
  <c r="CZ129" i="5" s="1"/>
  <c r="CL35" i="5"/>
  <c r="CP35" i="5" s="1"/>
  <c r="CT35" i="5" s="1"/>
  <c r="CH34" i="5"/>
  <c r="K253" i="5"/>
  <c r="BI39" i="5"/>
  <c r="BM39" i="5" s="1"/>
  <c r="BQ39" i="5" s="1"/>
  <c r="BU39" i="5" s="1"/>
  <c r="AZ143" i="9"/>
  <c r="AZ165" i="9" s="1"/>
  <c r="CQ398" i="8"/>
  <c r="CQ420" i="8" s="1"/>
  <c r="CS32" i="9"/>
  <c r="CS54" i="9" s="1"/>
  <c r="BV120" i="8"/>
  <c r="BV142" i="8" s="1"/>
  <c r="AG169" i="5"/>
  <c r="CE239" i="5"/>
  <c r="CH232" i="5"/>
  <c r="CL230" i="5"/>
  <c r="BM240" i="5"/>
  <c r="BI254" i="5"/>
  <c r="H271" i="5"/>
  <c r="K240" i="5"/>
  <c r="O240" i="5" s="1"/>
  <c r="AG271" i="5"/>
  <c r="AN241" i="5"/>
  <c r="AR241" i="5" s="1"/>
  <c r="AV241" i="5" s="1"/>
  <c r="BF165" i="5"/>
  <c r="BF271" i="5"/>
  <c r="AN231" i="5"/>
  <c r="AR231" i="5" s="1"/>
  <c r="AV231" i="5" s="1"/>
  <c r="AV252" i="5" s="1"/>
  <c r="AJ253" i="5"/>
  <c r="BI146" i="5"/>
  <c r="AG239" i="5"/>
  <c r="AG235" i="5"/>
  <c r="K25" i="5"/>
  <c r="O25" i="5" s="1"/>
  <c r="O44" i="5" s="1"/>
  <c r="D271" i="5"/>
  <c r="AJ146" i="5"/>
  <c r="AN140" i="5"/>
  <c r="AR140" i="5" s="1"/>
  <c r="AV140" i="5" s="1"/>
  <c r="AJ139" i="5"/>
  <c r="AN139" i="5" s="1"/>
  <c r="AR139" i="5" s="1"/>
  <c r="AV139" i="5" s="1"/>
  <c r="AJ125" i="5"/>
  <c r="AN125" i="5" s="1"/>
  <c r="AR125" i="5" s="1"/>
  <c r="AG125" i="5"/>
  <c r="AN138" i="5"/>
  <c r="AR138" i="5" s="1"/>
  <c r="AV138" i="5" s="1"/>
  <c r="CH43" i="5"/>
  <c r="AN136" i="5"/>
  <c r="AR136" i="5" s="1"/>
  <c r="AV136" i="5" s="1"/>
  <c r="AN128" i="5"/>
  <c r="AR128" i="5" s="1"/>
  <c r="AV128" i="5" s="1"/>
  <c r="AN137" i="5"/>
  <c r="AR137" i="5" s="1"/>
  <c r="AV137" i="5" s="1"/>
  <c r="AG165" i="5"/>
  <c r="AN134" i="5" s="1"/>
  <c r="AR134" i="5" s="1"/>
  <c r="AV134" i="5" s="1"/>
  <c r="AG145" i="5"/>
  <c r="AC165" i="5"/>
  <c r="AC214" i="5" s="1"/>
  <c r="CZ128" i="5" s="1"/>
  <c r="AJ31" i="5"/>
  <c r="AN31" i="5" s="1"/>
  <c r="AR31" i="5" s="1"/>
  <c r="AV31" i="5" s="1"/>
  <c r="H267" i="5"/>
  <c r="K134" i="5"/>
  <c r="O134" i="5" s="1"/>
  <c r="S134" i="5" s="1"/>
  <c r="W134" i="5" s="1"/>
  <c r="CL37" i="5"/>
  <c r="CP37" i="5" s="1"/>
  <c r="CT37" i="5" s="1"/>
  <c r="CH31" i="5"/>
  <c r="CL31" i="5" s="1"/>
  <c r="CL45" i="5" s="1"/>
  <c r="BI43" i="5"/>
  <c r="BM25" i="5"/>
  <c r="BQ25" i="5" s="1"/>
  <c r="BU25" i="5" s="1"/>
  <c r="BM34" i="5"/>
  <c r="BQ34" i="5" s="1"/>
  <c r="BU34" i="5" s="1"/>
  <c r="CE62" i="5"/>
  <c r="BF62" i="5"/>
  <c r="BM31" i="5"/>
  <c r="AJ34" i="5"/>
  <c r="AN34" i="5" s="1"/>
  <c r="AR34" i="5" s="1"/>
  <c r="AV34" i="5" s="1"/>
  <c r="AG34" i="5"/>
  <c r="AJ24" i="5"/>
  <c r="AN24" i="5" s="1"/>
  <c r="AR24" i="5" s="1"/>
  <c r="AJ38" i="5"/>
  <c r="AN38" i="5" s="1"/>
  <c r="AR38" i="5" s="1"/>
  <c r="AV38" i="5" s="1"/>
  <c r="AG62" i="5"/>
  <c r="D169" i="5"/>
  <c r="H133" i="5"/>
  <c r="H165" i="5"/>
  <c r="BI149" i="5"/>
  <c r="BF283" i="5"/>
  <c r="H243" i="5"/>
  <c r="CM185" i="8"/>
  <c r="CM207" i="8" s="1"/>
  <c r="BB120" i="8"/>
  <c r="BB142" i="8" s="1"/>
  <c r="J34" i="11"/>
  <c r="J7" i="12"/>
  <c r="J8" i="12" s="1"/>
  <c r="H62" i="5"/>
  <c r="K31" i="5"/>
  <c r="O31" i="5" s="1"/>
  <c r="CE177" i="5"/>
  <c r="CG185" i="8"/>
  <c r="CG207" i="8" s="1"/>
  <c r="CS120" i="8"/>
  <c r="CS142" i="8" s="1"/>
  <c r="AI120" i="8"/>
  <c r="AI142" i="8" s="1"/>
  <c r="AI254" i="8"/>
  <c r="AM88" i="9"/>
  <c r="AM110" i="9" s="1"/>
  <c r="BJ55" i="8"/>
  <c r="BJ77" i="8" s="1"/>
  <c r="BJ32" i="9"/>
  <c r="BJ54" i="9" s="1"/>
  <c r="CT55" i="8"/>
  <c r="CT77" i="8" s="1"/>
  <c r="CA143" i="9"/>
  <c r="CA165" i="9" s="1"/>
  <c r="BD143" i="9"/>
  <c r="BD165" i="9" s="1"/>
  <c r="CZ257" i="8"/>
  <c r="CZ279" i="8" s="1"/>
  <c r="AN55" i="8"/>
  <c r="AN77" i="8" s="1"/>
  <c r="CN185" i="8"/>
  <c r="CN207" i="8" s="1"/>
  <c r="BP143" i="9"/>
  <c r="BP165" i="9" s="1"/>
  <c r="H195" i="9"/>
  <c r="CU398" i="8"/>
  <c r="CU420" i="8" s="1"/>
  <c r="CC398" i="8"/>
  <c r="CC420" i="8" s="1"/>
  <c r="C32" i="17"/>
  <c r="C38" i="17" s="1"/>
  <c r="C51" i="11"/>
  <c r="CQ32" i="9"/>
  <c r="CQ54" i="9" s="1"/>
  <c r="CE398" i="8"/>
  <c r="CE420" i="8" s="1"/>
  <c r="F248" i="8"/>
  <c r="Y58" i="7"/>
  <c r="Y55" i="7"/>
  <c r="CX120" i="8"/>
  <c r="CX142" i="8" s="1"/>
  <c r="CO185" i="8"/>
  <c r="CO207" i="8" s="1"/>
  <c r="CV143" i="9"/>
  <c r="CV165" i="9" s="1"/>
  <c r="CN143" i="9"/>
  <c r="CN165" i="9" s="1"/>
  <c r="AW32" i="9"/>
  <c r="AW54" i="9" s="1"/>
  <c r="L201" i="6"/>
  <c r="CF143" i="9"/>
  <c r="CF165" i="9" s="1"/>
  <c r="CA55" i="8"/>
  <c r="CA77" i="8" s="1"/>
  <c r="CS55" i="8"/>
  <c r="CS77" i="8" s="1"/>
  <c r="CJ55" i="8"/>
  <c r="CJ77" i="8" s="1"/>
  <c r="CZ120" i="8"/>
  <c r="CZ142" i="8" s="1"/>
  <c r="CS327" i="8"/>
  <c r="CS349" i="8" s="1"/>
  <c r="DI130" i="5"/>
  <c r="J24" i="12" s="1"/>
  <c r="DF131" i="5"/>
  <c r="J16" i="12" s="1"/>
  <c r="BF38" i="5"/>
  <c r="BM30" i="5" s="1"/>
  <c r="BQ30" i="5" s="1"/>
  <c r="BU30" i="5" s="1"/>
  <c r="CH149" i="5"/>
  <c r="K256" i="5"/>
  <c r="DF240" i="5" s="1"/>
  <c r="K16" i="12" s="1"/>
  <c r="K255" i="5"/>
  <c r="O247" i="5"/>
  <c r="S247" i="5" s="1"/>
  <c r="W247" i="5" s="1"/>
  <c r="K252" i="5"/>
  <c r="O253" i="5"/>
  <c r="S231" i="5"/>
  <c r="BI147" i="5"/>
  <c r="CP128" i="5"/>
  <c r="CT128" i="5" s="1"/>
  <c r="BM146" i="5"/>
  <c r="BQ142" i="5"/>
  <c r="O147" i="5"/>
  <c r="AN44" i="5"/>
  <c r="K146" i="5"/>
  <c r="O22" i="5"/>
  <c r="CP22" i="5"/>
  <c r="BM22" i="5"/>
  <c r="BQ22" i="5" s="1"/>
  <c r="BM33" i="5"/>
  <c r="BQ33" i="5" s="1"/>
  <c r="BU33" i="5" s="1"/>
  <c r="BM32" i="5"/>
  <c r="BQ32" i="5" s="1"/>
  <c r="BU32" i="5" s="1"/>
  <c r="BM38" i="5"/>
  <c r="BQ38" i="5" s="1"/>
  <c r="BU38" i="5" s="1"/>
  <c r="BJ254" i="8"/>
  <c r="BF133" i="5"/>
  <c r="BF22" i="5"/>
  <c r="BI128" i="5"/>
  <c r="BM128" i="5" s="1"/>
  <c r="BQ128" i="5" s="1"/>
  <c r="BU128" i="5" s="1"/>
  <c r="CE247" i="5"/>
  <c r="AG74" i="5"/>
  <c r="CA247" i="5"/>
  <c r="CH125" i="5"/>
  <c r="J168" i="6"/>
  <c r="CE249" i="5"/>
  <c r="C199" i="3"/>
  <c r="I73" i="7"/>
  <c r="C63" i="12" s="1"/>
  <c r="CA42" i="5"/>
  <c r="CH26" i="5"/>
  <c r="AN129" i="5"/>
  <c r="AR129" i="5" s="1"/>
  <c r="AV129" i="5" s="1"/>
  <c r="CE143" i="5"/>
  <c r="CH129" i="5" s="1"/>
  <c r="CL129" i="5" s="1"/>
  <c r="CP129" i="5" s="1"/>
  <c r="CT129" i="5" s="1"/>
  <c r="CE36" i="5"/>
  <c r="CA141" i="5"/>
  <c r="U195" i="9"/>
  <c r="CT32" i="9"/>
  <c r="CT54" i="9" s="1"/>
  <c r="CB398" i="8"/>
  <c r="CB420" i="8" s="1"/>
  <c r="AN143" i="9"/>
  <c r="AN165" i="9" s="1"/>
  <c r="CP88" i="9"/>
  <c r="CP110" i="9" s="1"/>
  <c r="BG120" i="8"/>
  <c r="BG142" i="8" s="1"/>
  <c r="CC185" i="8"/>
  <c r="CC207" i="8" s="1"/>
  <c r="CK55" i="8"/>
  <c r="CK77" i="8" s="1"/>
  <c r="C201" i="3"/>
  <c r="B25" i="8" s="1"/>
  <c r="B29" i="8" s="1"/>
  <c r="H45" i="12" s="1"/>
  <c r="BA32" i="9"/>
  <c r="BA54" i="9" s="1"/>
  <c r="BF243" i="5"/>
  <c r="L100" i="6"/>
  <c r="BM254" i="8"/>
  <c r="E254" i="8"/>
  <c r="CR185" i="8"/>
  <c r="CR207" i="8" s="1"/>
  <c r="I254" i="8"/>
  <c r="AG137" i="5"/>
  <c r="AN133" i="5" s="1"/>
  <c r="AR133" i="5" s="1"/>
  <c r="AV133" i="5" s="1"/>
  <c r="AS254" i="8"/>
  <c r="X253" i="8"/>
  <c r="AN253" i="8"/>
  <c r="AZ32" i="9"/>
  <c r="AZ54" i="9" s="1"/>
  <c r="X254" i="8"/>
  <c r="F249" i="8"/>
  <c r="BQ253" i="8"/>
  <c r="AV143" i="9"/>
  <c r="AV165" i="9" s="1"/>
  <c r="N249" i="8"/>
  <c r="CI88" i="9"/>
  <c r="CI110" i="9" s="1"/>
  <c r="T201" i="6"/>
  <c r="AT32" i="9"/>
  <c r="AT54" i="9" s="1"/>
  <c r="E195" i="9"/>
  <c r="CJ398" i="8"/>
  <c r="CJ420" i="8" s="1"/>
  <c r="CL185" i="8"/>
  <c r="CL207" i="8" s="1"/>
  <c r="CN257" i="8"/>
  <c r="CN279" i="8" s="1"/>
  <c r="P201" i="6"/>
  <c r="BR143" i="9"/>
  <c r="BR165" i="9" s="1"/>
  <c r="D201" i="6"/>
  <c r="D202" i="6" s="1"/>
  <c r="AR143" i="9"/>
  <c r="AR165" i="9" s="1"/>
  <c r="AG90" i="5"/>
  <c r="BZ185" i="8"/>
  <c r="BZ207" i="8" s="1"/>
  <c r="CL398" i="8"/>
  <c r="CL420" i="8" s="1"/>
  <c r="BF251" i="5"/>
  <c r="BW257" i="8"/>
  <c r="BW279" i="8" s="1"/>
  <c r="K37" i="5"/>
  <c r="O37" i="5" s="1"/>
  <c r="S37" i="5" s="1"/>
  <c r="W37" i="5" s="1"/>
  <c r="CY143" i="9"/>
  <c r="CY165" i="9" s="1"/>
  <c r="AY254" i="8"/>
  <c r="AA253" i="8"/>
  <c r="AT253" i="8"/>
  <c r="M249" i="8"/>
  <c r="BO254" i="8"/>
  <c r="AK254" i="8"/>
  <c r="BK253" i="8"/>
  <c r="U253" i="8"/>
  <c r="Q248" i="8"/>
  <c r="AQ253" i="8"/>
  <c r="Q249" i="8"/>
  <c r="AF253" i="8"/>
  <c r="CC327" i="8"/>
  <c r="CC349" i="8" s="1"/>
  <c r="BF143" i="9"/>
  <c r="BF165" i="9" s="1"/>
  <c r="J236" i="6"/>
  <c r="BN253" i="8"/>
  <c r="E253" i="8"/>
  <c r="AH254" i="8"/>
  <c r="AZ254" i="8"/>
  <c r="AJ143" i="9"/>
  <c r="AJ165" i="9" s="1"/>
  <c r="J248" i="8"/>
  <c r="H248" i="8"/>
  <c r="E249" i="8"/>
  <c r="AG254" i="8"/>
  <c r="BQ254" i="8"/>
  <c r="G249" i="8"/>
  <c r="H254" i="8"/>
  <c r="BF253" i="8"/>
  <c r="BG254" i="8"/>
  <c r="I249" i="8"/>
  <c r="AQ254" i="8"/>
  <c r="I253" i="8"/>
  <c r="CG55" i="8"/>
  <c r="CG77" i="8" s="1"/>
  <c r="AZ253" i="8"/>
  <c r="BX398" i="8"/>
  <c r="BX420" i="8" s="1"/>
  <c r="AP120" i="8"/>
  <c r="AP142" i="8" s="1"/>
  <c r="CS398" i="8"/>
  <c r="CS420" i="8" s="1"/>
  <c r="J249" i="8"/>
  <c r="U254" i="8"/>
  <c r="BC253" i="8"/>
  <c r="M236" i="6"/>
  <c r="AO254" i="8"/>
  <c r="AD254" i="8"/>
  <c r="Y248" i="8"/>
  <c r="Y250" i="8" s="1"/>
  <c r="AD88" i="9"/>
  <c r="AD110" i="9" s="1"/>
  <c r="BE254" i="8"/>
  <c r="BB254" i="8"/>
  <c r="F253" i="8"/>
  <c r="W248" i="8"/>
  <c r="AP55" i="8"/>
  <c r="AP77" i="8" s="1"/>
  <c r="CP185" i="8"/>
  <c r="CP207" i="8" s="1"/>
  <c r="AL55" i="8"/>
  <c r="AL77" i="8" s="1"/>
  <c r="AX253" i="8"/>
  <c r="BH253" i="8"/>
  <c r="AX254" i="8"/>
  <c r="BP254" i="8"/>
  <c r="AH120" i="8"/>
  <c r="AH142" i="8" s="1"/>
  <c r="R248" i="8"/>
  <c r="L248" i="8"/>
  <c r="AE253" i="8"/>
  <c r="H249" i="8"/>
  <c r="D249" i="8"/>
  <c r="O249" i="8"/>
  <c r="L254" i="8"/>
  <c r="BI253" i="8"/>
  <c r="BB253" i="8"/>
  <c r="BK254" i="8"/>
  <c r="P253" i="8"/>
  <c r="BU327" i="8"/>
  <c r="AI253" i="8"/>
  <c r="Y254" i="8"/>
  <c r="Q254" i="8"/>
  <c r="CK185" i="8"/>
  <c r="CK207" i="8" s="1"/>
  <c r="BS254" i="8"/>
  <c r="R254" i="8"/>
  <c r="U249" i="8"/>
  <c r="D254" i="8"/>
  <c r="BS143" i="9"/>
  <c r="BS165" i="9" s="1"/>
  <c r="AG141" i="5"/>
  <c r="BF247" i="5"/>
  <c r="BL55" i="8"/>
  <c r="BL77" i="8" s="1"/>
  <c r="AH253" i="8"/>
  <c r="AR253" i="8"/>
  <c r="BN254" i="8"/>
  <c r="M248" i="8"/>
  <c r="P248" i="8"/>
  <c r="P249" i="8"/>
  <c r="BG253" i="8"/>
  <c r="L249" i="8"/>
  <c r="M254" i="8"/>
  <c r="P254" i="8"/>
  <c r="AO253" i="8"/>
  <c r="BK143" i="9"/>
  <c r="BK165" i="9" s="1"/>
  <c r="AD253" i="8"/>
  <c r="AR254" i="8"/>
  <c r="AY253" i="8"/>
  <c r="H100" i="6"/>
  <c r="BW185" i="8"/>
  <c r="BW207" i="8" s="1"/>
  <c r="H88" i="5"/>
  <c r="BA253" i="8"/>
  <c r="BI254" i="8"/>
  <c r="J254" i="8"/>
  <c r="T253" i="8"/>
  <c r="AU254" i="8"/>
  <c r="AK253" i="8"/>
  <c r="I248" i="8"/>
  <c r="N256" i="9"/>
  <c r="R249" i="8"/>
  <c r="B268" i="8"/>
  <c r="B270" i="8" s="1"/>
  <c r="E269" i="8" s="1"/>
  <c r="CQ185" i="8"/>
  <c r="CQ207" i="8" s="1"/>
  <c r="S253" i="8"/>
  <c r="Z253" i="8"/>
  <c r="S249" i="8"/>
  <c r="AJ254" i="8"/>
  <c r="AU55" i="8"/>
  <c r="AU77" i="8" s="1"/>
  <c r="BA254" i="8"/>
  <c r="AL254" i="8"/>
  <c r="R253" i="8"/>
  <c r="AB253" i="8"/>
  <c r="S254" i="8"/>
  <c r="AG32" i="9"/>
  <c r="AG54" i="9" s="1"/>
  <c r="U248" i="8"/>
  <c r="B260" i="8"/>
  <c r="B262" i="8" s="1"/>
  <c r="E261" i="8" s="1"/>
  <c r="AJ32" i="9"/>
  <c r="AJ54" i="9" s="1"/>
  <c r="K253" i="8"/>
  <c r="AW254" i="8"/>
  <c r="T249" i="8"/>
  <c r="AC254" i="8"/>
  <c r="T254" i="8"/>
  <c r="T100" i="6"/>
  <c r="Q253" i="8"/>
  <c r="AG253" i="8"/>
  <c r="G253" i="8"/>
  <c r="CZ55" i="8"/>
  <c r="CZ77" i="8" s="1"/>
  <c r="P100" i="6"/>
  <c r="BU398" i="8"/>
  <c r="CN398" i="8"/>
  <c r="CN420" i="8" s="1"/>
  <c r="CS257" i="8"/>
  <c r="CS279" i="8" s="1"/>
  <c r="AU120" i="8"/>
  <c r="AU142" i="8" s="1"/>
  <c r="CF32" i="9"/>
  <c r="CF54" i="9" s="1"/>
  <c r="H201" i="6"/>
  <c r="BU257" i="8"/>
  <c r="AG231" i="5"/>
  <c r="BU185" i="8"/>
  <c r="CZ398" i="8"/>
  <c r="CZ420" i="8" s="1"/>
  <c r="BB55" i="8"/>
  <c r="BB77" i="8" s="1"/>
  <c r="BX143" i="9"/>
  <c r="BX165" i="9" s="1"/>
  <c r="BW327" i="8"/>
  <c r="BW349" i="8" s="1"/>
  <c r="AB254" i="8"/>
  <c r="O253" i="8"/>
  <c r="CU257" i="8"/>
  <c r="CU279" i="8" s="1"/>
  <c r="AF254" i="8"/>
  <c r="BP253" i="8"/>
  <c r="O254" i="8"/>
  <c r="J253" i="8"/>
  <c r="BS253" i="8"/>
  <c r="BL254" i="8"/>
  <c r="AW253" i="8"/>
  <c r="AW255" i="8" s="1"/>
  <c r="AW257" i="8" s="1"/>
  <c r="AW279" i="8" s="1"/>
  <c r="V254" i="8"/>
  <c r="AV254" i="8"/>
  <c r="BT254" i="8"/>
  <c r="BY327" i="8"/>
  <c r="BY349" i="8" s="1"/>
  <c r="AP253" i="8"/>
  <c r="V253" i="8"/>
  <c r="CJ327" i="8"/>
  <c r="CJ349" i="8" s="1"/>
  <c r="Z254" i="8"/>
  <c r="R195" i="9"/>
  <c r="AU253" i="8"/>
  <c r="AV253" i="8"/>
  <c r="AM254" i="8"/>
  <c r="BE253" i="8"/>
  <c r="N254" i="8"/>
  <c r="AC253" i="8"/>
  <c r="AP254" i="8"/>
  <c r="C244" i="8"/>
  <c r="CC55" i="8"/>
  <c r="CC77" i="8" s="1"/>
  <c r="Y253" i="8"/>
  <c r="W253" i="8"/>
  <c r="BT253" i="8"/>
  <c r="AL253" i="8"/>
  <c r="D253" i="8"/>
  <c r="D255" i="8" s="1"/>
  <c r="AN254" i="8"/>
  <c r="M253" i="8"/>
  <c r="BF254" i="8"/>
  <c r="K249" i="8"/>
  <c r="K250" i="8" s="1"/>
  <c r="BD253" i="8"/>
  <c r="G254" i="8"/>
  <c r="K254" i="8"/>
  <c r="N253" i="8"/>
  <c r="AM253" i="8"/>
  <c r="BH254" i="8"/>
  <c r="V249" i="8"/>
  <c r="BL253" i="8"/>
  <c r="W254" i="8"/>
  <c r="BR253" i="8"/>
  <c r="AJ253" i="8"/>
  <c r="AA254" i="8"/>
  <c r="BC254" i="8"/>
  <c r="D86" i="5"/>
  <c r="N88" i="9"/>
  <c r="N110" i="9" s="1"/>
  <c r="W249" i="8"/>
  <c r="CP55" i="8"/>
  <c r="CP77" i="8" s="1"/>
  <c r="F254" i="8"/>
  <c r="BF120" i="8"/>
  <c r="BF142" i="8" s="1"/>
  <c r="CJ185" i="8"/>
  <c r="CJ207" i="8" s="1"/>
  <c r="CM55" i="8"/>
  <c r="CM77" i="8" s="1"/>
  <c r="CA398" i="8"/>
  <c r="CA420" i="8" s="1"/>
  <c r="AS253" i="8"/>
  <c r="BM253" i="8"/>
  <c r="AA249" i="8"/>
  <c r="U256" i="9"/>
  <c r="CQ55" i="8"/>
  <c r="CQ77" i="8" s="1"/>
  <c r="CD398" i="8"/>
  <c r="CD420" i="8" s="1"/>
  <c r="CM398" i="8"/>
  <c r="CM420" i="8" s="1"/>
  <c r="CH398" i="8"/>
  <c r="CH420" i="8" s="1"/>
  <c r="CX398" i="8"/>
  <c r="CX420" i="8" s="1"/>
  <c r="CN327" i="8"/>
  <c r="CN349" i="8" s="1"/>
  <c r="AW120" i="8"/>
  <c r="AW142" i="8" s="1"/>
  <c r="CO398" i="8"/>
  <c r="CO420" i="8" s="1"/>
  <c r="CY398" i="8"/>
  <c r="CY420" i="8" s="1"/>
  <c r="BQ120" i="8"/>
  <c r="BQ142" i="8" s="1"/>
  <c r="CJ143" i="9"/>
  <c r="CJ165" i="9" s="1"/>
  <c r="CI185" i="8"/>
  <c r="CI207" i="8" s="1"/>
  <c r="CZ327" i="8"/>
  <c r="CZ349" i="8" s="1"/>
  <c r="G33" i="6"/>
  <c r="I236" i="6"/>
  <c r="W256" i="9"/>
  <c r="H137" i="5"/>
  <c r="CV32" i="9"/>
  <c r="CV54" i="9" s="1"/>
  <c r="CV398" i="8"/>
  <c r="CV420" i="8" s="1"/>
  <c r="BN120" i="8"/>
  <c r="BN142" i="8" s="1"/>
  <c r="T256" i="9"/>
  <c r="AV120" i="8"/>
  <c r="AV142" i="8" s="1"/>
  <c r="G168" i="6"/>
  <c r="BO143" i="9"/>
  <c r="BO165" i="9" s="1"/>
  <c r="BH143" i="9"/>
  <c r="BH165" i="9" s="1"/>
  <c r="D201" i="3"/>
  <c r="BT143" i="9"/>
  <c r="BT165" i="9" s="1"/>
  <c r="Z32" i="9"/>
  <c r="Z54" i="9" s="1"/>
  <c r="BH32" i="9"/>
  <c r="BH54" i="9" s="1"/>
  <c r="AB269" i="6"/>
  <c r="W143" i="9"/>
  <c r="W165" i="9" s="1"/>
  <c r="M302" i="6"/>
  <c r="CI55" i="8"/>
  <c r="CI77" i="8" s="1"/>
  <c r="CH143" i="9"/>
  <c r="CH165" i="9" s="1"/>
  <c r="BY55" i="8"/>
  <c r="BY77" i="8" s="1"/>
  <c r="BO55" i="8"/>
  <c r="BO77" i="8" s="1"/>
  <c r="AA248" i="8"/>
  <c r="CQ143" i="9"/>
  <c r="CQ165" i="9" s="1"/>
  <c r="CE55" i="8"/>
  <c r="CE77" i="8" s="1"/>
  <c r="CI143" i="9"/>
  <c r="CI165" i="9" s="1"/>
  <c r="CP143" i="9"/>
  <c r="CP165" i="9" s="1"/>
  <c r="CX55" i="8"/>
  <c r="CX77" i="8" s="1"/>
  <c r="CF327" i="8"/>
  <c r="CF349" i="8" s="1"/>
  <c r="CJ257" i="8"/>
  <c r="CJ279" i="8" s="1"/>
  <c r="AE248" i="8"/>
  <c r="AB248" i="8"/>
  <c r="AD248" i="8"/>
  <c r="AT88" i="9"/>
  <c r="AT110" i="9" s="1"/>
  <c r="CF398" i="8"/>
  <c r="CF420" i="8" s="1"/>
  <c r="CP398" i="8"/>
  <c r="CP420" i="8" s="1"/>
  <c r="S248" i="8"/>
  <c r="Z248" i="8"/>
  <c r="AF248" i="8"/>
  <c r="CY120" i="8"/>
  <c r="CY142" i="8" s="1"/>
  <c r="BV55" i="8"/>
  <c r="BV77" i="8" s="1"/>
  <c r="BF135" i="5"/>
  <c r="CU120" i="8"/>
  <c r="CU142" i="8" s="1"/>
  <c r="BO120" i="8"/>
  <c r="BO142" i="8" s="1"/>
  <c r="BV185" i="8"/>
  <c r="BV207" i="8" s="1"/>
  <c r="CW185" i="8"/>
  <c r="CW207" i="8" s="1"/>
  <c r="CH185" i="8"/>
  <c r="CH207" i="8" s="1"/>
  <c r="CN88" i="9"/>
  <c r="CN110" i="9" s="1"/>
  <c r="CY185" i="8"/>
  <c r="CY207" i="8" s="1"/>
  <c r="CT398" i="8"/>
  <c r="CT420" i="8" s="1"/>
  <c r="CY55" i="8"/>
  <c r="CY77" i="8" s="1"/>
  <c r="CR327" i="8"/>
  <c r="CR349" i="8" s="1"/>
  <c r="BX120" i="8"/>
  <c r="BX142" i="8" s="1"/>
  <c r="AK32" i="9"/>
  <c r="AK54" i="9" s="1"/>
  <c r="K67" i="6"/>
  <c r="BB32" i="9"/>
  <c r="BB54" i="9" s="1"/>
  <c r="AJ120" i="8"/>
  <c r="AJ142" i="8" s="1"/>
  <c r="BS55" i="8"/>
  <c r="BS77" i="8" s="1"/>
  <c r="Q201" i="6"/>
  <c r="BF55" i="8"/>
  <c r="BF77" i="8" s="1"/>
  <c r="BR32" i="9"/>
  <c r="BR54" i="9" s="1"/>
  <c r="AP143" i="9"/>
  <c r="AP165" i="9" s="1"/>
  <c r="BB143" i="9"/>
  <c r="BB165" i="9" s="1"/>
  <c r="BR55" i="8"/>
  <c r="BR77" i="8" s="1"/>
  <c r="AM55" i="8"/>
  <c r="AM77" i="8" s="1"/>
  <c r="AM143" i="9"/>
  <c r="AM165" i="9" s="1"/>
  <c r="BZ55" i="8"/>
  <c r="BZ77" i="8" s="1"/>
  <c r="S32" i="9"/>
  <c r="S54" i="9" s="1"/>
  <c r="CD257" i="8"/>
  <c r="CD279" i="8" s="1"/>
  <c r="BK55" i="8"/>
  <c r="BK77" i="8" s="1"/>
  <c r="BN143" i="9"/>
  <c r="BN165" i="9" s="1"/>
  <c r="BN32" i="9"/>
  <c r="BN54" i="9" s="1"/>
  <c r="BU55" i="8"/>
  <c r="BU77" i="8" s="1"/>
  <c r="CB32" i="9"/>
  <c r="CB54" i="9" s="1"/>
  <c r="CM327" i="8"/>
  <c r="CM349" i="8" s="1"/>
  <c r="CI327" i="8"/>
  <c r="CI349" i="8" s="1"/>
  <c r="CE185" i="8"/>
  <c r="CE207" i="8" s="1"/>
  <c r="W33" i="6"/>
  <c r="CE327" i="8"/>
  <c r="CE349" i="8" s="1"/>
  <c r="BZ398" i="8"/>
  <c r="BZ420" i="8" s="1"/>
  <c r="CM257" i="8"/>
  <c r="CM279" i="8" s="1"/>
  <c r="BJ88" i="9"/>
  <c r="BJ110" i="9" s="1"/>
  <c r="CW257" i="8"/>
  <c r="CW279" i="8" s="1"/>
  <c r="CR257" i="8"/>
  <c r="CR279" i="8" s="1"/>
  <c r="CH120" i="8"/>
  <c r="CH142" i="8" s="1"/>
  <c r="BR254" i="8"/>
  <c r="H253" i="8"/>
  <c r="BD254" i="8"/>
  <c r="AT254" i="8"/>
  <c r="BO253" i="8"/>
  <c r="AE254" i="8"/>
  <c r="CV327" i="8"/>
  <c r="CV349" i="8" s="1"/>
  <c r="AB249" i="8"/>
  <c r="X249" i="8"/>
  <c r="AC249" i="8"/>
  <c r="CL120" i="8"/>
  <c r="CL142" i="8" s="1"/>
  <c r="BV398" i="8"/>
  <c r="BV420" i="8" s="1"/>
  <c r="CI398" i="8"/>
  <c r="CI420" i="8" s="1"/>
  <c r="AF249" i="8"/>
  <c r="Z249" i="8"/>
  <c r="BJ253" i="8"/>
  <c r="BU143" i="9"/>
  <c r="CF185" i="8"/>
  <c r="CF207" i="8" s="1"/>
  <c r="AE249" i="8"/>
  <c r="AD249" i="8"/>
  <c r="B373" i="8"/>
  <c r="L143" i="9"/>
  <c r="L165" i="9" s="1"/>
  <c r="B302" i="8"/>
  <c r="B232" i="8"/>
  <c r="CG120" i="8"/>
  <c r="CG142" i="8" s="1"/>
  <c r="BF229" i="5"/>
  <c r="BI230" i="5" s="1"/>
  <c r="CE137" i="5"/>
  <c r="CW120" i="8"/>
  <c r="CW142" i="8" s="1"/>
  <c r="CO120" i="8"/>
  <c r="CO142" i="8" s="1"/>
  <c r="BP120" i="8"/>
  <c r="BP142" i="8" s="1"/>
  <c r="CV120" i="8"/>
  <c r="CV142" i="8" s="1"/>
  <c r="CE125" i="5"/>
  <c r="CT185" i="8"/>
  <c r="CT207" i="8" s="1"/>
  <c r="CE143" i="9"/>
  <c r="CE165" i="9" s="1"/>
  <c r="Q143" i="9"/>
  <c r="Q165" i="9" s="1"/>
  <c r="CU143" i="9"/>
  <c r="CU165" i="9" s="1"/>
  <c r="AL143" i="9"/>
  <c r="AL165" i="9" s="1"/>
  <c r="J135" i="6"/>
  <c r="Q135" i="6"/>
  <c r="AL120" i="8"/>
  <c r="AL142" i="8" s="1"/>
  <c r="BU120" i="8"/>
  <c r="BU142" i="8" s="1"/>
  <c r="G32" i="9"/>
  <c r="G54" i="9" s="1"/>
  <c r="AE143" i="9"/>
  <c r="AE165" i="9" s="1"/>
  <c r="K32" i="9"/>
  <c r="K54" i="9" s="1"/>
  <c r="J32" i="9"/>
  <c r="J54" i="9" s="1"/>
  <c r="BW120" i="8"/>
  <c r="BW142" i="8" s="1"/>
  <c r="BT55" i="8"/>
  <c r="BT77" i="8" s="1"/>
  <c r="BX185" i="8"/>
  <c r="BX207" i="8" s="1"/>
  <c r="L236" i="6"/>
  <c r="G67" i="6"/>
  <c r="H135" i="6"/>
  <c r="I135" i="6"/>
  <c r="CA185" i="8"/>
  <c r="CA207" i="8" s="1"/>
  <c r="CB185" i="8"/>
  <c r="CB207" i="8" s="1"/>
  <c r="BO88" i="9"/>
  <c r="BO110" i="9" s="1"/>
  <c r="BL88" i="9"/>
  <c r="BL110" i="9" s="1"/>
  <c r="BI88" i="9"/>
  <c r="BI110" i="9" s="1"/>
  <c r="Q88" i="9"/>
  <c r="Q110" i="9" s="1"/>
  <c r="AO88" i="9"/>
  <c r="AO110" i="9" s="1"/>
  <c r="H88" i="9"/>
  <c r="H110" i="9" s="1"/>
  <c r="CC120" i="8"/>
  <c r="CC142" i="8" s="1"/>
  <c r="S168" i="6"/>
  <c r="CG32" i="9"/>
  <c r="CG54" i="9" s="1"/>
  <c r="X32" i="9"/>
  <c r="X54" i="9" s="1"/>
  <c r="AX32" i="9"/>
  <c r="AX54" i="9" s="1"/>
  <c r="AL32" i="9"/>
  <c r="AL54" i="9" s="1"/>
  <c r="BI32" i="9"/>
  <c r="BI54" i="9" s="1"/>
  <c r="AO32" i="9"/>
  <c r="AO54" i="9" s="1"/>
  <c r="CJ32" i="9"/>
  <c r="CJ54" i="9" s="1"/>
  <c r="AS32" i="9"/>
  <c r="AS54" i="9" s="1"/>
  <c r="AD32" i="9"/>
  <c r="AD54" i="9" s="1"/>
  <c r="CN32" i="9"/>
  <c r="CN54" i="9" s="1"/>
  <c r="AT55" i="8"/>
  <c r="AT77" i="8" s="1"/>
  <c r="AH55" i="8"/>
  <c r="AH77" i="8" s="1"/>
  <c r="Q33" i="6"/>
  <c r="P143" i="9"/>
  <c r="P165" i="9" s="1"/>
  <c r="H236" i="6"/>
  <c r="M88" i="9"/>
  <c r="M110" i="9" s="1"/>
  <c r="P88" i="9"/>
  <c r="P110" i="9" s="1"/>
  <c r="AF88" i="9"/>
  <c r="AF110" i="9" s="1"/>
  <c r="AY88" i="9"/>
  <c r="AY110" i="9" s="1"/>
  <c r="AB88" i="9"/>
  <c r="AB110" i="9" s="1"/>
  <c r="AB168" i="6"/>
  <c r="Y32" i="9"/>
  <c r="Y54" i="9" s="1"/>
  <c r="CO32" i="9"/>
  <c r="CO54" i="9" s="1"/>
  <c r="AR32" i="9"/>
  <c r="AR54" i="9" s="1"/>
  <c r="BM32" i="9"/>
  <c r="BM54" i="9" s="1"/>
  <c r="CO55" i="8"/>
  <c r="CO77" i="8" s="1"/>
  <c r="I33" i="6"/>
  <c r="R33" i="6"/>
  <c r="BD32" i="9"/>
  <c r="BD54" i="9" s="1"/>
  <c r="BF32" i="9"/>
  <c r="BF54" i="9" s="1"/>
  <c r="CR32" i="9"/>
  <c r="CR54" i="9" s="1"/>
  <c r="T32" i="9"/>
  <c r="T54" i="9" s="1"/>
  <c r="P32" i="9"/>
  <c r="P54" i="9" s="1"/>
  <c r="BQ32" i="9"/>
  <c r="BQ54" i="9" s="1"/>
  <c r="AC32" i="9"/>
  <c r="AC54" i="9" s="1"/>
  <c r="AF32" i="9"/>
  <c r="AF54" i="9" s="1"/>
  <c r="U143" i="9"/>
  <c r="U165" i="9" s="1"/>
  <c r="P269" i="6"/>
  <c r="Q236" i="6"/>
  <c r="K236" i="6"/>
  <c r="AH88" i="9"/>
  <c r="AH110" i="9" s="1"/>
  <c r="AL88" i="9"/>
  <c r="AL110" i="9" s="1"/>
  <c r="AE88" i="9"/>
  <c r="AE110" i="9" s="1"/>
  <c r="CC88" i="9"/>
  <c r="CC110" i="9" s="1"/>
  <c r="AS88" i="9"/>
  <c r="AS110" i="9" s="1"/>
  <c r="AG88" i="9"/>
  <c r="AZ88" i="9"/>
  <c r="AZ110" i="9" s="1"/>
  <c r="AU88" i="9"/>
  <c r="AU110" i="9" s="1"/>
  <c r="AC88" i="9"/>
  <c r="AC110" i="9" s="1"/>
  <c r="BJ120" i="8"/>
  <c r="BJ142" i="8" s="1"/>
  <c r="BS120" i="8"/>
  <c r="BS142" i="8" s="1"/>
  <c r="BE120" i="8"/>
  <c r="BE142" i="8" s="1"/>
  <c r="AK120" i="8"/>
  <c r="AK142" i="8" s="1"/>
  <c r="CE120" i="8"/>
  <c r="CE142" i="8" s="1"/>
  <c r="BT120" i="8"/>
  <c r="BT142" i="8" s="1"/>
  <c r="D72" i="11"/>
  <c r="AG129" i="5"/>
  <c r="AN130" i="5" s="1"/>
  <c r="AR130" i="5" s="1"/>
  <c r="AV130" i="5" s="1"/>
  <c r="E168" i="6"/>
  <c r="E169" i="6" s="1"/>
  <c r="N135" i="6"/>
  <c r="N195" i="9"/>
  <c r="BY32" i="9"/>
  <c r="BY54" i="9" s="1"/>
  <c r="CW32" i="9"/>
  <c r="CW54" i="9" s="1"/>
  <c r="BC55" i="8"/>
  <c r="BC77" i="8" s="1"/>
  <c r="AJ23" i="5"/>
  <c r="AX55" i="8"/>
  <c r="AX77" i="8" s="1"/>
  <c r="M33" i="6"/>
  <c r="I302" i="6"/>
  <c r="C236" i="6"/>
  <c r="C237" i="6" s="1"/>
  <c r="E60" i="11"/>
  <c r="L88" i="9"/>
  <c r="L110" i="9" s="1"/>
  <c r="F135" i="6"/>
  <c r="R135" i="6"/>
  <c r="M135" i="6"/>
  <c r="AB32" i="9"/>
  <c r="AB54" i="9" s="1"/>
  <c r="E32" i="9"/>
  <c r="E54" i="9" s="1"/>
  <c r="BP32" i="9"/>
  <c r="BP54" i="9" s="1"/>
  <c r="AH32" i="9"/>
  <c r="AH54" i="9" s="1"/>
  <c r="AV32" i="9"/>
  <c r="AV54" i="9" s="1"/>
  <c r="K34" i="5"/>
  <c r="CD120" i="8"/>
  <c r="CD142" i="8" s="1"/>
  <c r="F168" i="6"/>
  <c r="D66" i="11"/>
  <c r="D100" i="6"/>
  <c r="CI120" i="8"/>
  <c r="CI142" i="8" s="1"/>
  <c r="BK120" i="8"/>
  <c r="BK142" i="8" s="1"/>
  <c r="AT120" i="8"/>
  <c r="AT142" i="8" s="1"/>
  <c r="AY120" i="8"/>
  <c r="AY142" i="8" s="1"/>
  <c r="AS120" i="8"/>
  <c r="AS142" i="8" s="1"/>
  <c r="BR120" i="8"/>
  <c r="BR142" i="8" s="1"/>
  <c r="CB120" i="8"/>
  <c r="CB142" i="8" s="1"/>
  <c r="O100" i="6"/>
  <c r="W67" i="6"/>
  <c r="AA67" i="6"/>
  <c r="CG398" i="8"/>
  <c r="CG420" i="8" s="1"/>
  <c r="BY398" i="8"/>
  <c r="BY420" i="8" s="1"/>
  <c r="CA327" i="8"/>
  <c r="CA349" i="8" s="1"/>
  <c r="AI55" i="8"/>
  <c r="AI77" i="8" s="1"/>
  <c r="CV55" i="8"/>
  <c r="CV77" i="8" s="1"/>
  <c r="AQ55" i="8"/>
  <c r="AQ77" i="8" s="1"/>
  <c r="V88" i="9"/>
  <c r="V110" i="9" s="1"/>
  <c r="K302" i="6"/>
  <c r="S88" i="9"/>
  <c r="S110" i="9" s="1"/>
  <c r="BA88" i="9"/>
  <c r="BA110" i="9" s="1"/>
  <c r="Y88" i="9"/>
  <c r="Y110" i="9" s="1"/>
  <c r="R88" i="9"/>
  <c r="R110" i="9" s="1"/>
  <c r="AJ88" i="9"/>
  <c r="AJ110" i="9" s="1"/>
  <c r="AX88" i="9"/>
  <c r="AX110" i="9" s="1"/>
  <c r="N225" i="9"/>
  <c r="CR143" i="9"/>
  <c r="CR165" i="9" s="1"/>
  <c r="AG143" i="9"/>
  <c r="AK143" i="9"/>
  <c r="AK165" i="9" s="1"/>
  <c r="CD185" i="8"/>
  <c r="CD207" i="8" s="1"/>
  <c r="CV185" i="8"/>
  <c r="CV207" i="8" s="1"/>
  <c r="E248" i="8"/>
  <c r="N248" i="8"/>
  <c r="D248" i="8"/>
  <c r="T248" i="8"/>
  <c r="AC248" i="8"/>
  <c r="X248" i="8"/>
  <c r="G248" i="8"/>
  <c r="D74" i="5"/>
  <c r="D173" i="5" s="1"/>
  <c r="C238" i="8"/>
  <c r="O248" i="8"/>
  <c r="CU88" i="9"/>
  <c r="CU110" i="9" s="1"/>
  <c r="AG55" i="8"/>
  <c r="CL55" i="8"/>
  <c r="CL77" i="8" s="1"/>
  <c r="CU185" i="8"/>
  <c r="CU207" i="8" s="1"/>
  <c r="E133" i="8"/>
  <c r="BM120" i="8"/>
  <c r="BM142" i="8" s="1"/>
  <c r="CA120" i="8"/>
  <c r="CA142" i="8" s="1"/>
  <c r="AR120" i="8"/>
  <c r="AR142" i="8" s="1"/>
  <c r="AG120" i="8"/>
  <c r="CQ120" i="8"/>
  <c r="CQ142" i="8" s="1"/>
  <c r="AO120" i="8"/>
  <c r="AO142" i="8" s="1"/>
  <c r="BA120" i="8"/>
  <c r="BA142" i="8" s="1"/>
  <c r="BD120" i="8"/>
  <c r="BD142" i="8" s="1"/>
  <c r="E68" i="8"/>
  <c r="BY257" i="8"/>
  <c r="BY279" i="8" s="1"/>
  <c r="CF257" i="8"/>
  <c r="CF279" i="8" s="1"/>
  <c r="CG257" i="8"/>
  <c r="CG279" i="8" s="1"/>
  <c r="CC257" i="8"/>
  <c r="CC279" i="8" s="1"/>
  <c r="BX257" i="8"/>
  <c r="BX279" i="8" s="1"/>
  <c r="BK88" i="9"/>
  <c r="BK110" i="9" s="1"/>
  <c r="F201" i="6"/>
  <c r="U201" i="6"/>
  <c r="BU32" i="9"/>
  <c r="K36" i="5"/>
  <c r="O36" i="5" s="1"/>
  <c r="S36" i="5" s="1"/>
  <c r="W36" i="5" s="1"/>
  <c r="H82" i="5"/>
  <c r="BE143" i="9"/>
  <c r="BE165" i="9" s="1"/>
  <c r="X143" i="9"/>
  <c r="X165" i="9" s="1"/>
  <c r="AI143" i="9"/>
  <c r="AI165" i="9" s="1"/>
  <c r="BJ143" i="9"/>
  <c r="BJ165" i="9" s="1"/>
  <c r="AH143" i="9"/>
  <c r="AH165" i="9" s="1"/>
  <c r="AY143" i="9"/>
  <c r="AY165" i="9" s="1"/>
  <c r="I168" i="6"/>
  <c r="D168" i="6"/>
  <c r="C51" i="7"/>
  <c r="C69" i="12" s="1"/>
  <c r="C70" i="12" s="1"/>
  <c r="R256" i="9"/>
  <c r="AT143" i="9"/>
  <c r="AT165" i="9" s="1"/>
  <c r="BL143" i="9"/>
  <c r="BL165" i="9" s="1"/>
  <c r="F302" i="6"/>
  <c r="C302" i="6"/>
  <c r="C303" i="6" s="1"/>
  <c r="E72" i="11"/>
  <c r="X269" i="6"/>
  <c r="E51" i="7"/>
  <c r="E69" i="12" s="1"/>
  <c r="E70" i="12" s="1"/>
  <c r="BQ143" i="9"/>
  <c r="BQ165" i="9" s="1"/>
  <c r="AX143" i="9"/>
  <c r="AX165" i="9" s="1"/>
  <c r="AQ143" i="9"/>
  <c r="AQ165" i="9" s="1"/>
  <c r="E88" i="9"/>
  <c r="E110" i="9" s="1"/>
  <c r="X88" i="9"/>
  <c r="X110" i="9" s="1"/>
  <c r="AN88" i="9"/>
  <c r="AN110" i="9" s="1"/>
  <c r="Q225" i="9"/>
  <c r="AV88" i="9"/>
  <c r="AV110" i="9" s="1"/>
  <c r="AS143" i="9"/>
  <c r="AS165" i="9" s="1"/>
  <c r="D88" i="9"/>
  <c r="D110" i="9" s="1"/>
  <c r="E101" i="9"/>
  <c r="E102" i="9" s="1"/>
  <c r="E103" i="9" s="1"/>
  <c r="I63" i="12" s="1"/>
  <c r="E156" i="9"/>
  <c r="E157" i="9" s="1"/>
  <c r="H143" i="9"/>
  <c r="H165" i="9" s="1"/>
  <c r="E93" i="9"/>
  <c r="E94" i="9" s="1"/>
  <c r="E95" i="9" s="1"/>
  <c r="BS88" i="9"/>
  <c r="BS110" i="9" s="1"/>
  <c r="F88" i="9"/>
  <c r="F110" i="9" s="1"/>
  <c r="AQ88" i="9"/>
  <c r="AQ110" i="9" s="1"/>
  <c r="BM143" i="9"/>
  <c r="BM165" i="9" s="1"/>
  <c r="CE88" i="9"/>
  <c r="CE110" i="9" s="1"/>
  <c r="AC143" i="9"/>
  <c r="AC165" i="9" s="1"/>
  <c r="BC88" i="9"/>
  <c r="BC110" i="9" s="1"/>
  <c r="BM88" i="9"/>
  <c r="BM110" i="9" s="1"/>
  <c r="AA88" i="9"/>
  <c r="AA110" i="9" s="1"/>
  <c r="E148" i="9"/>
  <c r="E149" i="9" s="1"/>
  <c r="E150" i="9" s="1"/>
  <c r="O143" i="9"/>
  <c r="O165" i="9" s="1"/>
  <c r="J88" i="9"/>
  <c r="J110" i="9" s="1"/>
  <c r="W88" i="9"/>
  <c r="W110" i="9" s="1"/>
  <c r="BP88" i="9"/>
  <c r="BP110" i="9" s="1"/>
  <c r="S143" i="9"/>
  <c r="S165" i="9" s="1"/>
  <c r="AW88" i="9"/>
  <c r="AW110" i="9" s="1"/>
  <c r="BG143" i="9"/>
  <c r="BG165" i="9" s="1"/>
  <c r="BG88" i="9"/>
  <c r="BG110" i="9" s="1"/>
  <c r="AI88" i="9"/>
  <c r="AI110" i="9" s="1"/>
  <c r="AP88" i="9"/>
  <c r="AP110" i="9" s="1"/>
  <c r="AR88" i="9"/>
  <c r="AR110" i="9" s="1"/>
  <c r="BB88" i="9"/>
  <c r="BB110" i="9" s="1"/>
  <c r="CR88" i="9"/>
  <c r="CR110" i="9" s="1"/>
  <c r="E45" i="9"/>
  <c r="E46" i="9" s="1"/>
  <c r="D32" i="9"/>
  <c r="D54" i="9" s="1"/>
  <c r="E37" i="9"/>
  <c r="E38" i="9" s="1"/>
  <c r="E39" i="9" s="1"/>
  <c r="BC32" i="9"/>
  <c r="BC54" i="9" s="1"/>
  <c r="AI32" i="9"/>
  <c r="AI54" i="9" s="1"/>
  <c r="CK32" i="9"/>
  <c r="CK54" i="9" s="1"/>
  <c r="BG32" i="9"/>
  <c r="BG54" i="9" s="1"/>
  <c r="AY32" i="9"/>
  <c r="AY54" i="9" s="1"/>
  <c r="F100" i="6"/>
  <c r="R100" i="6"/>
  <c r="CP257" i="8"/>
  <c r="CP279" i="8" s="1"/>
  <c r="CX257" i="8"/>
  <c r="CX279" i="8" s="1"/>
  <c r="CE257" i="8"/>
  <c r="CE279" i="8" s="1"/>
  <c r="L269" i="6"/>
  <c r="C269" i="6"/>
  <c r="E66" i="11"/>
  <c r="H269" i="6"/>
  <c r="M269" i="6"/>
  <c r="AN32" i="9"/>
  <c r="AN54" i="9" s="1"/>
  <c r="AP32" i="9"/>
  <c r="AP54" i="9" s="1"/>
  <c r="BS32" i="9"/>
  <c r="BS54" i="9" s="1"/>
  <c r="BX32" i="9"/>
  <c r="BX54" i="9" s="1"/>
  <c r="BT32" i="9"/>
  <c r="BT54" i="9" s="1"/>
  <c r="BE32" i="9"/>
  <c r="BE54" i="9" s="1"/>
  <c r="BL32" i="9"/>
  <c r="BL54" i="9" s="1"/>
  <c r="CG327" i="8"/>
  <c r="CG349" i="8" s="1"/>
  <c r="CL32" i="5"/>
  <c r="CP32" i="5" s="1"/>
  <c r="CT32" i="5" s="1"/>
  <c r="CE66" i="5"/>
  <c r="Q302" i="6"/>
  <c r="L168" i="6"/>
  <c r="F33" i="6"/>
  <c r="T88" i="9"/>
  <c r="T110" i="9" s="1"/>
  <c r="V100" i="6"/>
  <c r="U168" i="6"/>
  <c r="H302" i="6"/>
  <c r="W236" i="6"/>
  <c r="C33" i="6"/>
  <c r="C34" i="6" s="1"/>
  <c r="O256" i="9"/>
  <c r="V33" i="6"/>
  <c r="W168" i="6"/>
  <c r="CL327" i="8"/>
  <c r="CL349" i="8" s="1"/>
  <c r="BZ327" i="8"/>
  <c r="BZ349" i="8" s="1"/>
  <c r="BG55" i="8"/>
  <c r="BG77" i="8" s="1"/>
  <c r="BZ257" i="8"/>
  <c r="BZ279" i="8" s="1"/>
  <c r="CH257" i="8"/>
  <c r="CH279" i="8" s="1"/>
  <c r="BX327" i="8"/>
  <c r="BX349" i="8" s="1"/>
  <c r="AY55" i="8"/>
  <c r="AY77" i="8" s="1"/>
  <c r="BH120" i="8"/>
  <c r="BH142" i="8" s="1"/>
  <c r="BE55" i="8"/>
  <c r="BE77" i="8" s="1"/>
  <c r="AX120" i="8"/>
  <c r="AX142" i="8" s="1"/>
  <c r="AN120" i="8"/>
  <c r="AN142" i="8" s="1"/>
  <c r="CU327" i="8"/>
  <c r="CU349" i="8" s="1"/>
  <c r="CK120" i="8"/>
  <c r="CK142" i="8" s="1"/>
  <c r="BI55" i="8"/>
  <c r="BI77" i="8" s="1"/>
  <c r="AZ120" i="8"/>
  <c r="AZ142" i="8" s="1"/>
  <c r="CK257" i="8"/>
  <c r="CK279" i="8" s="1"/>
  <c r="BK32" i="9"/>
  <c r="BK54" i="9" s="1"/>
  <c r="BT88" i="9"/>
  <c r="BT110" i="9" s="1"/>
  <c r="CB257" i="8"/>
  <c r="CB279" i="8" s="1"/>
  <c r="AS55" i="8"/>
  <c r="AS77" i="8" s="1"/>
  <c r="CL257" i="8"/>
  <c r="CL279" i="8" s="1"/>
  <c r="AQ32" i="9"/>
  <c r="AQ54" i="9" s="1"/>
  <c r="BL120" i="8"/>
  <c r="BL142" i="8" s="1"/>
  <c r="U88" i="9"/>
  <c r="U110" i="9" s="1"/>
  <c r="BX88" i="9"/>
  <c r="BX110" i="9" s="1"/>
  <c r="AW143" i="9"/>
  <c r="AW165" i="9" s="1"/>
  <c r="CN120" i="8"/>
  <c r="CN142" i="8" s="1"/>
  <c r="CJ120" i="8"/>
  <c r="CJ142" i="8" s="1"/>
  <c r="Q269" i="6"/>
  <c r="H168" i="6"/>
  <c r="Y168" i="6"/>
  <c r="V67" i="6"/>
  <c r="T67" i="6"/>
  <c r="AB67" i="6"/>
  <c r="L302" i="6"/>
  <c r="BN55" i="8"/>
  <c r="BN77" i="8" s="1"/>
  <c r="I88" i="9"/>
  <c r="I110" i="9" s="1"/>
  <c r="K201" i="6"/>
  <c r="D67" i="6"/>
  <c r="E135" i="6"/>
  <c r="BN88" i="9"/>
  <c r="BN110" i="9" s="1"/>
  <c r="BO32" i="9"/>
  <c r="BO54" i="9" s="1"/>
  <c r="BQ88" i="9"/>
  <c r="BQ110" i="9" s="1"/>
  <c r="BA143" i="9"/>
  <c r="BA165" i="9" s="1"/>
  <c r="BI120" i="8"/>
  <c r="BI142" i="8" s="1"/>
  <c r="BD88" i="9"/>
  <c r="BD110" i="9" s="1"/>
  <c r="BV327" i="8"/>
  <c r="BV349" i="8" s="1"/>
  <c r="CD327" i="8"/>
  <c r="CD349" i="8" s="1"/>
  <c r="J302" i="6"/>
  <c r="CI257" i="8"/>
  <c r="CI279" i="8" s="1"/>
  <c r="AO143" i="9"/>
  <c r="AO165" i="9" s="1"/>
  <c r="CQ257" i="8"/>
  <c r="CQ279" i="8" s="1"/>
  <c r="P135" i="6"/>
  <c r="K88" i="9"/>
  <c r="K110" i="9" s="1"/>
  <c r="AM32" i="9"/>
  <c r="AM54" i="9" s="1"/>
  <c r="AK88" i="9"/>
  <c r="AK110" i="9" s="1"/>
  <c r="BE88" i="9"/>
  <c r="BE110" i="9" s="1"/>
  <c r="U135" i="6"/>
  <c r="BF88" i="9"/>
  <c r="BF110" i="9" s="1"/>
  <c r="CO327" i="8"/>
  <c r="CO349" i="8" s="1"/>
  <c r="BI143" i="9"/>
  <c r="BI165" i="9" s="1"/>
  <c r="BH88" i="9"/>
  <c r="BH110" i="9" s="1"/>
  <c r="CP327" i="8"/>
  <c r="CP349" i="8" s="1"/>
  <c r="BC120" i="8"/>
  <c r="BC142" i="8" s="1"/>
  <c r="O302" i="6"/>
  <c r="J33" i="6"/>
  <c r="CB88" i="9"/>
  <c r="CB110" i="9" s="1"/>
  <c r="R236" i="6"/>
  <c r="CJ88" i="9"/>
  <c r="CJ110" i="9" s="1"/>
  <c r="D269" i="6"/>
  <c r="D135" i="6"/>
  <c r="Z168" i="6"/>
  <c r="CF88" i="9"/>
  <c r="CF110" i="9" s="1"/>
  <c r="U236" i="6"/>
  <c r="T135" i="6"/>
  <c r="CX327" i="8"/>
  <c r="CX349" i="8" s="1"/>
  <c r="CT327" i="8"/>
  <c r="CT349" i="8" s="1"/>
  <c r="E201" i="6"/>
  <c r="K168" i="6"/>
  <c r="K269" i="6"/>
  <c r="T269" i="6"/>
  <c r="BM55" i="8"/>
  <c r="BM77" i="8" s="1"/>
  <c r="E236" i="6"/>
  <c r="CR120" i="8"/>
  <c r="CR142" i="8" s="1"/>
  <c r="F236" i="6"/>
  <c r="BQ55" i="8"/>
  <c r="BQ77" i="8" s="1"/>
  <c r="N201" i="6"/>
  <c r="AZ55" i="8"/>
  <c r="AZ77" i="8" s="1"/>
  <c r="V143" i="9"/>
  <c r="V165" i="9" s="1"/>
  <c r="R201" i="6"/>
  <c r="N302" i="6"/>
  <c r="G100" i="6"/>
  <c r="O33" i="6"/>
  <c r="O236" i="6"/>
  <c r="O168" i="6"/>
  <c r="BR88" i="9"/>
  <c r="BR110" i="9" s="1"/>
  <c r="M32" i="9"/>
  <c r="M54" i="9" s="1"/>
  <c r="J201" i="6"/>
  <c r="N168" i="6"/>
  <c r="U33" i="6"/>
  <c r="S135" i="6"/>
  <c r="D302" i="6"/>
  <c r="F67" i="6"/>
  <c r="AE46" i="8"/>
  <c r="AE48" i="8" s="1"/>
  <c r="AE55" i="8" s="1"/>
  <c r="AE77" i="8" s="1"/>
  <c r="AB46" i="8"/>
  <c r="AB48" i="8" s="1"/>
  <c r="AB55" i="8" s="1"/>
  <c r="AB77" i="8" s="1"/>
  <c r="AC46" i="8"/>
  <c r="AC48" i="8" s="1"/>
  <c r="AC55" i="8" s="1"/>
  <c r="AC77" i="8" s="1"/>
  <c r="AF46" i="8"/>
  <c r="AF48" i="8" s="1"/>
  <c r="AF55" i="8" s="1"/>
  <c r="AF77" i="8" s="1"/>
  <c r="Z46" i="8"/>
  <c r="Z48" i="8" s="1"/>
  <c r="Z55" i="8" s="1"/>
  <c r="Z77" i="8" s="1"/>
  <c r="AD46" i="8"/>
  <c r="AD48" i="8" s="1"/>
  <c r="AD55" i="8" s="1"/>
  <c r="AD77" i="8" s="1"/>
  <c r="W46" i="8"/>
  <c r="W48" i="8" s="1"/>
  <c r="W55" i="8" s="1"/>
  <c r="AA46" i="8"/>
  <c r="AA48" i="8" s="1"/>
  <c r="AA55" i="8" s="1"/>
  <c r="AA77" i="8" s="1"/>
  <c r="X46" i="8"/>
  <c r="X48" i="8" s="1"/>
  <c r="X55" i="8" s="1"/>
  <c r="X77" i="8" s="1"/>
  <c r="Y46" i="8"/>
  <c r="Y48" i="8" s="1"/>
  <c r="Y55" i="8" s="1"/>
  <c r="Y77" i="8" s="1"/>
  <c r="L67" i="6"/>
  <c r="Q256" i="9"/>
  <c r="AF143" i="9"/>
  <c r="AF165" i="9" s="1"/>
  <c r="K100" i="6"/>
  <c r="AW55" i="8"/>
  <c r="AW77" i="8" s="1"/>
  <c r="O269" i="6"/>
  <c r="R32" i="9"/>
  <c r="R54" i="9" s="1"/>
  <c r="W32" i="9"/>
  <c r="I32" i="9"/>
  <c r="I54" i="9" s="1"/>
  <c r="CH327" i="8"/>
  <c r="CH349" i="8" s="1"/>
  <c r="CV88" i="9"/>
  <c r="CV110" i="9" s="1"/>
  <c r="V302" i="6"/>
  <c r="W302" i="6"/>
  <c r="N100" i="6"/>
  <c r="M201" i="6"/>
  <c r="I195" i="9"/>
  <c r="AV55" i="8"/>
  <c r="AV77" i="8" s="1"/>
  <c r="CY257" i="8"/>
  <c r="CY279" i="8" s="1"/>
  <c r="BP55" i="8"/>
  <c r="BP77" i="8" s="1"/>
  <c r="AO55" i="8"/>
  <c r="AO77" i="8" s="1"/>
  <c r="AE32" i="9"/>
  <c r="AE54" i="9" s="1"/>
  <c r="AK55" i="8"/>
  <c r="AK77" i="8" s="1"/>
  <c r="F32" i="9"/>
  <c r="F54" i="9" s="1"/>
  <c r="BD55" i="8"/>
  <c r="BD77" i="8" s="1"/>
  <c r="AA32" i="9"/>
  <c r="AA54" i="9" s="1"/>
  <c r="AU32" i="9"/>
  <c r="AU54" i="9" s="1"/>
  <c r="V32" i="9"/>
  <c r="V54" i="9" s="1"/>
  <c r="CT257" i="8"/>
  <c r="CT279" i="8" s="1"/>
  <c r="CW327" i="8"/>
  <c r="CW349" i="8" s="1"/>
  <c r="CA257" i="8"/>
  <c r="CA279" i="8" s="1"/>
  <c r="N32" i="9"/>
  <c r="N54" i="9" s="1"/>
  <c r="O32" i="9"/>
  <c r="O54" i="9" s="1"/>
  <c r="AG185" i="5"/>
  <c r="G143" i="9"/>
  <c r="G165" i="9" s="1"/>
  <c r="D143" i="9"/>
  <c r="D165" i="9" s="1"/>
  <c r="AA143" i="9"/>
  <c r="AA165" i="9" s="1"/>
  <c r="F143" i="9"/>
  <c r="F165" i="9" s="1"/>
  <c r="J143" i="9"/>
  <c r="J165" i="9" s="1"/>
  <c r="AD143" i="9"/>
  <c r="AD165" i="9" s="1"/>
  <c r="K143" i="9"/>
  <c r="K165" i="9" s="1"/>
  <c r="M143" i="9"/>
  <c r="M165" i="9" s="1"/>
  <c r="Y143" i="9"/>
  <c r="Y165" i="9" s="1"/>
  <c r="CE141" i="5"/>
  <c r="G201" i="6"/>
  <c r="P168" i="6"/>
  <c r="T168" i="6"/>
  <c r="I201" i="6"/>
  <c r="U32" i="9"/>
  <c r="U54" i="9" s="1"/>
  <c r="G236" i="6"/>
  <c r="L135" i="6"/>
  <c r="P302" i="6"/>
  <c r="L32" i="9"/>
  <c r="L54" i="9" s="1"/>
  <c r="R168" i="6"/>
  <c r="BH55" i="8"/>
  <c r="BH77" i="8" s="1"/>
  <c r="M168" i="6"/>
  <c r="AA269" i="6"/>
  <c r="F195" i="9"/>
  <c r="AJ55" i="8"/>
  <c r="AJ77" i="8" s="1"/>
  <c r="CL36" i="5"/>
  <c r="CP36" i="5" s="1"/>
  <c r="CT36" i="5" s="1"/>
  <c r="CE82" i="5"/>
  <c r="W225" i="9"/>
  <c r="S302" i="6"/>
  <c r="CE74" i="5"/>
  <c r="K33" i="6"/>
  <c r="X168" i="6"/>
  <c r="E33" i="6"/>
  <c r="G88" i="9"/>
  <c r="G110" i="9" s="1"/>
  <c r="R302" i="6"/>
  <c r="T236" i="6"/>
  <c r="V236" i="6"/>
  <c r="BV257" i="8"/>
  <c r="BV279" i="8" s="1"/>
  <c r="BA55" i="8"/>
  <c r="BA77" i="8" s="1"/>
  <c r="P33" i="6"/>
  <c r="S201" i="6"/>
  <c r="T302" i="6"/>
  <c r="C349" i="8"/>
  <c r="S33" i="6"/>
  <c r="E302" i="6"/>
  <c r="W195" i="9"/>
  <c r="AN135" i="5"/>
  <c r="D60" i="11"/>
  <c r="C135" i="6"/>
  <c r="C136" i="6" s="1"/>
  <c r="E143" i="9"/>
  <c r="E165" i="9" s="1"/>
  <c r="W201" i="6"/>
  <c r="W100" i="6"/>
  <c r="J100" i="6"/>
  <c r="S67" i="6"/>
  <c r="H67" i="6"/>
  <c r="C67" i="6"/>
  <c r="C66" i="11"/>
  <c r="U269" i="6"/>
  <c r="F269" i="6"/>
  <c r="X67" i="6"/>
  <c r="V168" i="6"/>
  <c r="R67" i="6"/>
  <c r="P67" i="6"/>
  <c r="J269" i="6"/>
  <c r="Q168" i="6"/>
  <c r="W269" i="6"/>
  <c r="Y269" i="6"/>
  <c r="I67" i="6"/>
  <c r="O67" i="6"/>
  <c r="J67" i="6"/>
  <c r="N67" i="6"/>
  <c r="N33" i="6"/>
  <c r="S212" i="9"/>
  <c r="S213" i="9"/>
  <c r="S220" i="9"/>
  <c r="S244" i="9"/>
  <c r="S251" i="9"/>
  <c r="S243" i="9"/>
  <c r="D251" i="9"/>
  <c r="D244" i="9"/>
  <c r="D246" i="9" s="1"/>
  <c r="K8" i="12"/>
  <c r="K34" i="11"/>
  <c r="V201" i="6"/>
  <c r="B338" i="8"/>
  <c r="BS324" i="8"/>
  <c r="BK324" i="8"/>
  <c r="BC324" i="8"/>
  <c r="AU324" i="8"/>
  <c r="AM324" i="8"/>
  <c r="AE324" i="8"/>
  <c r="W324" i="8"/>
  <c r="O324" i="8"/>
  <c r="G324" i="8"/>
  <c r="BQ323" i="8"/>
  <c r="BI323" i="8"/>
  <c r="BA323" i="8"/>
  <c r="AS323" i="8"/>
  <c r="AK323" i="8"/>
  <c r="AC323" i="8"/>
  <c r="U323" i="8"/>
  <c r="M323" i="8"/>
  <c r="E323" i="8"/>
  <c r="AB319" i="8"/>
  <c r="T319" i="8"/>
  <c r="L319" i="8"/>
  <c r="D319" i="8"/>
  <c r="BP323" i="8"/>
  <c r="BH323" i="8"/>
  <c r="AZ323" i="8"/>
  <c r="AR323" i="8"/>
  <c r="AJ323" i="8"/>
  <c r="AB323" i="8"/>
  <c r="T323" i="8"/>
  <c r="L323" i="8"/>
  <c r="D323" i="8"/>
  <c r="Y319" i="8"/>
  <c r="Q319" i="8"/>
  <c r="I319" i="8"/>
  <c r="BM323" i="8"/>
  <c r="BE323" i="8"/>
  <c r="AW323" i="8"/>
  <c r="AO323" i="8"/>
  <c r="AG323" i="8"/>
  <c r="Y323" i="8"/>
  <c r="Q323" i="8"/>
  <c r="I323" i="8"/>
  <c r="AF319" i="8"/>
  <c r="X319" i="8"/>
  <c r="P319" i="8"/>
  <c r="H319" i="8"/>
  <c r="BN324" i="8"/>
  <c r="BF324" i="8"/>
  <c r="AX324" i="8"/>
  <c r="AP324" i="8"/>
  <c r="AH324" i="8"/>
  <c r="Z324" i="8"/>
  <c r="R324" i="8"/>
  <c r="J324" i="8"/>
  <c r="BT323" i="8"/>
  <c r="BL323" i="8"/>
  <c r="BD323" i="8"/>
  <c r="AV323" i="8"/>
  <c r="AN323" i="8"/>
  <c r="AF323" i="8"/>
  <c r="X323" i="8"/>
  <c r="P323" i="8"/>
  <c r="H323" i="8"/>
  <c r="AC319" i="8"/>
  <c r="U319" i="8"/>
  <c r="M319" i="8"/>
  <c r="E319" i="8"/>
  <c r="AI324" i="8"/>
  <c r="BO324" i="8"/>
  <c r="F324" i="8"/>
  <c r="AL324" i="8"/>
  <c r="O319" i="8"/>
  <c r="AE319" i="8"/>
  <c r="S323" i="8"/>
  <c r="AI323" i="8"/>
  <c r="AY323" i="8"/>
  <c r="BO323" i="8"/>
  <c r="M324" i="8"/>
  <c r="AC324" i="8"/>
  <c r="AS324" i="8"/>
  <c r="BI324" i="8"/>
  <c r="J319" i="8"/>
  <c r="Z319" i="8"/>
  <c r="R323" i="8"/>
  <c r="AH323" i="8"/>
  <c r="AX323" i="8"/>
  <c r="BN323" i="8"/>
  <c r="BN325" i="8" s="1"/>
  <c r="BN327" i="8" s="1"/>
  <c r="BN349" i="8" s="1"/>
  <c r="L324" i="8"/>
  <c r="AB324" i="8"/>
  <c r="AR324" i="8"/>
  <c r="BH324" i="8"/>
  <c r="BR324" i="8"/>
  <c r="K324" i="8"/>
  <c r="S319" i="8"/>
  <c r="W323" i="8"/>
  <c r="BC323" i="8"/>
  <c r="Q324" i="8"/>
  <c r="AG324" i="8"/>
  <c r="BM324" i="8"/>
  <c r="N319" i="8"/>
  <c r="V323" i="8"/>
  <c r="BB323" i="8"/>
  <c r="P324" i="8"/>
  <c r="AV324" i="8"/>
  <c r="BL324" i="8"/>
  <c r="BG324" i="8"/>
  <c r="AE323" i="8"/>
  <c r="BE324" i="8"/>
  <c r="N323" i="8"/>
  <c r="X324" i="8"/>
  <c r="AQ324" i="8"/>
  <c r="N324" i="8"/>
  <c r="AT324" i="8"/>
  <c r="G323" i="8"/>
  <c r="AM323" i="8"/>
  <c r="BS323" i="8"/>
  <c r="AW324" i="8"/>
  <c r="F323" i="8"/>
  <c r="F325" i="8" s="1"/>
  <c r="AL323" i="8"/>
  <c r="AL325" i="8" s="1"/>
  <c r="AL327" i="8" s="1"/>
  <c r="AL349" i="8" s="1"/>
  <c r="BR323" i="8"/>
  <c r="AF324" i="8"/>
  <c r="AD324" i="8"/>
  <c r="O323" i="8"/>
  <c r="BK323" i="8"/>
  <c r="Y324" i="8"/>
  <c r="V319" i="8"/>
  <c r="AT323" i="8"/>
  <c r="H324" i="8"/>
  <c r="BD324" i="8"/>
  <c r="S324" i="8"/>
  <c r="AY324" i="8"/>
  <c r="V324" i="8"/>
  <c r="BB324" i="8"/>
  <c r="G319" i="8"/>
  <c r="W319" i="8"/>
  <c r="K323" i="8"/>
  <c r="AA323" i="8"/>
  <c r="AQ323" i="8"/>
  <c r="BG323" i="8"/>
  <c r="E324" i="8"/>
  <c r="U324" i="8"/>
  <c r="AK324" i="8"/>
  <c r="BA324" i="8"/>
  <c r="BQ324" i="8"/>
  <c r="R319" i="8"/>
  <c r="J323" i="8"/>
  <c r="Z323" i="8"/>
  <c r="AP323" i="8"/>
  <c r="BF323" i="8"/>
  <c r="D324" i="8"/>
  <c r="T324" i="8"/>
  <c r="AJ324" i="8"/>
  <c r="AZ324" i="8"/>
  <c r="BP324" i="8"/>
  <c r="AA324" i="8"/>
  <c r="AD319" i="8"/>
  <c r="BJ324" i="8"/>
  <c r="K319" i="8"/>
  <c r="AA319" i="8"/>
  <c r="AU323" i="8"/>
  <c r="I324" i="8"/>
  <c r="AO324" i="8"/>
  <c r="F319" i="8"/>
  <c r="AD323" i="8"/>
  <c r="BJ323" i="8"/>
  <c r="BJ325" i="8" s="1"/>
  <c r="BJ327" i="8" s="1"/>
  <c r="BJ349" i="8" s="1"/>
  <c r="AN324" i="8"/>
  <c r="BT324" i="8"/>
  <c r="M100" i="6"/>
  <c r="D33" i="6"/>
  <c r="D96" i="11"/>
  <c r="J213" i="9"/>
  <c r="J215" i="9" s="1"/>
  <c r="J220" i="9"/>
  <c r="W146" i="5"/>
  <c r="B401" i="8"/>
  <c r="AF389" i="8"/>
  <c r="AB389" i="8"/>
  <c r="X389" i="8"/>
  <c r="T389" i="8"/>
  <c r="P389" i="8"/>
  <c r="L389" i="8"/>
  <c r="H389" i="8"/>
  <c r="D389" i="8"/>
  <c r="F389" i="8"/>
  <c r="V389" i="8"/>
  <c r="G389" i="8"/>
  <c r="W389" i="8"/>
  <c r="E389" i="8"/>
  <c r="U389" i="8"/>
  <c r="J389" i="8"/>
  <c r="K389" i="8"/>
  <c r="I389" i="8"/>
  <c r="S389" i="8"/>
  <c r="Q389" i="8"/>
  <c r="Z389" i="8"/>
  <c r="AA389" i="8"/>
  <c r="Y389" i="8"/>
  <c r="AC389" i="8"/>
  <c r="N389" i="8"/>
  <c r="AD389" i="8"/>
  <c r="O389" i="8"/>
  <c r="AE389" i="8"/>
  <c r="M389" i="8"/>
  <c r="R389" i="8"/>
  <c r="U67" i="6"/>
  <c r="S24" i="5"/>
  <c r="H59" i="12"/>
  <c r="CL24" i="5"/>
  <c r="CP24" i="5" s="1"/>
  <c r="CT24" i="5" s="1"/>
  <c r="AG106" i="9"/>
  <c r="I269" i="6"/>
  <c r="B58" i="8"/>
  <c r="V46" i="8"/>
  <c r="V48" i="8" s="1"/>
  <c r="V55" i="8" s="1"/>
  <c r="V77" i="8" s="1"/>
  <c r="R46" i="8"/>
  <c r="R48" i="8" s="1"/>
  <c r="R55" i="8" s="1"/>
  <c r="R77" i="8" s="1"/>
  <c r="N46" i="8"/>
  <c r="N48" i="8" s="1"/>
  <c r="N55" i="8" s="1"/>
  <c r="N77" i="8" s="1"/>
  <c r="J46" i="8"/>
  <c r="J48" i="8" s="1"/>
  <c r="J55" i="8" s="1"/>
  <c r="J77" i="8" s="1"/>
  <c r="F46" i="8"/>
  <c r="F48" i="8" s="1"/>
  <c r="F55" i="8" s="1"/>
  <c r="F77" i="8" s="1"/>
  <c r="G46" i="8"/>
  <c r="G48" i="8" s="1"/>
  <c r="G55" i="8" s="1"/>
  <c r="G77" i="8" s="1"/>
  <c r="D46" i="8"/>
  <c r="D48" i="8" s="1"/>
  <c r="D55" i="8" s="1"/>
  <c r="D77" i="8" s="1"/>
  <c r="T46" i="8"/>
  <c r="T48" i="8" s="1"/>
  <c r="T55" i="8" s="1"/>
  <c r="T77" i="8" s="1"/>
  <c r="I46" i="8"/>
  <c r="I48" i="8" s="1"/>
  <c r="I55" i="8" s="1"/>
  <c r="I77" i="8" s="1"/>
  <c r="M46" i="8"/>
  <c r="M48" i="8" s="1"/>
  <c r="M55" i="8" s="1"/>
  <c r="M77" i="8" s="1"/>
  <c r="E46" i="8"/>
  <c r="E48" i="8" s="1"/>
  <c r="E55" i="8" s="1"/>
  <c r="E77" i="8" s="1"/>
  <c r="K46" i="8"/>
  <c r="K48" i="8" s="1"/>
  <c r="K55" i="8" s="1"/>
  <c r="K77" i="8" s="1"/>
  <c r="H46" i="8"/>
  <c r="H48" i="8" s="1"/>
  <c r="H55" i="8" s="1"/>
  <c r="H77" i="8" s="1"/>
  <c r="O46" i="8"/>
  <c r="O48" i="8" s="1"/>
  <c r="O55" i="8" s="1"/>
  <c r="O77" i="8" s="1"/>
  <c r="L46" i="8"/>
  <c r="L48" i="8" s="1"/>
  <c r="L55" i="8" s="1"/>
  <c r="L77" i="8" s="1"/>
  <c r="Q46" i="8"/>
  <c r="Q48" i="8" s="1"/>
  <c r="Q55" i="8" s="1"/>
  <c r="Q77" i="8" s="1"/>
  <c r="U46" i="8"/>
  <c r="U48" i="8" s="1"/>
  <c r="U55" i="8" s="1"/>
  <c r="U77" i="8" s="1"/>
  <c r="S46" i="8"/>
  <c r="S48" i="8" s="1"/>
  <c r="S55" i="8" s="1"/>
  <c r="S77" i="8" s="1"/>
  <c r="P46" i="8"/>
  <c r="P48" i="8" s="1"/>
  <c r="P55" i="8" s="1"/>
  <c r="P77" i="8" s="1"/>
  <c r="U100" i="6"/>
  <c r="J59" i="12"/>
  <c r="BM21" i="5"/>
  <c r="Z67" i="6"/>
  <c r="S100" i="6"/>
  <c r="D236" i="6"/>
  <c r="BQ125" i="5"/>
  <c r="BQ146" i="5" s="1"/>
  <c r="C215" i="9"/>
  <c r="D84" i="11" s="1"/>
  <c r="C100" i="6"/>
  <c r="C72" i="11"/>
  <c r="G244" i="9"/>
  <c r="G246" i="9" s="1"/>
  <c r="G251" i="9"/>
  <c r="M251" i="9"/>
  <c r="M244" i="9"/>
  <c r="M246" i="9" s="1"/>
  <c r="AC306" i="5"/>
  <c r="BB306" i="5"/>
  <c r="BB316" i="5" s="1"/>
  <c r="CZ238" i="5" s="1"/>
  <c r="CA306" i="5"/>
  <c r="D311" i="5"/>
  <c r="C36" i="8"/>
  <c r="B330" i="8"/>
  <c r="R318" i="8"/>
  <c r="J318" i="8"/>
  <c r="N318" i="8"/>
  <c r="W318" i="8"/>
  <c r="Z318" i="8"/>
  <c r="X318" i="8"/>
  <c r="H318" i="8"/>
  <c r="U318" i="8"/>
  <c r="E318" i="8"/>
  <c r="AE318" i="8"/>
  <c r="Q318" i="8"/>
  <c r="AA318" i="8"/>
  <c r="V318" i="8"/>
  <c r="T318" i="8"/>
  <c r="D318" i="8"/>
  <c r="K318" i="8"/>
  <c r="O318" i="8"/>
  <c r="I318" i="8"/>
  <c r="AD318" i="8"/>
  <c r="G318" i="8"/>
  <c r="AF318" i="8"/>
  <c r="P318" i="8"/>
  <c r="AC318" i="8"/>
  <c r="M318" i="8"/>
  <c r="S318" i="8"/>
  <c r="F318" i="8"/>
  <c r="AB318" i="8"/>
  <c r="L318" i="8"/>
  <c r="Y318" i="8"/>
  <c r="V190" i="9"/>
  <c r="V183" i="9"/>
  <c r="V182" i="9"/>
  <c r="S190" i="9"/>
  <c r="S182" i="9"/>
  <c r="S183" i="9"/>
  <c r="D183" i="9"/>
  <c r="D185" i="9" s="1"/>
  <c r="D190" i="9"/>
  <c r="M183" i="9"/>
  <c r="M185" i="9" s="1"/>
  <c r="M190" i="9"/>
  <c r="M67" i="6"/>
  <c r="L33" i="6"/>
  <c r="AR25" i="5"/>
  <c r="AV25" i="5" s="1"/>
  <c r="CL127" i="5"/>
  <c r="CP127" i="5" s="1"/>
  <c r="CT127" i="5" s="1"/>
  <c r="T143" i="9"/>
  <c r="T165" i="9" s="1"/>
  <c r="G36" i="9"/>
  <c r="W50" i="9"/>
  <c r="Q32" i="9"/>
  <c r="Q54" i="9" s="1"/>
  <c r="BM24" i="5"/>
  <c r="BQ24" i="5" s="1"/>
  <c r="BU24" i="5" s="1"/>
  <c r="AR28" i="5"/>
  <c r="AV28" i="5" s="1"/>
  <c r="I155" i="8"/>
  <c r="I156" i="8"/>
  <c r="I59" i="12"/>
  <c r="O135" i="6"/>
  <c r="S269" i="6"/>
  <c r="U302" i="6"/>
  <c r="E269" i="6"/>
  <c r="G302" i="6"/>
  <c r="N236" i="6"/>
  <c r="BM124" i="5"/>
  <c r="CP28" i="5"/>
  <c r="CT28" i="5" s="1"/>
  <c r="T33" i="6"/>
  <c r="BQ126" i="5"/>
  <c r="BU126" i="5" s="1"/>
  <c r="R143" i="9"/>
  <c r="R165" i="9" s="1"/>
  <c r="D213" i="9"/>
  <c r="D215" i="9" s="1"/>
  <c r="D220" i="9"/>
  <c r="P213" i="9"/>
  <c r="P220" i="9"/>
  <c r="P212" i="9"/>
  <c r="V212" i="9"/>
  <c r="V220" i="9"/>
  <c r="V213" i="9"/>
  <c r="P251" i="9"/>
  <c r="P243" i="9"/>
  <c r="P244" i="9"/>
  <c r="J251" i="9"/>
  <c r="J244" i="9"/>
  <c r="J246" i="9" s="1"/>
  <c r="O201" i="6"/>
  <c r="G135" i="6"/>
  <c r="V269" i="6"/>
  <c r="G190" i="9"/>
  <c r="G183" i="9"/>
  <c r="G185" i="9" s="1"/>
  <c r="J190" i="9"/>
  <c r="J183" i="9"/>
  <c r="J185" i="9" s="1"/>
  <c r="P182" i="9"/>
  <c r="P183" i="9"/>
  <c r="P190" i="9"/>
  <c r="K135" i="6"/>
  <c r="Z269" i="6"/>
  <c r="AN127" i="5"/>
  <c r="AR127" i="5" s="1"/>
  <c r="AV127" i="5" s="1"/>
  <c r="AG161" i="9"/>
  <c r="I143" i="9"/>
  <c r="I165" i="9" s="1"/>
  <c r="O27" i="5"/>
  <c r="O233" i="5"/>
  <c r="S233" i="5" s="1"/>
  <c r="W233" i="5" s="1"/>
  <c r="CL124" i="5"/>
  <c r="B123" i="8"/>
  <c r="AD111" i="8"/>
  <c r="AD113" i="8" s="1"/>
  <c r="AD120" i="8" s="1"/>
  <c r="AD142" i="8" s="1"/>
  <c r="Z111" i="8"/>
  <c r="Z113" i="8" s="1"/>
  <c r="Z120" i="8" s="1"/>
  <c r="Z142" i="8" s="1"/>
  <c r="V111" i="8"/>
  <c r="V113" i="8" s="1"/>
  <c r="V120" i="8" s="1"/>
  <c r="V142" i="8" s="1"/>
  <c r="R111" i="8"/>
  <c r="R113" i="8" s="1"/>
  <c r="R120" i="8" s="1"/>
  <c r="R142" i="8" s="1"/>
  <c r="N111" i="8"/>
  <c r="N113" i="8" s="1"/>
  <c r="N120" i="8" s="1"/>
  <c r="N142" i="8" s="1"/>
  <c r="J111" i="8"/>
  <c r="J113" i="8" s="1"/>
  <c r="J120" i="8" s="1"/>
  <c r="J142" i="8" s="1"/>
  <c r="F111" i="8"/>
  <c r="F113" i="8" s="1"/>
  <c r="F120" i="8" s="1"/>
  <c r="F142" i="8" s="1"/>
  <c r="X111" i="8"/>
  <c r="X113" i="8" s="1"/>
  <c r="X120" i="8" s="1"/>
  <c r="X142" i="8" s="1"/>
  <c r="H111" i="8"/>
  <c r="H113" i="8" s="1"/>
  <c r="H120" i="8" s="1"/>
  <c r="H142" i="8" s="1"/>
  <c r="T111" i="8"/>
  <c r="T113" i="8" s="1"/>
  <c r="T120" i="8" s="1"/>
  <c r="T142" i="8" s="1"/>
  <c r="D111" i="8"/>
  <c r="D113" i="8" s="1"/>
  <c r="D120" i="8" s="1"/>
  <c r="D142" i="8" s="1"/>
  <c r="AF111" i="8"/>
  <c r="AF113" i="8" s="1"/>
  <c r="AF120" i="8" s="1"/>
  <c r="AF142" i="8" s="1"/>
  <c r="P111" i="8"/>
  <c r="P113" i="8" s="1"/>
  <c r="P120" i="8" s="1"/>
  <c r="P142" i="8" s="1"/>
  <c r="AB111" i="8"/>
  <c r="AB113" i="8" s="1"/>
  <c r="AB120" i="8" s="1"/>
  <c r="AB142" i="8" s="1"/>
  <c r="L111" i="8"/>
  <c r="L113" i="8" s="1"/>
  <c r="L120" i="8" s="1"/>
  <c r="L142" i="8" s="1"/>
  <c r="O111" i="8"/>
  <c r="O113" i="8" s="1"/>
  <c r="O120" i="8" s="1"/>
  <c r="O142" i="8" s="1"/>
  <c r="AE111" i="8"/>
  <c r="AE113" i="8" s="1"/>
  <c r="AE120" i="8" s="1"/>
  <c r="AE142" i="8" s="1"/>
  <c r="E111" i="8"/>
  <c r="E113" i="8" s="1"/>
  <c r="E120" i="8" s="1"/>
  <c r="E142" i="8" s="1"/>
  <c r="U111" i="8"/>
  <c r="U113" i="8" s="1"/>
  <c r="U120" i="8" s="1"/>
  <c r="U142" i="8" s="1"/>
  <c r="S111" i="8"/>
  <c r="S113" i="8" s="1"/>
  <c r="S120" i="8" s="1"/>
  <c r="S142" i="8" s="1"/>
  <c r="I111" i="8"/>
  <c r="I113" i="8" s="1"/>
  <c r="I120" i="8" s="1"/>
  <c r="I142" i="8" s="1"/>
  <c r="Q111" i="8"/>
  <c r="Q113" i="8" s="1"/>
  <c r="Q120" i="8" s="1"/>
  <c r="Q142" i="8" s="1"/>
  <c r="Y111" i="8"/>
  <c r="Y113" i="8" s="1"/>
  <c r="Y120" i="8" s="1"/>
  <c r="Y142" i="8" s="1"/>
  <c r="G111" i="8"/>
  <c r="G113" i="8" s="1"/>
  <c r="G120" i="8" s="1"/>
  <c r="G142" i="8" s="1"/>
  <c r="W111" i="8"/>
  <c r="W113" i="8" s="1"/>
  <c r="W120" i="8" s="1"/>
  <c r="W142" i="8" s="1"/>
  <c r="M111" i="8"/>
  <c r="M113" i="8" s="1"/>
  <c r="M120" i="8" s="1"/>
  <c r="M142" i="8" s="1"/>
  <c r="AC111" i="8"/>
  <c r="AC113" i="8" s="1"/>
  <c r="AC120" i="8" s="1"/>
  <c r="AC142" i="8" s="1"/>
  <c r="K111" i="8"/>
  <c r="K113" i="8" s="1"/>
  <c r="K120" i="8" s="1"/>
  <c r="K142" i="8" s="1"/>
  <c r="AA111" i="8"/>
  <c r="AA113" i="8" s="1"/>
  <c r="AA120" i="8" s="1"/>
  <c r="AA142" i="8" s="1"/>
  <c r="Q67" i="6"/>
  <c r="Q100" i="6"/>
  <c r="N269" i="6"/>
  <c r="P236" i="6"/>
  <c r="C185" i="9"/>
  <c r="C84" i="11" s="1"/>
  <c r="AA168" i="6"/>
  <c r="O230" i="5"/>
  <c r="CP23" i="5"/>
  <c r="CT23" i="5" s="1"/>
  <c r="AB143" i="9"/>
  <c r="AB165" i="9" s="1"/>
  <c r="BQ395" i="8"/>
  <c r="BL395" i="8"/>
  <c r="BF395" i="8"/>
  <c r="BA395" i="8"/>
  <c r="AV395" i="8"/>
  <c r="AP395" i="8"/>
  <c r="AK395" i="8"/>
  <c r="AF395" i="8"/>
  <c r="Z395" i="8"/>
  <c r="U395" i="8"/>
  <c r="P395" i="8"/>
  <c r="J395" i="8"/>
  <c r="E395" i="8"/>
  <c r="BP395" i="8"/>
  <c r="BJ395" i="8"/>
  <c r="BE395" i="8"/>
  <c r="AZ395" i="8"/>
  <c r="AT395" i="8"/>
  <c r="AO395" i="8"/>
  <c r="AJ395" i="8"/>
  <c r="AD395" i="8"/>
  <c r="Y395" i="8"/>
  <c r="T395" i="8"/>
  <c r="N395" i="8"/>
  <c r="I395" i="8"/>
  <c r="D395" i="8"/>
  <c r="BR394" i="8"/>
  <c r="BL394" i="8"/>
  <c r="BG394" i="8"/>
  <c r="BB394" i="8"/>
  <c r="AV394" i="8"/>
  <c r="AQ394" i="8"/>
  <c r="AL394" i="8"/>
  <c r="AF394" i="8"/>
  <c r="AA394" i="8"/>
  <c r="V394" i="8"/>
  <c r="R394" i="8"/>
  <c r="N394" i="8"/>
  <c r="J394" i="8"/>
  <c r="F394" i="8"/>
  <c r="AD390" i="8"/>
  <c r="Z390" i="8"/>
  <c r="V390" i="8"/>
  <c r="R390" i="8"/>
  <c r="N390" i="8"/>
  <c r="J390" i="8"/>
  <c r="F390" i="8"/>
  <c r="B409" i="8"/>
  <c r="BT395" i="8"/>
  <c r="BN395" i="8"/>
  <c r="BI395" i="8"/>
  <c r="BD395" i="8"/>
  <c r="AX395" i="8"/>
  <c r="AS395" i="8"/>
  <c r="AN395" i="8"/>
  <c r="AH395" i="8"/>
  <c r="AC395" i="8"/>
  <c r="X395" i="8"/>
  <c r="R395" i="8"/>
  <c r="M395" i="8"/>
  <c r="H395" i="8"/>
  <c r="AZ394" i="8"/>
  <c r="AU394" i="8"/>
  <c r="AP394" i="8"/>
  <c r="AJ394" i="8"/>
  <c r="AE394" i="8"/>
  <c r="Z394" i="8"/>
  <c r="U394" i="8"/>
  <c r="Q394" i="8"/>
  <c r="M394" i="8"/>
  <c r="I394" i="8"/>
  <c r="E394" i="8"/>
  <c r="AC390" i="8"/>
  <c r="Y390" i="8"/>
  <c r="U390" i="8"/>
  <c r="Q390" i="8"/>
  <c r="M390" i="8"/>
  <c r="I390" i="8"/>
  <c r="E390" i="8"/>
  <c r="BR395" i="8"/>
  <c r="BM395" i="8"/>
  <c r="BH395" i="8"/>
  <c r="BB395" i="8"/>
  <c r="AW395" i="8"/>
  <c r="AR395" i="8"/>
  <c r="AL395" i="8"/>
  <c r="AG395" i="8"/>
  <c r="AB395" i="8"/>
  <c r="V395" i="8"/>
  <c r="Q395" i="8"/>
  <c r="L395" i="8"/>
  <c r="F395" i="8"/>
  <c r="H390" i="8"/>
  <c r="X390" i="8"/>
  <c r="H394" i="8"/>
  <c r="X394" i="8"/>
  <c r="AT394" i="8"/>
  <c r="BO394" i="8"/>
  <c r="BF394" i="8"/>
  <c r="BF396" i="8" s="1"/>
  <c r="BF398" i="8" s="1"/>
  <c r="BF420" i="8" s="1"/>
  <c r="BK395" i="8"/>
  <c r="AU395" i="8"/>
  <c r="AE395" i="8"/>
  <c r="O395" i="8"/>
  <c r="BM394" i="8"/>
  <c r="AW394" i="8"/>
  <c r="AG394" i="8"/>
  <c r="O390" i="8"/>
  <c r="G394" i="8"/>
  <c r="W394" i="8"/>
  <c r="AR394" i="8"/>
  <c r="BN394" i="8"/>
  <c r="L390" i="8"/>
  <c r="L394" i="8"/>
  <c r="AY394" i="8"/>
  <c r="BK394" i="8"/>
  <c r="AQ395" i="8"/>
  <c r="K395" i="8"/>
  <c r="AS394" i="8"/>
  <c r="AS396" i="8" s="1"/>
  <c r="AS398" i="8" s="1"/>
  <c r="AS420" i="8" s="1"/>
  <c r="S390" i="8"/>
  <c r="AB394" i="8"/>
  <c r="AB396" i="8" s="1"/>
  <c r="BS394" i="8"/>
  <c r="D390" i="8"/>
  <c r="T394" i="8"/>
  <c r="AI395" i="8"/>
  <c r="BQ394" i="8"/>
  <c r="AK394" i="8"/>
  <c r="S394" i="8"/>
  <c r="AB390" i="8"/>
  <c r="AD394" i="8"/>
  <c r="BT394" i="8"/>
  <c r="BG395" i="8"/>
  <c r="AA395" i="8"/>
  <c r="BI394" i="8"/>
  <c r="AC394" i="8"/>
  <c r="K394" i="8"/>
  <c r="AX394" i="8"/>
  <c r="D394" i="8"/>
  <c r="BJ394" i="8"/>
  <c r="AY395" i="8"/>
  <c r="AA390" i="8"/>
  <c r="C385" i="8"/>
  <c r="E96" i="11" s="1"/>
  <c r="P390" i="8"/>
  <c r="AF390" i="8"/>
  <c r="P394" i="8"/>
  <c r="AI394" i="8"/>
  <c r="BD394" i="8"/>
  <c r="BP394" i="8"/>
  <c r="BS395" i="8"/>
  <c r="BC395" i="8"/>
  <c r="AM395" i="8"/>
  <c r="W395" i="8"/>
  <c r="G395" i="8"/>
  <c r="BE394" i="8"/>
  <c r="AO394" i="8"/>
  <c r="Y394" i="8"/>
  <c r="G390" i="8"/>
  <c r="W390" i="8"/>
  <c r="O394" i="8"/>
  <c r="AH394" i="8"/>
  <c r="BC394" i="8"/>
  <c r="AE390" i="8"/>
  <c r="T390" i="8"/>
  <c r="AN394" i="8"/>
  <c r="BO395" i="8"/>
  <c r="S395" i="8"/>
  <c r="BA394" i="8"/>
  <c r="K390" i="8"/>
  <c r="AM394" i="8"/>
  <c r="BH394" i="8"/>
  <c r="O88" i="9"/>
  <c r="O110" i="9" s="1"/>
  <c r="E67" i="6"/>
  <c r="E100" i="6"/>
  <c r="V135" i="6"/>
  <c r="R269" i="6"/>
  <c r="G269" i="6"/>
  <c r="Z143" i="9"/>
  <c r="Z165" i="9" s="1"/>
  <c r="M220" i="9"/>
  <c r="M213" i="9"/>
  <c r="M215" i="9" s="1"/>
  <c r="G213" i="9"/>
  <c r="G215" i="9" s="1"/>
  <c r="G220" i="9"/>
  <c r="C246" i="9"/>
  <c r="C256" i="9" s="1"/>
  <c r="V243" i="9"/>
  <c r="V244" i="9"/>
  <c r="V251" i="9"/>
  <c r="H32" i="9"/>
  <c r="H54" i="9" s="1"/>
  <c r="Y67" i="6"/>
  <c r="I100" i="6"/>
  <c r="H33" i="6"/>
  <c r="W135" i="6"/>
  <c r="S236" i="6"/>
  <c r="C101" i="8"/>
  <c r="E69" i="11" l="1"/>
  <c r="BL255" i="8"/>
  <c r="BL257" i="8" s="1"/>
  <c r="BL279" i="8" s="1"/>
  <c r="J325" i="8"/>
  <c r="AM255" i="8"/>
  <c r="AM257" i="8" s="1"/>
  <c r="AM279" i="8" s="1"/>
  <c r="CE271" i="5"/>
  <c r="L255" i="8"/>
  <c r="V250" i="8"/>
  <c r="CH147" i="5"/>
  <c r="AN253" i="5"/>
  <c r="AC316" i="5"/>
  <c r="CZ237" i="5" s="1"/>
  <c r="AG247" i="5"/>
  <c r="AN232" i="5" s="1"/>
  <c r="AR232" i="5" s="1"/>
  <c r="AV232" i="5" s="1"/>
  <c r="CA111" i="5"/>
  <c r="CZ27" i="5" s="1"/>
  <c r="W325" i="8"/>
  <c r="U60" i="7"/>
  <c r="D199" i="3" s="1"/>
  <c r="B90" i="8" s="1"/>
  <c r="B94" i="8" s="1"/>
  <c r="I45" i="12" s="1"/>
  <c r="AC60" i="7"/>
  <c r="E199" i="3" s="1"/>
  <c r="CE165" i="5"/>
  <c r="CP31" i="5"/>
  <c r="CT31" i="5" s="1"/>
  <c r="C64" i="12"/>
  <c r="C39" i="17"/>
  <c r="C36" i="17"/>
  <c r="C37" i="17"/>
  <c r="F255" i="8"/>
  <c r="CA316" i="5"/>
  <c r="CZ239" i="5" s="1"/>
  <c r="D214" i="5"/>
  <c r="CZ127" i="5" s="1"/>
  <c r="D321" i="5"/>
  <c r="CZ236" i="5" s="1"/>
  <c r="K44" i="5"/>
  <c r="E250" i="8"/>
  <c r="H321" i="5"/>
  <c r="DC236" i="5" s="1"/>
  <c r="H214" i="5"/>
  <c r="DC127" i="5" s="1"/>
  <c r="DF237" i="5"/>
  <c r="K13" i="12" s="1"/>
  <c r="AG111" i="5"/>
  <c r="DC25" i="5" s="1"/>
  <c r="DF127" i="5"/>
  <c r="J12" i="12" s="1"/>
  <c r="D111" i="5"/>
  <c r="CZ24" i="5" s="1"/>
  <c r="AG214" i="5"/>
  <c r="DC128" i="5" s="1"/>
  <c r="BF111" i="5"/>
  <c r="DC26" i="5" s="1"/>
  <c r="CA214" i="5"/>
  <c r="CZ130" i="5" s="1"/>
  <c r="CE251" i="5"/>
  <c r="CH235" i="5"/>
  <c r="CL235" i="5" s="1"/>
  <c r="CL232" i="5"/>
  <c r="CH255" i="5"/>
  <c r="CP230" i="5"/>
  <c r="CT230" i="5" s="1"/>
  <c r="CL256" i="5"/>
  <c r="BM230" i="5"/>
  <c r="BI255" i="5"/>
  <c r="BM248" i="5"/>
  <c r="CL240" i="5"/>
  <c r="BQ240" i="5"/>
  <c r="BM254" i="5"/>
  <c r="K254" i="5"/>
  <c r="AR252" i="5"/>
  <c r="AN240" i="5"/>
  <c r="AR240" i="5" s="1"/>
  <c r="AV240" i="5" s="1"/>
  <c r="AJ252" i="5"/>
  <c r="DF236" i="5" s="1"/>
  <c r="K12" i="12" s="1"/>
  <c r="S240" i="5"/>
  <c r="W240" i="5" s="1"/>
  <c r="O254" i="5"/>
  <c r="AN230" i="5"/>
  <c r="AN256" i="5" s="1"/>
  <c r="AJ254" i="5"/>
  <c r="S25" i="5"/>
  <c r="W25" i="5" s="1"/>
  <c r="CP134" i="5"/>
  <c r="CT134" i="5" s="1"/>
  <c r="CL148" i="5"/>
  <c r="BM44" i="5"/>
  <c r="BQ43" i="5"/>
  <c r="BI45" i="5"/>
  <c r="BI44" i="5"/>
  <c r="K148" i="5"/>
  <c r="AJ43" i="5"/>
  <c r="CL26" i="5"/>
  <c r="CP26" i="5" s="1"/>
  <c r="CT26" i="5" s="1"/>
  <c r="CH25" i="5"/>
  <c r="CL25" i="5" s="1"/>
  <c r="CP25" i="5" s="1"/>
  <c r="CT25" i="5" s="1"/>
  <c r="CL34" i="5"/>
  <c r="CL43" i="5" s="1"/>
  <c r="BQ31" i="5"/>
  <c r="BU31" i="5" s="1"/>
  <c r="BM45" i="5"/>
  <c r="AN23" i="5"/>
  <c r="AR23" i="5" s="1"/>
  <c r="AV23" i="5" s="1"/>
  <c r="AJ44" i="5"/>
  <c r="AN22" i="5"/>
  <c r="AR22" i="5" s="1"/>
  <c r="O148" i="5"/>
  <c r="K45" i="5"/>
  <c r="S31" i="5"/>
  <c r="W31" i="5" s="1"/>
  <c r="O45" i="5"/>
  <c r="O34" i="5"/>
  <c r="S34" i="5" s="1"/>
  <c r="W34" i="5" s="1"/>
  <c r="Y60" i="7"/>
  <c r="E201" i="3" s="1"/>
  <c r="AI255" i="8"/>
  <c r="AI257" i="8" s="1"/>
  <c r="AI279" i="8" s="1"/>
  <c r="F250" i="8"/>
  <c r="BK255" i="8"/>
  <c r="BK257" i="8" s="1"/>
  <c r="BK279" i="8" s="1"/>
  <c r="BQ255" i="8"/>
  <c r="BQ257" i="8" s="1"/>
  <c r="BQ279" i="8" s="1"/>
  <c r="O256" i="5"/>
  <c r="CL150" i="5"/>
  <c r="O250" i="8"/>
  <c r="N255" i="8"/>
  <c r="BP255" i="8"/>
  <c r="BP257" i="8" s="1"/>
  <c r="BP279" i="8" s="1"/>
  <c r="AB255" i="8"/>
  <c r="K255" i="8"/>
  <c r="K257" i="8" s="1"/>
  <c r="K279" i="8" s="1"/>
  <c r="BD255" i="8"/>
  <c r="BD257" i="8" s="1"/>
  <c r="BD279" i="8" s="1"/>
  <c r="G250" i="8"/>
  <c r="BJ255" i="8"/>
  <c r="BJ257" i="8" s="1"/>
  <c r="BJ279" i="8" s="1"/>
  <c r="AO255" i="8"/>
  <c r="AO257" i="8" s="1"/>
  <c r="AO279" i="8" s="1"/>
  <c r="BH255" i="8"/>
  <c r="BH257" i="8" s="1"/>
  <c r="BH279" i="8" s="1"/>
  <c r="AN146" i="5"/>
  <c r="O241" i="5"/>
  <c r="O252" i="5" s="1"/>
  <c r="W231" i="5"/>
  <c r="BM147" i="5"/>
  <c r="AJ147" i="5"/>
  <c r="CH148" i="5"/>
  <c r="AJ148" i="5"/>
  <c r="AN124" i="5"/>
  <c r="AN150" i="5" s="1"/>
  <c r="AJ149" i="5"/>
  <c r="CL147" i="5"/>
  <c r="BU142" i="5"/>
  <c r="AV125" i="5"/>
  <c r="AV146" i="5" s="1"/>
  <c r="AR146" i="5"/>
  <c r="AN147" i="5"/>
  <c r="AN255" i="8"/>
  <c r="AN257" i="8" s="1"/>
  <c r="AN279" i="8" s="1"/>
  <c r="I250" i="8"/>
  <c r="AH255" i="8"/>
  <c r="AH257" i="8" s="1"/>
  <c r="AH279" i="8" s="1"/>
  <c r="BS255" i="8"/>
  <c r="BS257" i="8" s="1"/>
  <c r="BS279" i="8" s="1"/>
  <c r="AX255" i="8"/>
  <c r="AX257" i="8" s="1"/>
  <c r="AX279" i="8" s="1"/>
  <c r="I255" i="8"/>
  <c r="O150" i="5"/>
  <c r="S146" i="5"/>
  <c r="O146" i="5"/>
  <c r="AJ46" i="5"/>
  <c r="S22" i="5"/>
  <c r="AV24" i="5"/>
  <c r="AJ45" i="5"/>
  <c r="BI46" i="5"/>
  <c r="CL47" i="5"/>
  <c r="CH46" i="5"/>
  <c r="CT22" i="5"/>
  <c r="CT43" i="5" s="1"/>
  <c r="W250" i="8"/>
  <c r="AA255" i="8"/>
  <c r="AK255" i="8"/>
  <c r="AK257" i="8" s="1"/>
  <c r="AK279" i="8" s="1"/>
  <c r="BM47" i="5"/>
  <c r="BM43" i="5"/>
  <c r="P255" i="8"/>
  <c r="BE255" i="8"/>
  <c r="BE257" i="8" s="1"/>
  <c r="BE279" i="8" s="1"/>
  <c r="H250" i="8"/>
  <c r="AQ255" i="8"/>
  <c r="AQ257" i="8" s="1"/>
  <c r="AQ279" i="8" s="1"/>
  <c r="W255" i="8"/>
  <c r="D250" i="8"/>
  <c r="D257" i="8" s="1"/>
  <c r="D279" i="8" s="1"/>
  <c r="BF255" i="8"/>
  <c r="BF257" i="8" s="1"/>
  <c r="BF279" i="8" s="1"/>
  <c r="AF255" i="8"/>
  <c r="AR255" i="8"/>
  <c r="AR257" i="8" s="1"/>
  <c r="AR279" i="8" s="1"/>
  <c r="R255" i="8"/>
  <c r="E255" i="8"/>
  <c r="Q250" i="8"/>
  <c r="AL255" i="8"/>
  <c r="AL257" i="8" s="1"/>
  <c r="AL279" i="8" s="1"/>
  <c r="AC255" i="8"/>
  <c r="S255" i="8"/>
  <c r="AY255" i="8"/>
  <c r="AY257" i="8" s="1"/>
  <c r="AY279" i="8" s="1"/>
  <c r="U250" i="8"/>
  <c r="Q255" i="8"/>
  <c r="CL125" i="5"/>
  <c r="CL146" i="5" s="1"/>
  <c r="CE38" i="5"/>
  <c r="CE111" i="5" s="1"/>
  <c r="CE145" i="5"/>
  <c r="AG255" i="8"/>
  <c r="AG257" i="8" s="1"/>
  <c r="BU22" i="5"/>
  <c r="BU43" i="5" s="1"/>
  <c r="BM255" i="8"/>
  <c r="BM257" i="8" s="1"/>
  <c r="BM279" i="8" s="1"/>
  <c r="P250" i="8"/>
  <c r="BU125" i="5"/>
  <c r="O255" i="8"/>
  <c r="AZ255" i="8"/>
  <c r="AZ257" i="8" s="1"/>
  <c r="AZ279" i="8" s="1"/>
  <c r="AV255" i="8"/>
  <c r="AV257" i="8" s="1"/>
  <c r="AV279" i="8" s="1"/>
  <c r="T255" i="8"/>
  <c r="L250" i="8"/>
  <c r="BA255" i="8"/>
  <c r="BA257" i="8" s="1"/>
  <c r="BA279" i="8" s="1"/>
  <c r="BC255" i="8"/>
  <c r="BC257" i="8" s="1"/>
  <c r="BC279" i="8" s="1"/>
  <c r="BN255" i="8"/>
  <c r="BN257" i="8" s="1"/>
  <c r="BN279" i="8" s="1"/>
  <c r="U255" i="8"/>
  <c r="BB255" i="8"/>
  <c r="BB257" i="8" s="1"/>
  <c r="BB279" i="8" s="1"/>
  <c r="R250" i="8"/>
  <c r="X255" i="8"/>
  <c r="AJ255" i="8"/>
  <c r="AJ257" i="8" s="1"/>
  <c r="AJ279" i="8" s="1"/>
  <c r="J250" i="8"/>
  <c r="M255" i="8"/>
  <c r="V255" i="8"/>
  <c r="Z255" i="8"/>
  <c r="BI255" i="8"/>
  <c r="BI257" i="8" s="1"/>
  <c r="BI279" i="8" s="1"/>
  <c r="M250" i="8"/>
  <c r="AS255" i="8"/>
  <c r="AS257" i="8" s="1"/>
  <c r="AS279" i="8" s="1"/>
  <c r="Y255" i="8"/>
  <c r="Y257" i="8" s="1"/>
  <c r="Y279" i="8" s="1"/>
  <c r="AD255" i="8"/>
  <c r="BT255" i="8"/>
  <c r="BT257" i="8" s="1"/>
  <c r="BT279" i="8" s="1"/>
  <c r="T250" i="8"/>
  <c r="N250" i="8"/>
  <c r="AE255" i="8"/>
  <c r="BG255" i="8"/>
  <c r="BG257" i="8" s="1"/>
  <c r="BG279" i="8" s="1"/>
  <c r="Z250" i="8"/>
  <c r="G255" i="8"/>
  <c r="AP255" i="8"/>
  <c r="AP257" i="8" s="1"/>
  <c r="AP279" i="8" s="1"/>
  <c r="J255" i="8"/>
  <c r="S250" i="8"/>
  <c r="BO255" i="8"/>
  <c r="BO257" i="8" s="1"/>
  <c r="BO279" i="8" s="1"/>
  <c r="H90" i="5"/>
  <c r="H111" i="5" s="1"/>
  <c r="K38" i="5"/>
  <c r="K43" i="5" s="1"/>
  <c r="AT255" i="8"/>
  <c r="AT257" i="8" s="1"/>
  <c r="AT279" i="8" s="1"/>
  <c r="AU255" i="8"/>
  <c r="AU257" i="8" s="1"/>
  <c r="AU279" i="8" s="1"/>
  <c r="H255" i="8"/>
  <c r="C279" i="8"/>
  <c r="BR255" i="8"/>
  <c r="BR257" i="8" s="1"/>
  <c r="BR279" i="8" s="1"/>
  <c r="T396" i="8"/>
  <c r="AN396" i="8"/>
  <c r="AN398" i="8" s="1"/>
  <c r="AN420" i="8" s="1"/>
  <c r="AD396" i="8"/>
  <c r="AU325" i="8"/>
  <c r="AU327" i="8" s="1"/>
  <c r="AU349" i="8" s="1"/>
  <c r="BR325" i="8"/>
  <c r="BR327" i="8" s="1"/>
  <c r="BR349" i="8" s="1"/>
  <c r="BQ396" i="8"/>
  <c r="BQ398" i="8" s="1"/>
  <c r="BQ420" i="8" s="1"/>
  <c r="BF231" i="5"/>
  <c r="BF316" i="5" s="1"/>
  <c r="DC238" i="5" s="1"/>
  <c r="AA250" i="8"/>
  <c r="AD250" i="8"/>
  <c r="AF250" i="8"/>
  <c r="C96" i="11"/>
  <c r="Y320" i="8"/>
  <c r="O320" i="8"/>
  <c r="AC250" i="8"/>
  <c r="T320" i="8"/>
  <c r="X320" i="8"/>
  <c r="AE250" i="8"/>
  <c r="P320" i="8"/>
  <c r="AE320" i="8"/>
  <c r="AB250" i="8"/>
  <c r="BI127" i="5"/>
  <c r="BI148" i="5" s="1"/>
  <c r="BF137" i="5"/>
  <c r="X250" i="8"/>
  <c r="F169" i="6"/>
  <c r="G169" i="6" s="1"/>
  <c r="H169" i="6" s="1"/>
  <c r="I169" i="6" s="1"/>
  <c r="J169" i="6" s="1"/>
  <c r="K169" i="6" s="1"/>
  <c r="L169" i="6" s="1"/>
  <c r="M169" i="6" s="1"/>
  <c r="N169" i="6" s="1"/>
  <c r="O169" i="6" s="1"/>
  <c r="P169" i="6" s="1"/>
  <c r="Q169" i="6" s="1"/>
  <c r="R169" i="6" s="1"/>
  <c r="S169" i="6" s="1"/>
  <c r="T169" i="6" s="1"/>
  <c r="U169" i="6" s="1"/>
  <c r="V169" i="6" s="1"/>
  <c r="W169" i="6" s="1"/>
  <c r="X169" i="6" s="1"/>
  <c r="Y169" i="6" s="1"/>
  <c r="Z169" i="6" s="1"/>
  <c r="AA169" i="6" s="1"/>
  <c r="E136" i="6"/>
  <c r="F136" i="6" s="1"/>
  <c r="G136" i="6" s="1"/>
  <c r="BU106" i="9"/>
  <c r="BU110" i="9" s="1"/>
  <c r="AG165" i="9"/>
  <c r="E63" i="11"/>
  <c r="AG110" i="9"/>
  <c r="B70" i="6"/>
  <c r="C195" i="9"/>
  <c r="E202" i="6"/>
  <c r="F202" i="6" s="1"/>
  <c r="G202" i="6" s="1"/>
  <c r="H202" i="6" s="1"/>
  <c r="I202" i="6" s="1"/>
  <c r="J202" i="6" s="1"/>
  <c r="K202" i="6" s="1"/>
  <c r="L202" i="6" s="1"/>
  <c r="M202" i="6" s="1"/>
  <c r="N202" i="6" s="1"/>
  <c r="O202" i="6" s="1"/>
  <c r="P202" i="6" s="1"/>
  <c r="Q202" i="6" s="1"/>
  <c r="R202" i="6" s="1"/>
  <c r="S202" i="6" s="1"/>
  <c r="T202" i="6" s="1"/>
  <c r="U202" i="6" s="1"/>
  <c r="V202" i="6" s="1"/>
  <c r="W202" i="6" s="1"/>
  <c r="X202" i="6" s="1"/>
  <c r="Y202" i="6" s="1"/>
  <c r="Z202" i="6" s="1"/>
  <c r="AA202" i="6" s="1"/>
  <c r="AB202" i="6" s="1"/>
  <c r="AC202" i="6" s="1"/>
  <c r="AD202" i="6" s="1"/>
  <c r="AE202" i="6" s="1"/>
  <c r="AF202" i="6" s="1"/>
  <c r="AG202" i="6" s="1"/>
  <c r="AH202" i="6" s="1"/>
  <c r="AI202" i="6" s="1"/>
  <c r="AJ202" i="6" s="1"/>
  <c r="AK202" i="6" s="1"/>
  <c r="AL202" i="6" s="1"/>
  <c r="AM202" i="6" s="1"/>
  <c r="AN202" i="6" s="1"/>
  <c r="AO202" i="6" s="1"/>
  <c r="AP202" i="6" s="1"/>
  <c r="AQ202" i="6" s="1"/>
  <c r="BO325" i="8"/>
  <c r="BO327" i="8" s="1"/>
  <c r="BO349" i="8" s="1"/>
  <c r="E75" i="11"/>
  <c r="AG275" i="8"/>
  <c r="C270" i="6"/>
  <c r="E270" i="6" s="1"/>
  <c r="F270" i="6" s="1"/>
  <c r="G270" i="6" s="1"/>
  <c r="H270" i="6" s="1"/>
  <c r="I270" i="6" s="1"/>
  <c r="J270" i="6" s="1"/>
  <c r="K270" i="6" s="1"/>
  <c r="L270" i="6" s="1"/>
  <c r="M270" i="6" s="1"/>
  <c r="N270" i="6" s="1"/>
  <c r="O270" i="6" s="1"/>
  <c r="P270" i="6" s="1"/>
  <c r="Q270" i="6" s="1"/>
  <c r="R270" i="6" s="1"/>
  <c r="S270" i="6" s="1"/>
  <c r="T270" i="6" s="1"/>
  <c r="U270" i="6" s="1"/>
  <c r="V270" i="6" s="1"/>
  <c r="W270" i="6" s="1"/>
  <c r="X270" i="6" s="1"/>
  <c r="Y270" i="6" s="1"/>
  <c r="Z270" i="6" s="1"/>
  <c r="AA270" i="6" s="1"/>
  <c r="AB270" i="6" s="1"/>
  <c r="AC270" i="6" s="1"/>
  <c r="AD270" i="6" s="1"/>
  <c r="AE270" i="6" s="1"/>
  <c r="AF270" i="6" s="1"/>
  <c r="AG270" i="6" s="1"/>
  <c r="AH270" i="6" s="1"/>
  <c r="AI270" i="6" s="1"/>
  <c r="AJ270" i="6" s="1"/>
  <c r="AK270" i="6" s="1"/>
  <c r="AL270" i="6" s="1"/>
  <c r="AM270" i="6" s="1"/>
  <c r="AN270" i="6" s="1"/>
  <c r="AO270" i="6" s="1"/>
  <c r="AP270" i="6" s="1"/>
  <c r="AQ270" i="6" s="1"/>
  <c r="W54" i="9"/>
  <c r="I320" i="8"/>
  <c r="J320" i="8"/>
  <c r="J327" i="8" s="1"/>
  <c r="J349" i="8" s="1"/>
  <c r="R320" i="8"/>
  <c r="AB320" i="8"/>
  <c r="C68" i="6"/>
  <c r="E68" i="6" s="1"/>
  <c r="F68" i="6" s="1"/>
  <c r="G68" i="6" s="1"/>
  <c r="H68" i="6" s="1"/>
  <c r="I68" i="6" s="1"/>
  <c r="J68" i="6" s="1"/>
  <c r="K68" i="6" s="1"/>
  <c r="L68" i="6" s="1"/>
  <c r="M68" i="6" s="1"/>
  <c r="N68" i="6" s="1"/>
  <c r="O68" i="6" s="1"/>
  <c r="P68" i="6" s="1"/>
  <c r="Q68" i="6" s="1"/>
  <c r="R68" i="6" s="1"/>
  <c r="S68" i="6" s="1"/>
  <c r="T68" i="6" s="1"/>
  <c r="U68" i="6" s="1"/>
  <c r="V68" i="6" s="1"/>
  <c r="W68" i="6" s="1"/>
  <c r="X68" i="6" s="1"/>
  <c r="Y68" i="6" s="1"/>
  <c r="Z68" i="6" s="1"/>
  <c r="AA68" i="6" s="1"/>
  <c r="AB68" i="6" s="1"/>
  <c r="AC68" i="6" s="1"/>
  <c r="AD68" i="6" s="1"/>
  <c r="AE68" i="6" s="1"/>
  <c r="AF68" i="6" s="1"/>
  <c r="AG68" i="6" s="1"/>
  <c r="AH68" i="6" s="1"/>
  <c r="AI68" i="6" s="1"/>
  <c r="AJ68" i="6" s="1"/>
  <c r="AK68" i="6" s="1"/>
  <c r="AL68" i="6" s="1"/>
  <c r="AM68" i="6" s="1"/>
  <c r="AN68" i="6" s="1"/>
  <c r="AO68" i="6" s="1"/>
  <c r="AP68" i="6" s="1"/>
  <c r="AQ68" i="6" s="1"/>
  <c r="C69" i="11"/>
  <c r="D256" i="9"/>
  <c r="C225" i="9"/>
  <c r="F320" i="8"/>
  <c r="F327" i="8" s="1"/>
  <c r="F349" i="8" s="1"/>
  <c r="AF320" i="8"/>
  <c r="E320" i="8"/>
  <c r="Z320" i="8"/>
  <c r="AH325" i="8"/>
  <c r="AH327" i="8" s="1"/>
  <c r="AH349" i="8" s="1"/>
  <c r="V320" i="8"/>
  <c r="L320" i="8"/>
  <c r="M320" i="8"/>
  <c r="G320" i="8"/>
  <c r="K320" i="8"/>
  <c r="AA320" i="8"/>
  <c r="U320" i="8"/>
  <c r="W320" i="8"/>
  <c r="K325" i="8"/>
  <c r="BS325" i="8"/>
  <c r="BS327" i="8" s="1"/>
  <c r="BS349" i="8" s="1"/>
  <c r="BC325" i="8"/>
  <c r="BC327" i="8" s="1"/>
  <c r="BC349" i="8" s="1"/>
  <c r="S320" i="8"/>
  <c r="R325" i="8"/>
  <c r="B204" i="6"/>
  <c r="E84" i="11"/>
  <c r="C75" i="11"/>
  <c r="P396" i="8"/>
  <c r="D225" i="9"/>
  <c r="E62" i="11" a="1"/>
  <c r="E62" i="11" s="1"/>
  <c r="D90" i="11"/>
  <c r="C142" i="8"/>
  <c r="BE396" i="8"/>
  <c r="BE398" i="8" s="1"/>
  <c r="BE420" i="8" s="1"/>
  <c r="AI396" i="8"/>
  <c r="AI398" i="8" s="1"/>
  <c r="AI420" i="8" s="1"/>
  <c r="BI396" i="8"/>
  <c r="BI398" i="8" s="1"/>
  <c r="BI420" i="8" s="1"/>
  <c r="BS396" i="8"/>
  <c r="BS398" i="8" s="1"/>
  <c r="BS420" i="8" s="1"/>
  <c r="L396" i="8"/>
  <c r="W396" i="8"/>
  <c r="AW396" i="8"/>
  <c r="AW398" i="8" s="1"/>
  <c r="AW420" i="8" s="1"/>
  <c r="AJ396" i="8"/>
  <c r="AJ398" i="8" s="1"/>
  <c r="AJ420" i="8" s="1"/>
  <c r="R396" i="8"/>
  <c r="BG396" i="8"/>
  <c r="BG398" i="8" s="1"/>
  <c r="BG420" i="8" s="1"/>
  <c r="V215" i="9"/>
  <c r="V225" i="9" s="1"/>
  <c r="E74" i="11" a="1"/>
  <c r="E74" i="11" s="1"/>
  <c r="C90" i="11"/>
  <c r="C77" i="8"/>
  <c r="AA325" i="8"/>
  <c r="T325" i="8"/>
  <c r="C420" i="8"/>
  <c r="J256" i="9"/>
  <c r="AY325" i="8"/>
  <c r="AY327" i="8" s="1"/>
  <c r="AY349" i="8" s="1"/>
  <c r="AF325" i="8"/>
  <c r="BL325" i="8"/>
  <c r="BL327" i="8" s="1"/>
  <c r="BL349" i="8" s="1"/>
  <c r="Y325" i="8"/>
  <c r="AB325" i="8"/>
  <c r="BH325" i="8"/>
  <c r="BH327" i="8" s="1"/>
  <c r="BH349" i="8" s="1"/>
  <c r="U325" i="8"/>
  <c r="BA325" i="8"/>
  <c r="BA327" i="8" s="1"/>
  <c r="BA349" i="8" s="1"/>
  <c r="D62" i="11" a="1"/>
  <c r="D62" i="11" s="1"/>
  <c r="C68" i="11" a="1"/>
  <c r="C68" i="11" s="1"/>
  <c r="O391" i="8"/>
  <c r="S391" i="8"/>
  <c r="U391" i="8"/>
  <c r="V391" i="8"/>
  <c r="G225" i="9"/>
  <c r="M225" i="9"/>
  <c r="BA396" i="8"/>
  <c r="BA398" i="8" s="1"/>
  <c r="BA420" i="8" s="1"/>
  <c r="O396" i="8"/>
  <c r="AO396" i="8"/>
  <c r="AO398" i="8" s="1"/>
  <c r="AO420" i="8" s="1"/>
  <c r="BD396" i="8"/>
  <c r="BD398" i="8" s="1"/>
  <c r="BD420" i="8" s="1"/>
  <c r="BJ396" i="8"/>
  <c r="BJ398" i="8" s="1"/>
  <c r="BJ420" i="8" s="1"/>
  <c r="AC396" i="8"/>
  <c r="BT396" i="8"/>
  <c r="BT398" i="8" s="1"/>
  <c r="BT420" i="8" s="1"/>
  <c r="AK396" i="8"/>
  <c r="AK398" i="8" s="1"/>
  <c r="AK420" i="8" s="1"/>
  <c r="AY396" i="8"/>
  <c r="AY398" i="8" s="1"/>
  <c r="AY420" i="8" s="1"/>
  <c r="AR396" i="8"/>
  <c r="AR398" i="8" s="1"/>
  <c r="AR420" i="8" s="1"/>
  <c r="AG396" i="8"/>
  <c r="AG398" i="8" s="1"/>
  <c r="BO396" i="8"/>
  <c r="BO398" i="8" s="1"/>
  <c r="BO420" i="8" s="1"/>
  <c r="M396" i="8"/>
  <c r="AZ396" i="8"/>
  <c r="AZ398" i="8" s="1"/>
  <c r="AZ420" i="8" s="1"/>
  <c r="N396" i="8"/>
  <c r="AF396" i="8"/>
  <c r="BB396" i="8"/>
  <c r="BB398" i="8" s="1"/>
  <c r="BB420" i="8" s="1"/>
  <c r="D74" i="11" a="1"/>
  <c r="D74" i="11" s="1"/>
  <c r="E391" i="8"/>
  <c r="F391" i="8"/>
  <c r="AF391" i="8"/>
  <c r="J225" i="9"/>
  <c r="AQ325" i="8"/>
  <c r="AQ327" i="8" s="1"/>
  <c r="G325" i="8"/>
  <c r="BB325" i="8"/>
  <c r="BB327" i="8" s="1"/>
  <c r="BB349" i="8" s="1"/>
  <c r="AX325" i="8"/>
  <c r="AX327" i="8" s="1"/>
  <c r="AX349" i="8" s="1"/>
  <c r="P325" i="8"/>
  <c r="AV325" i="8"/>
  <c r="AV327" i="8" s="1"/>
  <c r="AV349" i="8" s="1"/>
  <c r="I325" i="8"/>
  <c r="L325" i="8"/>
  <c r="E325" i="8"/>
  <c r="BQ325" i="8"/>
  <c r="BQ327" i="8" s="1"/>
  <c r="BQ349" i="8" s="1"/>
  <c r="D63" i="11"/>
  <c r="AR135" i="5"/>
  <c r="AV135" i="5" s="1"/>
  <c r="B305" i="6"/>
  <c r="D75" i="11"/>
  <c r="B272" i="6"/>
  <c r="D69" i="11"/>
  <c r="S185" i="9"/>
  <c r="S195" i="9" s="1"/>
  <c r="P185" i="9"/>
  <c r="P195" i="9" s="1"/>
  <c r="G195" i="9"/>
  <c r="V185" i="9"/>
  <c r="V195" i="9" s="1"/>
  <c r="D195" i="9"/>
  <c r="C36" i="6"/>
  <c r="C239" i="6"/>
  <c r="C63" i="11"/>
  <c r="AE396" i="8"/>
  <c r="CP124" i="5"/>
  <c r="E158" i="9"/>
  <c r="J63" i="12" s="1"/>
  <c r="BU161" i="9"/>
  <c r="BU165" i="9" s="1"/>
  <c r="AL396" i="8"/>
  <c r="AL398" i="8" s="1"/>
  <c r="AL420" i="8" s="1"/>
  <c r="E237" i="6"/>
  <c r="F237" i="6" s="1"/>
  <c r="G237" i="6" s="1"/>
  <c r="H237" i="6" s="1"/>
  <c r="I237" i="6" s="1"/>
  <c r="J237" i="6" s="1"/>
  <c r="K237" i="6" s="1"/>
  <c r="L237" i="6" s="1"/>
  <c r="M237" i="6" s="1"/>
  <c r="N237" i="6" s="1"/>
  <c r="O237" i="6" s="1"/>
  <c r="P237" i="6" s="1"/>
  <c r="Q237" i="6" s="1"/>
  <c r="R237" i="6" s="1"/>
  <c r="S237" i="6" s="1"/>
  <c r="T237" i="6" s="1"/>
  <c r="U237" i="6" s="1"/>
  <c r="V237" i="6" s="1"/>
  <c r="W237" i="6" s="1"/>
  <c r="X237" i="6" s="1"/>
  <c r="Y237" i="6" s="1"/>
  <c r="Z237" i="6" s="1"/>
  <c r="AA237" i="6" s="1"/>
  <c r="AB237" i="6" s="1"/>
  <c r="AC237" i="6" s="1"/>
  <c r="AD237" i="6" s="1"/>
  <c r="AE237" i="6" s="1"/>
  <c r="AF237" i="6" s="1"/>
  <c r="AG237" i="6" s="1"/>
  <c r="AH237" i="6" s="1"/>
  <c r="AI237" i="6" s="1"/>
  <c r="AJ237" i="6" s="1"/>
  <c r="AK237" i="6" s="1"/>
  <c r="AL237" i="6" s="1"/>
  <c r="AM237" i="6" s="1"/>
  <c r="AN237" i="6" s="1"/>
  <c r="AO237" i="6" s="1"/>
  <c r="AP237" i="6" s="1"/>
  <c r="AQ237" i="6" s="1"/>
  <c r="BC396" i="8"/>
  <c r="BC398" i="8" s="1"/>
  <c r="BC420" i="8" s="1"/>
  <c r="AX396" i="8"/>
  <c r="AX398" i="8" s="1"/>
  <c r="AX420" i="8" s="1"/>
  <c r="S230" i="5"/>
  <c r="S252" i="5" s="1"/>
  <c r="B125" i="8"/>
  <c r="E124" i="8" s="1"/>
  <c r="AQ138" i="8" s="1"/>
  <c r="AQ142" i="8" s="1"/>
  <c r="J195" i="9"/>
  <c r="P215" i="9"/>
  <c r="P225" i="9" s="1"/>
  <c r="B332" i="8"/>
  <c r="E331" i="8" s="1"/>
  <c r="AQ345" i="8" s="1"/>
  <c r="M256" i="9"/>
  <c r="C74" i="11" a="1"/>
  <c r="C74" i="11" s="1"/>
  <c r="B103" i="6"/>
  <c r="C101" i="6"/>
  <c r="W24" i="5"/>
  <c r="R391" i="8"/>
  <c r="AA391" i="8"/>
  <c r="I391" i="8"/>
  <c r="P391" i="8"/>
  <c r="Q396" i="8"/>
  <c r="AM396" i="8"/>
  <c r="AM398" i="8" s="1"/>
  <c r="AM420" i="8" s="1"/>
  <c r="G396" i="8"/>
  <c r="BM396" i="8"/>
  <c r="BM398" i="8" s="1"/>
  <c r="BM420" i="8" s="1"/>
  <c r="X396" i="8"/>
  <c r="E396" i="8"/>
  <c r="U396" i="8"/>
  <c r="AP396" i="8"/>
  <c r="AP398" i="8" s="1"/>
  <c r="AP420" i="8" s="1"/>
  <c r="B411" i="8"/>
  <c r="E410" i="8" s="1"/>
  <c r="F396" i="8"/>
  <c r="V396" i="8"/>
  <c r="AQ396" i="8"/>
  <c r="AQ398" i="8" s="1"/>
  <c r="AQ420" i="8" s="1"/>
  <c r="BL396" i="8"/>
  <c r="BL398" i="8" s="1"/>
  <c r="BL420" i="8" s="1"/>
  <c r="B196" i="8"/>
  <c r="BI181" i="8"/>
  <c r="AS181" i="8"/>
  <c r="AC181" i="8"/>
  <c r="M181" i="8"/>
  <c r="BE181" i="8"/>
  <c r="AO181" i="8"/>
  <c r="Y181" i="8"/>
  <c r="I181" i="8"/>
  <c r="BQ181" i="8"/>
  <c r="BA181" i="8"/>
  <c r="AK181" i="8"/>
  <c r="U181" i="8"/>
  <c r="E181" i="8"/>
  <c r="BG182" i="8"/>
  <c r="AQ182" i="8"/>
  <c r="AA182" i="8"/>
  <c r="K182" i="8"/>
  <c r="BM181" i="8"/>
  <c r="AW181" i="8"/>
  <c r="AG181" i="8"/>
  <c r="Q181" i="8"/>
  <c r="AC177" i="8"/>
  <c r="Y177" i="8"/>
  <c r="I177" i="8"/>
  <c r="AU182" i="8"/>
  <c r="AB177" i="8"/>
  <c r="L177" i="8"/>
  <c r="AA177" i="8"/>
  <c r="V177" i="8"/>
  <c r="F177" i="8"/>
  <c r="BN182" i="8"/>
  <c r="AX182" i="8"/>
  <c r="AH182" i="8"/>
  <c r="R182" i="8"/>
  <c r="BQ182" i="8"/>
  <c r="BA182" i="8"/>
  <c r="AK182" i="8"/>
  <c r="U182" i="8"/>
  <c r="E182" i="8"/>
  <c r="BH182" i="8"/>
  <c r="AR182" i="8"/>
  <c r="AB182" i="8"/>
  <c r="L182" i="8"/>
  <c r="AI182" i="8"/>
  <c r="G182" i="8"/>
  <c r="BS182" i="8"/>
  <c r="J181" i="8"/>
  <c r="Z181" i="8"/>
  <c r="AP181" i="8"/>
  <c r="BF181" i="8"/>
  <c r="G181" i="8"/>
  <c r="W181" i="8"/>
  <c r="AM181" i="8"/>
  <c r="BC181" i="8"/>
  <c r="BS181" i="8"/>
  <c r="P181" i="8"/>
  <c r="AF181" i="8"/>
  <c r="AV181" i="8"/>
  <c r="BL181" i="8"/>
  <c r="BK182" i="8"/>
  <c r="BT181" i="8"/>
  <c r="Q177" i="8"/>
  <c r="W177" i="8"/>
  <c r="K177" i="8"/>
  <c r="BJ182" i="8"/>
  <c r="AD182" i="8"/>
  <c r="BM182" i="8"/>
  <c r="AG182" i="8"/>
  <c r="BT182" i="8"/>
  <c r="AN182" i="8"/>
  <c r="H182" i="8"/>
  <c r="W182" i="8"/>
  <c r="N181" i="8"/>
  <c r="AD181" i="8"/>
  <c r="BJ181" i="8"/>
  <c r="K181" i="8"/>
  <c r="AQ181" i="8"/>
  <c r="D181" i="8"/>
  <c r="T181" i="8"/>
  <c r="AZ181" i="8"/>
  <c r="O177" i="8"/>
  <c r="AE182" i="8"/>
  <c r="Z177" i="8"/>
  <c r="AL182" i="8"/>
  <c r="AO182" i="8"/>
  <c r="AV182" i="8"/>
  <c r="S182" i="8"/>
  <c r="U177" i="8"/>
  <c r="AL181" i="8"/>
  <c r="S181" i="8"/>
  <c r="BO181" i="8"/>
  <c r="C172" i="8"/>
  <c r="X177" i="8"/>
  <c r="H177" i="8"/>
  <c r="R177" i="8"/>
  <c r="AT182" i="8"/>
  <c r="N182" i="8"/>
  <c r="AW182" i="8"/>
  <c r="Q182" i="8"/>
  <c r="BD182" i="8"/>
  <c r="X182" i="8"/>
  <c r="AY182" i="8"/>
  <c r="E177" i="8"/>
  <c r="AT181" i="8"/>
  <c r="AT183" i="8" s="1"/>
  <c r="AT185" i="8" s="1"/>
  <c r="AT207" i="8" s="1"/>
  <c r="AA181" i="8"/>
  <c r="BG181" i="8"/>
  <c r="AJ181" i="8"/>
  <c r="BP181" i="8"/>
  <c r="AE177" i="8"/>
  <c r="BR182" i="8"/>
  <c r="V182" i="8"/>
  <c r="Y182" i="8"/>
  <c r="AF182" i="8"/>
  <c r="BC182" i="8"/>
  <c r="V181" i="8"/>
  <c r="BR181" i="8"/>
  <c r="BH181" i="8"/>
  <c r="G177" i="8"/>
  <c r="O182" i="8"/>
  <c r="T177" i="8"/>
  <c r="D177" i="8"/>
  <c r="AD177" i="8"/>
  <c r="N177" i="8"/>
  <c r="S177" i="8"/>
  <c r="BF182" i="8"/>
  <c r="AP182" i="8"/>
  <c r="Z182" i="8"/>
  <c r="J182" i="8"/>
  <c r="BI182" i="8"/>
  <c r="AS182" i="8"/>
  <c r="AC182" i="8"/>
  <c r="M182" i="8"/>
  <c r="BP182" i="8"/>
  <c r="AZ182" i="8"/>
  <c r="AJ182" i="8"/>
  <c r="T182" i="8"/>
  <c r="D182" i="8"/>
  <c r="BO182" i="8"/>
  <c r="M177" i="8"/>
  <c r="AM182" i="8"/>
  <c r="R181" i="8"/>
  <c r="AH181" i="8"/>
  <c r="AX181" i="8"/>
  <c r="BN181" i="8"/>
  <c r="O181" i="8"/>
  <c r="AE181" i="8"/>
  <c r="AE183" i="8" s="1"/>
  <c r="AU181" i="8"/>
  <c r="BK181" i="8"/>
  <c r="BK183" i="8" s="1"/>
  <c r="BK185" i="8" s="1"/>
  <c r="BK207" i="8" s="1"/>
  <c r="H181" i="8"/>
  <c r="X181" i="8"/>
  <c r="AN181" i="8"/>
  <c r="BD181" i="8"/>
  <c r="AF177" i="8"/>
  <c r="P177" i="8"/>
  <c r="J177" i="8"/>
  <c r="BB182" i="8"/>
  <c r="F182" i="8"/>
  <c r="BE182" i="8"/>
  <c r="I182" i="8"/>
  <c r="BL182" i="8"/>
  <c r="P182" i="8"/>
  <c r="F181" i="8"/>
  <c r="BB181" i="8"/>
  <c r="AI181" i="8"/>
  <c r="AI183" i="8" s="1"/>
  <c r="AI185" i="8" s="1"/>
  <c r="AI207" i="8" s="1"/>
  <c r="AY181" i="8"/>
  <c r="L181" i="8"/>
  <c r="AB181" i="8"/>
  <c r="AR181" i="8"/>
  <c r="H62" i="12"/>
  <c r="B138" i="6"/>
  <c r="B60" i="8"/>
  <c r="E59" i="8" s="1"/>
  <c r="E60" i="8" s="1"/>
  <c r="E61" i="8" s="1"/>
  <c r="E62" i="8" s="1"/>
  <c r="C81" i="8" s="1"/>
  <c r="C15" i="12"/>
  <c r="C26" i="12" s="1"/>
  <c r="AD391" i="8"/>
  <c r="AD325" i="8"/>
  <c r="AP325" i="8"/>
  <c r="AP327" i="8" s="1"/>
  <c r="AP349" i="8" s="1"/>
  <c r="BK325" i="8"/>
  <c r="BK327" i="8" s="1"/>
  <c r="BK349" i="8" s="1"/>
  <c r="BE325" i="8"/>
  <c r="BE327" i="8" s="1"/>
  <c r="BE349" i="8" s="1"/>
  <c r="B340" i="8"/>
  <c r="E339" i="8" s="1"/>
  <c r="S215" i="9"/>
  <c r="S225" i="9" s="1"/>
  <c r="C62" i="11" a="1"/>
  <c r="C62" i="11" s="1"/>
  <c r="B171" i="6"/>
  <c r="AH396" i="8"/>
  <c r="AH398" i="8" s="1"/>
  <c r="AH420" i="8" s="1"/>
  <c r="Y396" i="8"/>
  <c r="BP396" i="8"/>
  <c r="BP398" i="8" s="1"/>
  <c r="BP420" i="8" s="1"/>
  <c r="K396" i="8"/>
  <c r="S396" i="8"/>
  <c r="BK396" i="8"/>
  <c r="BK398" i="8" s="1"/>
  <c r="BK420" i="8" s="1"/>
  <c r="BN396" i="8"/>
  <c r="BN398" i="8" s="1"/>
  <c r="BN420" i="8" s="1"/>
  <c r="H396" i="8"/>
  <c r="I396" i="8"/>
  <c r="Z396" i="8"/>
  <c r="AU396" i="8"/>
  <c r="AU398" i="8" s="1"/>
  <c r="AU420" i="8" s="1"/>
  <c r="J396" i="8"/>
  <c r="AA396" i="8"/>
  <c r="AV396" i="8"/>
  <c r="AV398" i="8" s="1"/>
  <c r="AV420" i="8" s="1"/>
  <c r="BR396" i="8"/>
  <c r="BR398" i="8" s="1"/>
  <c r="BR420" i="8" s="1"/>
  <c r="J62" i="12"/>
  <c r="D303" i="6"/>
  <c r="E303" i="6" s="1"/>
  <c r="F303" i="6" s="1"/>
  <c r="G303" i="6" s="1"/>
  <c r="H303" i="6" s="1"/>
  <c r="I303" i="6" s="1"/>
  <c r="J303" i="6" s="1"/>
  <c r="K303" i="6" s="1"/>
  <c r="L303" i="6" s="1"/>
  <c r="M303" i="6" s="1"/>
  <c r="N303" i="6" s="1"/>
  <c r="O303" i="6" s="1"/>
  <c r="P303" i="6" s="1"/>
  <c r="Q303" i="6" s="1"/>
  <c r="R303" i="6" s="1"/>
  <c r="S303" i="6" s="1"/>
  <c r="T303" i="6" s="1"/>
  <c r="U303" i="6" s="1"/>
  <c r="V303" i="6" s="1"/>
  <c r="W303" i="6" s="1"/>
  <c r="X303" i="6" s="1"/>
  <c r="Y303" i="6" s="1"/>
  <c r="Z303" i="6" s="1"/>
  <c r="AA303" i="6" s="1"/>
  <c r="AB303" i="6" s="1"/>
  <c r="AC303" i="6" s="1"/>
  <c r="AD303" i="6" s="1"/>
  <c r="AE303" i="6" s="1"/>
  <c r="AF303" i="6" s="1"/>
  <c r="AG303" i="6" s="1"/>
  <c r="AH303" i="6" s="1"/>
  <c r="AI303" i="6" s="1"/>
  <c r="AJ303" i="6" s="1"/>
  <c r="AK303" i="6" s="1"/>
  <c r="AL303" i="6" s="1"/>
  <c r="AM303" i="6" s="1"/>
  <c r="AN303" i="6" s="1"/>
  <c r="AO303" i="6" s="1"/>
  <c r="AP303" i="6" s="1"/>
  <c r="AQ303" i="6" s="1"/>
  <c r="P246" i="9"/>
  <c r="P256" i="9" s="1"/>
  <c r="B188" i="8"/>
  <c r="Y176" i="8"/>
  <c r="Q176" i="8"/>
  <c r="I176" i="8"/>
  <c r="AE176" i="8"/>
  <c r="W176" i="8"/>
  <c r="O176" i="8"/>
  <c r="G176" i="8"/>
  <c r="AC176" i="8"/>
  <c r="U176" i="8"/>
  <c r="M176" i="8"/>
  <c r="E176" i="8"/>
  <c r="Z176" i="8"/>
  <c r="J176" i="8"/>
  <c r="X176" i="8"/>
  <c r="H176" i="8"/>
  <c r="AA176" i="8"/>
  <c r="C166" i="8"/>
  <c r="T176" i="8"/>
  <c r="L176" i="8"/>
  <c r="V176" i="8"/>
  <c r="F176" i="8"/>
  <c r="D176" i="8"/>
  <c r="N176" i="8"/>
  <c r="R176" i="8"/>
  <c r="AF176" i="8"/>
  <c r="P176" i="8"/>
  <c r="K176" i="8"/>
  <c r="AD176" i="8"/>
  <c r="AB176" i="8"/>
  <c r="S176" i="8"/>
  <c r="M195" i="9"/>
  <c r="AC320" i="8"/>
  <c r="AD320" i="8"/>
  <c r="D320" i="8"/>
  <c r="Q320" i="8"/>
  <c r="H320" i="8"/>
  <c r="N320" i="8"/>
  <c r="E47" i="9"/>
  <c r="H63" i="12" s="1"/>
  <c r="BU50" i="9"/>
  <c r="BU54" i="9" s="1"/>
  <c r="G256" i="9"/>
  <c r="BQ21" i="5"/>
  <c r="M391" i="8"/>
  <c r="N391" i="8"/>
  <c r="Z391" i="8"/>
  <c r="K391" i="8"/>
  <c r="W391" i="8"/>
  <c r="D391" i="8"/>
  <c r="T391" i="8"/>
  <c r="B403" i="8"/>
  <c r="E402" i="8" s="1"/>
  <c r="Z325" i="8"/>
  <c r="BG325" i="8"/>
  <c r="BG327" i="8" s="1"/>
  <c r="BG349" i="8" s="1"/>
  <c r="AT325" i="8"/>
  <c r="AT327" i="8" s="1"/>
  <c r="AT349" i="8" s="1"/>
  <c r="O325" i="8"/>
  <c r="AM325" i="8"/>
  <c r="AM327" i="8" s="1"/>
  <c r="AM349" i="8" s="1"/>
  <c r="AE325" i="8"/>
  <c r="AI325" i="8"/>
  <c r="AI327" i="8" s="1"/>
  <c r="AI349" i="8" s="1"/>
  <c r="H325" i="8"/>
  <c r="AN325" i="8"/>
  <c r="AN327" i="8" s="1"/>
  <c r="AN349" i="8" s="1"/>
  <c r="BT325" i="8"/>
  <c r="BT327" i="8" s="1"/>
  <c r="BT349" i="8" s="1"/>
  <c r="AG325" i="8"/>
  <c r="AG327" i="8" s="1"/>
  <c r="BM325" i="8"/>
  <c r="BM327" i="8" s="1"/>
  <c r="BM349" i="8" s="1"/>
  <c r="D325" i="8"/>
  <c r="AJ325" i="8"/>
  <c r="AJ327" i="8" s="1"/>
  <c r="AJ349" i="8" s="1"/>
  <c r="BP325" i="8"/>
  <c r="BP327" i="8" s="1"/>
  <c r="BP349" i="8" s="1"/>
  <c r="AC325" i="8"/>
  <c r="BI325" i="8"/>
  <c r="BI327" i="8" s="1"/>
  <c r="BI349" i="8" s="1"/>
  <c r="S246" i="9"/>
  <c r="S256" i="9" s="1"/>
  <c r="D68" i="11" a="1"/>
  <c r="D68" i="11" s="1"/>
  <c r="BQ124" i="5"/>
  <c r="D15" i="12"/>
  <c r="E15" i="12"/>
  <c r="AE391" i="8"/>
  <c r="AC391" i="8"/>
  <c r="Q391" i="8"/>
  <c r="J391" i="8"/>
  <c r="G391" i="8"/>
  <c r="H391" i="8"/>
  <c r="X391" i="8"/>
  <c r="S325" i="8"/>
  <c r="AO325" i="8"/>
  <c r="AO327" i="8" s="1"/>
  <c r="AO349" i="8" s="1"/>
  <c r="AR325" i="8"/>
  <c r="AR327" i="8" s="1"/>
  <c r="AR349" i="8" s="1"/>
  <c r="AK325" i="8"/>
  <c r="AK327" i="8" s="1"/>
  <c r="AK349" i="8" s="1"/>
  <c r="E34" i="6"/>
  <c r="F34" i="6" s="1"/>
  <c r="G34" i="6" s="1"/>
  <c r="H34" i="6" s="1"/>
  <c r="I34" i="6" s="1"/>
  <c r="J34" i="6" s="1"/>
  <c r="K34" i="6" s="1"/>
  <c r="L34" i="6" s="1"/>
  <c r="M34" i="6" s="1"/>
  <c r="N34" i="6" s="1"/>
  <c r="O34" i="6" s="1"/>
  <c r="P34" i="6" s="1"/>
  <c r="Q34" i="6" s="1"/>
  <c r="R34" i="6" s="1"/>
  <c r="S34" i="6" s="1"/>
  <c r="T34" i="6" s="1"/>
  <c r="U34" i="6" s="1"/>
  <c r="V34" i="6" s="1"/>
  <c r="W34" i="6" s="1"/>
  <c r="X34" i="6" s="1"/>
  <c r="Y34" i="6" s="1"/>
  <c r="Z34" i="6" s="1"/>
  <c r="AA34" i="6" s="1"/>
  <c r="AB34" i="6" s="1"/>
  <c r="AC34" i="6" s="1"/>
  <c r="AD34" i="6" s="1"/>
  <c r="AE34" i="6" s="1"/>
  <c r="AF34" i="6" s="1"/>
  <c r="AG34" i="6" s="1"/>
  <c r="AH34" i="6" s="1"/>
  <c r="AI34" i="6" s="1"/>
  <c r="AJ34" i="6" s="1"/>
  <c r="AK34" i="6" s="1"/>
  <c r="AL34" i="6" s="1"/>
  <c r="AM34" i="6" s="1"/>
  <c r="AN34" i="6" s="1"/>
  <c r="AO34" i="6" s="1"/>
  <c r="AP34" i="6" s="1"/>
  <c r="AQ34" i="6" s="1"/>
  <c r="S27" i="5"/>
  <c r="V246" i="9"/>
  <c r="V256" i="9" s="1"/>
  <c r="BH396" i="8"/>
  <c r="BH398" i="8" s="1"/>
  <c r="BH420" i="8" s="1"/>
  <c r="D396" i="8"/>
  <c r="AT396" i="8"/>
  <c r="AT398" i="8" s="1"/>
  <c r="AT420" i="8" s="1"/>
  <c r="E272" i="6" a="1"/>
  <c r="E272" i="6" s="1"/>
  <c r="E68" i="11" a="1"/>
  <c r="E68" i="11" s="1"/>
  <c r="I62" i="12"/>
  <c r="Y391" i="8"/>
  <c r="L391" i="8"/>
  <c r="AB391" i="8"/>
  <c r="AB398" i="8" s="1"/>
  <c r="AB420" i="8" s="1"/>
  <c r="BF325" i="8"/>
  <c r="BF327" i="8" s="1"/>
  <c r="BF349" i="8" s="1"/>
  <c r="N325" i="8"/>
  <c r="V325" i="8"/>
  <c r="X325" i="8"/>
  <c r="BD325" i="8"/>
  <c r="BD327" i="8" s="1"/>
  <c r="BD349" i="8" s="1"/>
  <c r="Q325" i="8"/>
  <c r="AW325" i="8"/>
  <c r="AW327" i="8" s="1"/>
  <c r="AW349" i="8" s="1"/>
  <c r="AZ325" i="8"/>
  <c r="AZ327" i="8" s="1"/>
  <c r="AZ349" i="8" s="1"/>
  <c r="M325" i="8"/>
  <c r="AS325" i="8"/>
  <c r="AS327" i="8" s="1"/>
  <c r="AS349" i="8" s="1"/>
  <c r="W275" i="8"/>
  <c r="V257" i="8" l="1"/>
  <c r="V279" i="8" s="1"/>
  <c r="L257" i="8"/>
  <c r="L279" i="8" s="1"/>
  <c r="F257" i="8"/>
  <c r="F279" i="8" s="1"/>
  <c r="E257" i="8"/>
  <c r="E279" i="8" s="1"/>
  <c r="M257" i="8"/>
  <c r="M279" i="8" s="1"/>
  <c r="AG316" i="5"/>
  <c r="DC237" i="5" s="1"/>
  <c r="CE316" i="5"/>
  <c r="DC239" i="5" s="1"/>
  <c r="DF128" i="5"/>
  <c r="J13" i="12" s="1"/>
  <c r="W327" i="8"/>
  <c r="W349" i="8" s="1"/>
  <c r="Q73" i="7"/>
  <c r="D63" i="12" s="1"/>
  <c r="D64" i="12" s="1"/>
  <c r="Y73" i="7"/>
  <c r="E63" i="12" s="1"/>
  <c r="E64" i="12" s="1"/>
  <c r="B155" i="8"/>
  <c r="B159" i="8" s="1"/>
  <c r="J45" i="12" s="1"/>
  <c r="I64" i="12"/>
  <c r="CH254" i="5"/>
  <c r="DF238" i="5" s="1"/>
  <c r="K14" i="12" s="1"/>
  <c r="DL236" i="5"/>
  <c r="K29" i="12" s="1"/>
  <c r="DF24" i="5"/>
  <c r="I12" i="12" s="1"/>
  <c r="CZ131" i="5"/>
  <c r="CZ134" i="5" s="1"/>
  <c r="DF239" i="5"/>
  <c r="K15" i="12" s="1"/>
  <c r="CZ240" i="5"/>
  <c r="CZ243" i="5" s="1"/>
  <c r="K14" i="11" s="1"/>
  <c r="CE214" i="5"/>
  <c r="DC130" i="5" s="1"/>
  <c r="BF214" i="5"/>
  <c r="DC129" i="5" s="1"/>
  <c r="CZ28" i="5"/>
  <c r="DC27" i="5"/>
  <c r="BQ248" i="5"/>
  <c r="BU248" i="5" s="1"/>
  <c r="BM253" i="5"/>
  <c r="CP232" i="5"/>
  <c r="CT232" i="5" s="1"/>
  <c r="CL252" i="5"/>
  <c r="CP235" i="5"/>
  <c r="CT235" i="5" s="1"/>
  <c r="CL253" i="5"/>
  <c r="CP240" i="5"/>
  <c r="CL254" i="5"/>
  <c r="DI238" i="5" s="1"/>
  <c r="K23" i="12" s="1"/>
  <c r="BQ230" i="5"/>
  <c r="BU230" i="5" s="1"/>
  <c r="BM256" i="5"/>
  <c r="DI240" i="5" s="1"/>
  <c r="K25" i="12" s="1"/>
  <c r="BU240" i="5"/>
  <c r="CP147" i="5"/>
  <c r="AR230" i="5"/>
  <c r="AN252" i="5"/>
  <c r="DI129" i="5"/>
  <c r="CL44" i="5"/>
  <c r="DI25" i="5" s="1"/>
  <c r="I22" i="12" s="1"/>
  <c r="CH45" i="5"/>
  <c r="DF26" i="5" s="1"/>
  <c r="I14" i="12" s="1"/>
  <c r="CH44" i="5"/>
  <c r="DF25" i="5" s="1"/>
  <c r="I13" i="12" s="1"/>
  <c r="BQ44" i="5"/>
  <c r="S147" i="5"/>
  <c r="S241" i="5"/>
  <c r="W241" i="5" s="1"/>
  <c r="W44" i="5"/>
  <c r="AR44" i="5"/>
  <c r="G257" i="8"/>
  <c r="G279" i="8" s="1"/>
  <c r="AB257" i="8"/>
  <c r="AB279" i="8" s="1"/>
  <c r="O257" i="8"/>
  <c r="O279" i="8" s="1"/>
  <c r="I257" i="8"/>
  <c r="I279" i="8" s="1"/>
  <c r="E26" i="12"/>
  <c r="E44" i="11"/>
  <c r="E55" i="11" s="1"/>
  <c r="D26" i="12"/>
  <c r="D44" i="11"/>
  <c r="D55" i="11" s="1"/>
  <c r="N257" i="8"/>
  <c r="N279" i="8" s="1"/>
  <c r="C44" i="11"/>
  <c r="C55" i="11" s="1"/>
  <c r="AR124" i="5"/>
  <c r="AR147" i="5" s="1"/>
  <c r="W257" i="8"/>
  <c r="W279" i="8" s="1"/>
  <c r="AA257" i="8"/>
  <c r="AA279" i="8" s="1"/>
  <c r="DF129" i="5"/>
  <c r="CP21" i="5"/>
  <c r="CP44" i="5" s="1"/>
  <c r="DF130" i="5"/>
  <c r="J15" i="12" s="1"/>
  <c r="DI128" i="5"/>
  <c r="J22" i="12" s="1"/>
  <c r="DI127" i="5"/>
  <c r="J21" i="12" s="1"/>
  <c r="BU146" i="5"/>
  <c r="DO127" i="5" s="1"/>
  <c r="J34" i="12" s="1"/>
  <c r="T257" i="8"/>
  <c r="T279" i="8" s="1"/>
  <c r="H257" i="8"/>
  <c r="H279" i="8" s="1"/>
  <c r="W22" i="5"/>
  <c r="S43" i="5"/>
  <c r="AN47" i="5"/>
  <c r="DI28" i="5" s="1"/>
  <c r="I25" i="12" s="1"/>
  <c r="AG279" i="8"/>
  <c r="S257" i="8"/>
  <c r="S279" i="8" s="1"/>
  <c r="P257" i="8"/>
  <c r="P279" i="8" s="1"/>
  <c r="AN43" i="5"/>
  <c r="Z257" i="8"/>
  <c r="Z279" i="8" s="1"/>
  <c r="R257" i="8"/>
  <c r="R279" i="8" s="1"/>
  <c r="U257" i="8"/>
  <c r="U279" i="8" s="1"/>
  <c r="AF257" i="8"/>
  <c r="AF279" i="8" s="1"/>
  <c r="Q257" i="8"/>
  <c r="Q279" i="8" s="1"/>
  <c r="AC257" i="8"/>
  <c r="AC279" i="8" s="1"/>
  <c r="AE257" i="8"/>
  <c r="AE279" i="8" s="1"/>
  <c r="DC24" i="5"/>
  <c r="CP125" i="5"/>
  <c r="CP146" i="5" s="1"/>
  <c r="DL127" i="5" s="1"/>
  <c r="X257" i="8"/>
  <c r="X279" i="8" s="1"/>
  <c r="AQ349" i="8"/>
  <c r="J257" i="8"/>
  <c r="J279" i="8" s="1"/>
  <c r="AD257" i="8"/>
  <c r="AD279" i="8" s="1"/>
  <c r="L398" i="8"/>
  <c r="L420" i="8" s="1"/>
  <c r="DF27" i="5"/>
  <c r="I15" i="12" s="1"/>
  <c r="AD183" i="8"/>
  <c r="Y327" i="8"/>
  <c r="Y349" i="8" s="1"/>
  <c r="P327" i="8"/>
  <c r="P349" i="8" s="1"/>
  <c r="T327" i="8"/>
  <c r="T349" i="8" s="1"/>
  <c r="BG183" i="8"/>
  <c r="BG185" i="8" s="1"/>
  <c r="BG207" i="8" s="1"/>
  <c r="E270" i="8"/>
  <c r="E271" i="8" s="1"/>
  <c r="BU275" i="8" s="1"/>
  <c r="BU279" i="8" s="1"/>
  <c r="F167" i="9" a="1"/>
  <c r="F167" i="9" s="1"/>
  <c r="F168" i="9" s="1"/>
  <c r="O38" i="5"/>
  <c r="O43" i="5" s="1"/>
  <c r="AE327" i="8"/>
  <c r="AE349" i="8" s="1"/>
  <c r="T398" i="8"/>
  <c r="T420" i="8" s="1"/>
  <c r="AD398" i="8"/>
  <c r="AD420" i="8" s="1"/>
  <c r="O398" i="8"/>
  <c r="O420" i="8" s="1"/>
  <c r="O327" i="8"/>
  <c r="O349" i="8" s="1"/>
  <c r="V183" i="8"/>
  <c r="E262" i="8"/>
  <c r="E263" i="8" s="1"/>
  <c r="E264" i="8" s="1"/>
  <c r="BD183" i="8"/>
  <c r="BD185" i="8" s="1"/>
  <c r="BD207" i="8" s="1"/>
  <c r="X327" i="8"/>
  <c r="X349" i="8" s="1"/>
  <c r="AB327" i="8"/>
  <c r="AB349" i="8" s="1"/>
  <c r="BM127" i="5"/>
  <c r="BM150" i="5" s="1"/>
  <c r="DI131" i="5" s="1"/>
  <c r="C112" i="9"/>
  <c r="C113" i="9" s="1"/>
  <c r="D80" i="11" a="1"/>
  <c r="D80" i="11" s="1"/>
  <c r="F112" i="9"/>
  <c r="F113" i="9" s="1"/>
  <c r="Z327" i="8"/>
  <c r="Z349" i="8" s="1"/>
  <c r="D79" i="11"/>
  <c r="C167" i="9"/>
  <c r="C168" i="9" s="1"/>
  <c r="H46" i="12"/>
  <c r="E80" i="11"/>
  <c r="M57" i="9"/>
  <c r="W398" i="8"/>
  <c r="W420" i="8" s="1"/>
  <c r="E411" i="8"/>
  <c r="C37" i="6"/>
  <c r="C57" i="12" s="1"/>
  <c r="C58" i="12" s="1"/>
  <c r="B306" i="6"/>
  <c r="E49" i="12" s="1"/>
  <c r="B172" i="6"/>
  <c r="D50" i="12" s="1"/>
  <c r="R327" i="8"/>
  <c r="R349" i="8" s="1"/>
  <c r="E403" i="8"/>
  <c r="E404" i="8" s="1"/>
  <c r="E405" i="8" s="1"/>
  <c r="B139" i="6"/>
  <c r="D57" i="12" s="1"/>
  <c r="D58" i="12" s="1"/>
  <c r="F398" i="8"/>
  <c r="F420" i="8" s="1"/>
  <c r="C240" i="6"/>
  <c r="E57" i="12" s="1"/>
  <c r="E58" i="12" s="1"/>
  <c r="B71" i="6"/>
  <c r="C50" i="12" s="1"/>
  <c r="B273" i="6"/>
  <c r="E50" i="12" s="1"/>
  <c r="E87" i="11"/>
  <c r="D87" i="11"/>
  <c r="I327" i="8"/>
  <c r="I349" i="8" s="1"/>
  <c r="M327" i="8"/>
  <c r="M349" i="8" s="1"/>
  <c r="E340" i="8"/>
  <c r="E332" i="8"/>
  <c r="E333" i="8" s="1"/>
  <c r="E334" i="8" s="1"/>
  <c r="AG345" i="8"/>
  <c r="AG349" i="8" s="1"/>
  <c r="AG138" i="8"/>
  <c r="AG142" i="8" s="1"/>
  <c r="D93" i="11" s="1"/>
  <c r="E125" i="8"/>
  <c r="E126" i="8" s="1"/>
  <c r="E127" i="8" s="1"/>
  <c r="C146" i="8" s="1"/>
  <c r="B205" i="6"/>
  <c r="D49" i="12" s="1"/>
  <c r="B104" i="6"/>
  <c r="C49" i="12" s="1"/>
  <c r="G398" i="8"/>
  <c r="G420" i="8" s="1"/>
  <c r="AF327" i="8"/>
  <c r="AF349" i="8" s="1"/>
  <c r="V398" i="8"/>
  <c r="V420" i="8" s="1"/>
  <c r="D178" i="8"/>
  <c r="X178" i="8"/>
  <c r="O178" i="8"/>
  <c r="V327" i="8"/>
  <c r="V349" i="8" s="1"/>
  <c r="P398" i="8"/>
  <c r="P420" i="8" s="1"/>
  <c r="E327" i="8"/>
  <c r="E349" i="8" s="1"/>
  <c r="M398" i="8"/>
  <c r="M420" i="8" s="1"/>
  <c r="J64" i="12"/>
  <c r="AE398" i="8"/>
  <c r="AE420" i="8" s="1"/>
  <c r="H178" i="8"/>
  <c r="G178" i="8"/>
  <c r="AB183" i="8"/>
  <c r="AN183" i="8"/>
  <c r="AN185" i="8" s="1"/>
  <c r="AN207" i="8" s="1"/>
  <c r="BO183" i="8"/>
  <c r="BO185" i="8" s="1"/>
  <c r="BO207" i="8" s="1"/>
  <c r="BS183" i="8"/>
  <c r="BS185" i="8" s="1"/>
  <c r="BS207" i="8" s="1"/>
  <c r="L327" i="8"/>
  <c r="L349" i="8" s="1"/>
  <c r="AA327" i="8"/>
  <c r="AA349" i="8" s="1"/>
  <c r="C207" i="8"/>
  <c r="E79" i="11"/>
  <c r="AA178" i="8"/>
  <c r="AW183" i="8"/>
  <c r="AW185" i="8" s="1"/>
  <c r="AW207" i="8" s="1"/>
  <c r="Z398" i="8"/>
  <c r="Z420" i="8" s="1"/>
  <c r="AD178" i="8"/>
  <c r="AC178" i="8"/>
  <c r="W73" i="8"/>
  <c r="W77" i="8" s="1"/>
  <c r="AG73" i="8"/>
  <c r="AG77" i="8" s="1"/>
  <c r="AF398" i="8"/>
  <c r="AF420" i="8" s="1"/>
  <c r="D73" i="11"/>
  <c r="R398" i="8"/>
  <c r="R420" i="8" s="1"/>
  <c r="U327" i="8"/>
  <c r="U349" i="8" s="1"/>
  <c r="U398" i="8"/>
  <c r="U420" i="8" s="1"/>
  <c r="AC398" i="8"/>
  <c r="AC420" i="8" s="1"/>
  <c r="X398" i="8"/>
  <c r="X420" i="8" s="1"/>
  <c r="Q398" i="8"/>
  <c r="Q420" i="8" s="1"/>
  <c r="E398" i="8"/>
  <c r="E420" i="8" s="1"/>
  <c r="G327" i="8"/>
  <c r="G349" i="8" s="1"/>
  <c r="S327" i="8"/>
  <c r="S349" i="8" s="1"/>
  <c r="K327" i="8"/>
  <c r="K349" i="8" s="1"/>
  <c r="S398" i="8"/>
  <c r="S420" i="8" s="1"/>
  <c r="N178" i="8"/>
  <c r="P178" i="8"/>
  <c r="Q178" i="8"/>
  <c r="L178" i="8"/>
  <c r="E178" i="8"/>
  <c r="AB178" i="8"/>
  <c r="F178" i="8"/>
  <c r="BR183" i="8"/>
  <c r="BR185" i="8" s="1"/>
  <c r="BR207" i="8" s="1"/>
  <c r="AZ183" i="8"/>
  <c r="AZ185" i="8" s="1"/>
  <c r="AZ207" i="8" s="1"/>
  <c r="U183" i="8"/>
  <c r="N398" i="8"/>
  <c r="N420" i="8" s="1"/>
  <c r="AF178" i="8"/>
  <c r="Y398" i="8"/>
  <c r="Y420" i="8" s="1"/>
  <c r="V178" i="8"/>
  <c r="AE178" i="8"/>
  <c r="AE185" i="8" s="1"/>
  <c r="AE207" i="8" s="1"/>
  <c r="AU183" i="8"/>
  <c r="AU185" i="8" s="1"/>
  <c r="AU207" i="8" s="1"/>
  <c r="BJ183" i="8"/>
  <c r="BJ185" i="8" s="1"/>
  <c r="BJ207" i="8" s="1"/>
  <c r="G183" i="8"/>
  <c r="AK183" i="8"/>
  <c r="AK185" i="8" s="1"/>
  <c r="AK207" i="8" s="1"/>
  <c r="CP34" i="5"/>
  <c r="CP43" i="5" s="1"/>
  <c r="B258" i="9"/>
  <c r="B259" i="9" s="1"/>
  <c r="E51" i="12" s="1"/>
  <c r="F183" i="8"/>
  <c r="X183" i="8"/>
  <c r="AH183" i="8"/>
  <c r="AH185" i="8" s="1"/>
  <c r="AH207" i="8" s="1"/>
  <c r="D183" i="8"/>
  <c r="BF183" i="8"/>
  <c r="BF185" i="8" s="1"/>
  <c r="BF207" i="8" s="1"/>
  <c r="AO183" i="8"/>
  <c r="AO185" i="8" s="1"/>
  <c r="AO207" i="8" s="1"/>
  <c r="AA398" i="8"/>
  <c r="AA420" i="8" s="1"/>
  <c r="E61" i="11"/>
  <c r="B227" i="9"/>
  <c r="B228" i="9" s="1"/>
  <c r="D51" i="12" s="1"/>
  <c r="C87" i="11"/>
  <c r="R178" i="8"/>
  <c r="Z178" i="8"/>
  <c r="F79" i="8" a="1"/>
  <c r="F79" i="8" s="1"/>
  <c r="AR183" i="8"/>
  <c r="AR185" i="8" s="1"/>
  <c r="AR207" i="8" s="1"/>
  <c r="BN183" i="8"/>
  <c r="BN185" i="8" s="1"/>
  <c r="BN207" i="8" s="1"/>
  <c r="BP183" i="8"/>
  <c r="BP185" i="8" s="1"/>
  <c r="BP207" i="8" s="1"/>
  <c r="K183" i="8"/>
  <c r="P183" i="8"/>
  <c r="Z183" i="8"/>
  <c r="I183" i="8"/>
  <c r="C67" i="11"/>
  <c r="B197" i="9"/>
  <c r="B198" i="9" s="1"/>
  <c r="C51" i="12" s="1"/>
  <c r="W27" i="5"/>
  <c r="E341" i="8"/>
  <c r="BU345" i="8" s="1"/>
  <c r="BU349" i="8" s="1"/>
  <c r="W230" i="5"/>
  <c r="J398" i="8"/>
  <c r="J420" i="8" s="1"/>
  <c r="BU124" i="5"/>
  <c r="K398" i="8"/>
  <c r="K420" i="8" s="1"/>
  <c r="D327" i="8"/>
  <c r="D349" i="8" s="1"/>
  <c r="K178" i="8"/>
  <c r="I178" i="8"/>
  <c r="C86" i="11" a="1"/>
  <c r="C86" i="11" s="1"/>
  <c r="H64" i="12"/>
  <c r="BB183" i="8"/>
  <c r="BB185" i="8" s="1"/>
  <c r="BB207" i="8" s="1"/>
  <c r="AX183" i="8"/>
  <c r="AX185" i="8" s="1"/>
  <c r="AX207" i="8" s="1"/>
  <c r="AJ183" i="8"/>
  <c r="AJ185" i="8" s="1"/>
  <c r="AJ207" i="8" s="1"/>
  <c r="T183" i="8"/>
  <c r="BL183" i="8"/>
  <c r="BL185" i="8" s="1"/>
  <c r="BL207" i="8" s="1"/>
  <c r="J183" i="8"/>
  <c r="Y183" i="8"/>
  <c r="AC183" i="8"/>
  <c r="D86" i="11" a="1"/>
  <c r="D86" i="11" s="1"/>
  <c r="E85" i="11"/>
  <c r="C80" i="11" a="1"/>
  <c r="C80" i="11" s="1"/>
  <c r="N327" i="8"/>
  <c r="N349" i="8" s="1"/>
  <c r="AD327" i="8"/>
  <c r="AD349" i="8" s="1"/>
  <c r="S178" i="8"/>
  <c r="T178" i="8"/>
  <c r="M178" i="8"/>
  <c r="AV21" i="5"/>
  <c r="AV44" i="5" s="1"/>
  <c r="E73" i="11"/>
  <c r="C85" i="11"/>
  <c r="L183" i="8"/>
  <c r="S183" i="8"/>
  <c r="AV183" i="8"/>
  <c r="AV185" i="8" s="1"/>
  <c r="AV207" i="8" s="1"/>
  <c r="BC183" i="8"/>
  <c r="BC185" i="8" s="1"/>
  <c r="BC207" i="8" s="1"/>
  <c r="BM183" i="8"/>
  <c r="BM185" i="8" s="1"/>
  <c r="BM207" i="8" s="1"/>
  <c r="BA183" i="8"/>
  <c r="BA185" i="8" s="1"/>
  <c r="BA207" i="8" s="1"/>
  <c r="AS183" i="8"/>
  <c r="AS185" i="8" s="1"/>
  <c r="AS207" i="8" s="1"/>
  <c r="E412" i="8"/>
  <c r="E413" i="8" s="1"/>
  <c r="C79" i="11"/>
  <c r="D85" i="11"/>
  <c r="E86" i="11" a="1"/>
  <c r="E86" i="11" s="1"/>
  <c r="AG416" i="8"/>
  <c r="AG420" i="8" s="1"/>
  <c r="BU21" i="5"/>
  <c r="BU44" i="5" s="1"/>
  <c r="Q327" i="8"/>
  <c r="Q349" i="8" s="1"/>
  <c r="B190" i="8"/>
  <c r="E189" i="8" s="1"/>
  <c r="C56" i="9"/>
  <c r="C57" i="9" s="1"/>
  <c r="W183" i="8"/>
  <c r="AG183" i="8"/>
  <c r="AG185" i="8" s="1"/>
  <c r="M183" i="8"/>
  <c r="B198" i="8"/>
  <c r="E197" i="8" s="1"/>
  <c r="H136" i="6"/>
  <c r="I136" i="6" s="1"/>
  <c r="J136" i="6" s="1"/>
  <c r="K136" i="6" s="1"/>
  <c r="L136" i="6" s="1"/>
  <c r="M136" i="6" s="1"/>
  <c r="N136" i="6" s="1"/>
  <c r="O136" i="6" s="1"/>
  <c r="P136" i="6" s="1"/>
  <c r="Q136" i="6" s="1"/>
  <c r="R136" i="6" s="1"/>
  <c r="S136" i="6" s="1"/>
  <c r="T136" i="6" s="1"/>
  <c r="U136" i="6" s="1"/>
  <c r="V136" i="6" s="1"/>
  <c r="W136" i="6" s="1"/>
  <c r="X136" i="6" s="1"/>
  <c r="Y136" i="6" s="1"/>
  <c r="Z136" i="6" s="1"/>
  <c r="AA136" i="6" s="1"/>
  <c r="AB136" i="6" s="1"/>
  <c r="AC136" i="6" s="1"/>
  <c r="AD136" i="6" s="1"/>
  <c r="AE136" i="6" s="1"/>
  <c r="AF136" i="6" s="1"/>
  <c r="AG136" i="6" s="1"/>
  <c r="AH136" i="6" s="1"/>
  <c r="AI136" i="6" s="1"/>
  <c r="AJ136" i="6" s="1"/>
  <c r="AK136" i="6" s="1"/>
  <c r="AL136" i="6" s="1"/>
  <c r="AM136" i="6" s="1"/>
  <c r="AN136" i="6" s="1"/>
  <c r="AO136" i="6" s="1"/>
  <c r="AP136" i="6" s="1"/>
  <c r="AQ136" i="6" s="1"/>
  <c r="C61" i="11"/>
  <c r="H398" i="8"/>
  <c r="H420" i="8" s="1"/>
  <c r="E67" i="11"/>
  <c r="D398" i="8"/>
  <c r="D420" i="8" s="1"/>
  <c r="AB169" i="6"/>
  <c r="AC169" i="6" s="1"/>
  <c r="AD169" i="6" s="1"/>
  <c r="AE169" i="6" s="1"/>
  <c r="AF169" i="6" s="1"/>
  <c r="AG169" i="6" s="1"/>
  <c r="AH169" i="6" s="1"/>
  <c r="AI169" i="6" s="1"/>
  <c r="AJ169" i="6" s="1"/>
  <c r="AK169" i="6" s="1"/>
  <c r="AL169" i="6" s="1"/>
  <c r="AM169" i="6" s="1"/>
  <c r="AN169" i="6" s="1"/>
  <c r="AO169" i="6" s="1"/>
  <c r="AP169" i="6" s="1"/>
  <c r="AQ169" i="6" s="1"/>
  <c r="H327" i="8"/>
  <c r="H349" i="8" s="1"/>
  <c r="AC327" i="8"/>
  <c r="AC349" i="8" s="1"/>
  <c r="E90" i="11"/>
  <c r="J178" i="8"/>
  <c r="U178" i="8"/>
  <c r="W178" i="8"/>
  <c r="Y178" i="8"/>
  <c r="AY183" i="8"/>
  <c r="AY185" i="8" s="1"/>
  <c r="AY207" i="8" s="1"/>
  <c r="H183" i="8"/>
  <c r="O183" i="8"/>
  <c r="R183" i="8"/>
  <c r="BH183" i="8"/>
  <c r="BH185" i="8" s="1"/>
  <c r="BH207" i="8" s="1"/>
  <c r="AA183" i="8"/>
  <c r="AL183" i="8"/>
  <c r="AL185" i="8" s="1"/>
  <c r="AL207" i="8" s="1"/>
  <c r="AQ183" i="8"/>
  <c r="AQ185" i="8" s="1"/>
  <c r="AQ207" i="8" s="1"/>
  <c r="N183" i="8"/>
  <c r="BT183" i="8"/>
  <c r="BT185" i="8" s="1"/>
  <c r="BT207" i="8" s="1"/>
  <c r="AF183" i="8"/>
  <c r="AM183" i="8"/>
  <c r="AM185" i="8" s="1"/>
  <c r="AM207" i="8" s="1"/>
  <c r="AP183" i="8"/>
  <c r="AP185" i="8" s="1"/>
  <c r="AP207" i="8" s="1"/>
  <c r="Q183" i="8"/>
  <c r="E183" i="8"/>
  <c r="BQ183" i="8"/>
  <c r="BQ185" i="8" s="1"/>
  <c r="BQ207" i="8" s="1"/>
  <c r="BE183" i="8"/>
  <c r="BE185" i="8" s="1"/>
  <c r="BE207" i="8" s="1"/>
  <c r="BI183" i="8"/>
  <c r="BI185" i="8" s="1"/>
  <c r="BI207" i="8" s="1"/>
  <c r="I398" i="8"/>
  <c r="I420" i="8" s="1"/>
  <c r="D101" i="6"/>
  <c r="E101" i="6" s="1"/>
  <c r="F101" i="6" s="1"/>
  <c r="G101" i="6" s="1"/>
  <c r="H101" i="6" s="1"/>
  <c r="I101" i="6" s="1"/>
  <c r="J101" i="6" s="1"/>
  <c r="K101" i="6" s="1"/>
  <c r="L101" i="6" s="1"/>
  <c r="M101" i="6" s="1"/>
  <c r="N101" i="6" s="1"/>
  <c r="O101" i="6" s="1"/>
  <c r="P101" i="6" s="1"/>
  <c r="Q101" i="6" s="1"/>
  <c r="R101" i="6" s="1"/>
  <c r="S101" i="6" s="1"/>
  <c r="T101" i="6" s="1"/>
  <c r="U101" i="6" s="1"/>
  <c r="V101" i="6" s="1"/>
  <c r="W101" i="6" s="1"/>
  <c r="X101" i="6" s="1"/>
  <c r="Y101" i="6" s="1"/>
  <c r="Z101" i="6" s="1"/>
  <c r="AA101" i="6" s="1"/>
  <c r="AB101" i="6" s="1"/>
  <c r="AC101" i="6" s="1"/>
  <c r="AD101" i="6" s="1"/>
  <c r="AE101" i="6" s="1"/>
  <c r="AF101" i="6" s="1"/>
  <c r="AG101" i="6" s="1"/>
  <c r="AH101" i="6" s="1"/>
  <c r="AI101" i="6" s="1"/>
  <c r="AJ101" i="6" s="1"/>
  <c r="AK101" i="6" s="1"/>
  <c r="AL101" i="6" s="1"/>
  <c r="AM101" i="6" s="1"/>
  <c r="AN101" i="6" s="1"/>
  <c r="AO101" i="6" s="1"/>
  <c r="AP101" i="6" s="1"/>
  <c r="AQ101" i="6" s="1"/>
  <c r="F56" i="9" a="1"/>
  <c r="F56" i="9" s="1"/>
  <c r="CT124" i="5"/>
  <c r="CT147" i="5" s="1"/>
  <c r="C93" i="11" l="1"/>
  <c r="DC240" i="5"/>
  <c r="DC243" i="5" s="1"/>
  <c r="K19" i="11" s="1"/>
  <c r="BQ253" i="5"/>
  <c r="W253" i="5"/>
  <c r="DC28" i="5"/>
  <c r="I17" i="11" s="1"/>
  <c r="K12" i="11"/>
  <c r="J12" i="11"/>
  <c r="DI236" i="5"/>
  <c r="K21" i="12" s="1"/>
  <c r="AD185" i="8"/>
  <c r="AD207" i="8" s="1"/>
  <c r="DC131" i="5"/>
  <c r="DC134" i="5" s="1"/>
  <c r="J19" i="11" s="1"/>
  <c r="DI237" i="5"/>
  <c r="K22" i="12" s="1"/>
  <c r="BU253" i="5"/>
  <c r="CT240" i="5"/>
  <c r="CT253" i="5" s="1"/>
  <c r="CP253" i="5"/>
  <c r="AV230" i="5"/>
  <c r="AV253" i="5" s="1"/>
  <c r="AR253" i="5"/>
  <c r="S253" i="5"/>
  <c r="W252" i="5"/>
  <c r="DO236" i="5" s="1"/>
  <c r="K34" i="12" s="1"/>
  <c r="W147" i="5"/>
  <c r="CT21" i="5"/>
  <c r="AV124" i="5"/>
  <c r="AV147" i="5" s="1"/>
  <c r="I12" i="11"/>
  <c r="CZ31" i="5"/>
  <c r="I14" i="11" s="1"/>
  <c r="DI24" i="5"/>
  <c r="I21" i="12" s="1"/>
  <c r="AV22" i="5"/>
  <c r="AV43" i="5" s="1"/>
  <c r="AR43" i="5"/>
  <c r="DL24" i="5" s="1"/>
  <c r="C99" i="11"/>
  <c r="CT125" i="5"/>
  <c r="J29" i="12"/>
  <c r="J14" i="11"/>
  <c r="C424" i="8"/>
  <c r="J14" i="12"/>
  <c r="J23" i="12"/>
  <c r="DI26" i="5"/>
  <c r="I23" i="12" s="1"/>
  <c r="C98" i="11"/>
  <c r="C97" i="11"/>
  <c r="C281" i="8"/>
  <c r="C282" i="8" s="1"/>
  <c r="E272" i="8"/>
  <c r="C283" i="8" s="1"/>
  <c r="C284" i="8" s="1"/>
  <c r="H52" i="12" s="1"/>
  <c r="H53" i="12" s="1"/>
  <c r="S38" i="5"/>
  <c r="S44" i="5" s="1"/>
  <c r="DL25" i="5" s="1"/>
  <c r="V185" i="8"/>
  <c r="V207" i="8" s="1"/>
  <c r="C82" i="8"/>
  <c r="H44" i="12" s="1"/>
  <c r="H47" i="12" s="1"/>
  <c r="K185" i="8"/>
  <c r="K207" i="8" s="1"/>
  <c r="BQ127" i="5"/>
  <c r="BQ147" i="5" s="1"/>
  <c r="DL128" i="5" s="1"/>
  <c r="J25" i="12"/>
  <c r="O185" i="8"/>
  <c r="O207" i="8" s="1"/>
  <c r="E81" i="11"/>
  <c r="G185" i="8"/>
  <c r="G207" i="8" s="1"/>
  <c r="D185" i="8"/>
  <c r="D207" i="8" s="1"/>
  <c r="AC185" i="8"/>
  <c r="AC207" i="8" s="1"/>
  <c r="AF185" i="8"/>
  <c r="AF207" i="8" s="1"/>
  <c r="F185" i="8"/>
  <c r="F207" i="8" s="1"/>
  <c r="H185" i="8"/>
  <c r="H207" i="8" s="1"/>
  <c r="X185" i="8"/>
  <c r="X207" i="8" s="1"/>
  <c r="E52" i="12"/>
  <c r="BU203" i="8"/>
  <c r="E198" i="8"/>
  <c r="AG203" i="8"/>
  <c r="AG207" i="8" s="1"/>
  <c r="E190" i="8"/>
  <c r="E191" i="8" s="1"/>
  <c r="E192" i="8" s="1"/>
  <c r="D52" i="12"/>
  <c r="C52" i="12"/>
  <c r="C351" i="8"/>
  <c r="C352" i="8" s="1"/>
  <c r="E342" i="8"/>
  <c r="C353" i="8" s="1"/>
  <c r="AA185" i="8"/>
  <c r="AA207" i="8" s="1"/>
  <c r="AB185" i="8"/>
  <c r="AB207" i="8" s="1"/>
  <c r="E185" i="8"/>
  <c r="E207" i="8" s="1"/>
  <c r="P185" i="8"/>
  <c r="P207" i="8" s="1"/>
  <c r="U185" i="8"/>
  <c r="U207" i="8" s="1"/>
  <c r="N185" i="8"/>
  <c r="N207" i="8" s="1"/>
  <c r="W185" i="8"/>
  <c r="W207" i="8" s="1"/>
  <c r="D61" i="11"/>
  <c r="BU416" i="8"/>
  <c r="BU420" i="8" s="1"/>
  <c r="E99" i="11" s="1"/>
  <c r="D99" i="11"/>
  <c r="L185" i="8"/>
  <c r="L207" i="8" s="1"/>
  <c r="R185" i="8"/>
  <c r="R207" i="8" s="1"/>
  <c r="Y185" i="8"/>
  <c r="Y207" i="8" s="1"/>
  <c r="Q185" i="8"/>
  <c r="Q207" i="8" s="1"/>
  <c r="J185" i="8"/>
  <c r="J207" i="8" s="1"/>
  <c r="CT34" i="5"/>
  <c r="Z185" i="8"/>
  <c r="Z207" i="8" s="1"/>
  <c r="D98" i="11"/>
  <c r="I185" i="8"/>
  <c r="I207" i="8" s="1"/>
  <c r="D67" i="11"/>
  <c r="D81" i="11"/>
  <c r="C81" i="11"/>
  <c r="M185" i="8"/>
  <c r="M207" i="8" s="1"/>
  <c r="C144" i="8"/>
  <c r="C145" i="8" s="1"/>
  <c r="D91" i="11"/>
  <c r="D92" i="11" a="1"/>
  <c r="D92" i="11" s="1"/>
  <c r="C73" i="11"/>
  <c r="E199" i="8"/>
  <c r="C91" i="11"/>
  <c r="C79" i="8"/>
  <c r="C80" i="8" s="1"/>
  <c r="C92" i="11" a="1"/>
  <c r="C92" i="11" s="1"/>
  <c r="T185" i="8"/>
  <c r="T207" i="8" s="1"/>
  <c r="I46" i="12"/>
  <c r="C147" i="8"/>
  <c r="I44" i="12" s="1"/>
  <c r="I47" i="12" s="1"/>
  <c r="D97" i="11"/>
  <c r="F57" i="9"/>
  <c r="S185" i="8"/>
  <c r="S207" i="8" s="1"/>
  <c r="K17" i="11" l="1"/>
  <c r="K22" i="11" s="1"/>
  <c r="DC31" i="5"/>
  <c r="I19" i="11" s="1"/>
  <c r="I24" i="11" s="1"/>
  <c r="I25" i="11" s="1"/>
  <c r="C7" i="12"/>
  <c r="C12" i="11" s="1"/>
  <c r="I22" i="11"/>
  <c r="C8" i="12"/>
  <c r="DL237" i="5"/>
  <c r="K30" i="12" s="1"/>
  <c r="DO237" i="5"/>
  <c r="K35" i="12" s="1"/>
  <c r="CT44" i="5"/>
  <c r="DO25" i="5" s="1"/>
  <c r="I13" i="11"/>
  <c r="L12" i="11"/>
  <c r="J17" i="11"/>
  <c r="I29" i="12"/>
  <c r="L14" i="11"/>
  <c r="J24" i="11"/>
  <c r="J25" i="11" s="1"/>
  <c r="W38" i="5"/>
  <c r="C354" i="8"/>
  <c r="I52" i="12" s="1"/>
  <c r="I53" i="12" s="1"/>
  <c r="D8" i="12" s="1"/>
  <c r="BU127" i="5"/>
  <c r="BU147" i="5" s="1"/>
  <c r="DO128" i="5" s="1"/>
  <c r="C425" i="8"/>
  <c r="J52" i="12" s="1"/>
  <c r="J53" i="12" s="1"/>
  <c r="K15" i="11"/>
  <c r="K13" i="11"/>
  <c r="K20" i="11"/>
  <c r="J20" i="11"/>
  <c r="J15" i="11"/>
  <c r="J13" i="11"/>
  <c r="I15" i="11"/>
  <c r="I18" i="11"/>
  <c r="K24" i="11"/>
  <c r="K25" i="11" s="1"/>
  <c r="M12" i="11"/>
  <c r="C422" i="8"/>
  <c r="C423" i="8" s="1"/>
  <c r="E97" i="11"/>
  <c r="E98" i="11"/>
  <c r="E200" i="8"/>
  <c r="BU207" i="8"/>
  <c r="E93" i="11" s="1"/>
  <c r="M14" i="11"/>
  <c r="K18" i="11" l="1"/>
  <c r="M18" i="11" s="1"/>
  <c r="M17" i="11"/>
  <c r="M19" i="11"/>
  <c r="L19" i="11"/>
  <c r="I20" i="11"/>
  <c r="M20" i="11" s="1"/>
  <c r="D7" i="12"/>
  <c r="D12" i="11" s="1"/>
  <c r="L17" i="11"/>
  <c r="J22" i="11"/>
  <c r="L22" i="11" s="1"/>
  <c r="I23" i="11"/>
  <c r="J18" i="11"/>
  <c r="J23" i="11" s="1"/>
  <c r="W43" i="5"/>
  <c r="DO24" i="5" s="1"/>
  <c r="I34" i="12" s="1"/>
  <c r="L24" i="11"/>
  <c r="C211" i="8"/>
  <c r="C212" i="8" s="1"/>
  <c r="J44" i="12" s="1"/>
  <c r="J47" i="12" s="1"/>
  <c r="M26" i="11"/>
  <c r="L26" i="11"/>
  <c r="J30" i="12"/>
  <c r="I30" i="12"/>
  <c r="D13" i="11"/>
  <c r="J35" i="12"/>
  <c r="I35" i="12"/>
  <c r="M13" i="11"/>
  <c r="L13" i="11"/>
  <c r="L25" i="11"/>
  <c r="M24" i="11"/>
  <c r="M25" i="11"/>
  <c r="M22" i="11"/>
  <c r="M15" i="11"/>
  <c r="C209" i="8"/>
  <c r="C210" i="8" s="1"/>
  <c r="L15" i="11"/>
  <c r="E92" i="11" a="1"/>
  <c r="E92" i="11" s="1"/>
  <c r="E91" i="11"/>
  <c r="K23" i="11" l="1"/>
  <c r="M23" i="11" s="1"/>
  <c r="L20" i="11"/>
  <c r="D12" i="12"/>
  <c r="D27" i="11"/>
  <c r="D28" i="11" s="1"/>
  <c r="D21" i="11"/>
  <c r="D22" i="11" s="1"/>
  <c r="D33" i="11"/>
  <c r="D34" i="11" s="1"/>
  <c r="E8" i="12"/>
  <c r="E13" i="11" s="1"/>
  <c r="E7" i="12"/>
  <c r="J46" i="12"/>
  <c r="L23" i="11"/>
  <c r="L18" i="11"/>
  <c r="E12" i="11" l="1"/>
  <c r="E33" i="11" s="1"/>
  <c r="E34" i="11" s="1"/>
  <c r="E12" i="12"/>
  <c r="E27" i="11" l="1"/>
  <c r="E21" i="11"/>
  <c r="E22" i="11" s="1"/>
  <c r="E28" i="11" l="1"/>
  <c r="C13" i="11" l="1"/>
  <c r="D11" i="12" l="1"/>
  <c r="E11" i="12"/>
  <c r="C33" i="11"/>
  <c r="D35" i="11" s="1"/>
  <c r="C27" i="11" l="1"/>
  <c r="E29" i="11" s="1"/>
  <c r="C21" i="11"/>
  <c r="D16" i="11"/>
  <c r="D17" i="11" s="1"/>
  <c r="E16" i="11"/>
  <c r="E17" i="11" s="1"/>
  <c r="D29" i="11" l="1"/>
  <c r="E35" i="11"/>
  <c r="C22" i="11"/>
  <c r="D23" i="11"/>
  <c r="E23" i="11"/>
  <c r="C34" i="11"/>
  <c r="C28" i="11"/>
  <c r="N35" i="7" l="1"/>
  <c r="N36" i="7" s="1"/>
  <c r="N29" i="7"/>
  <c r="N30" i="7" s="1"/>
  <c r="N32" i="7"/>
  <c r="N33" i="7" s="1"/>
  <c r="O32" i="7"/>
  <c r="O33" i="7" s="1"/>
  <c r="O35" i="7"/>
  <c r="O36" i="7" s="1"/>
  <c r="O29" i="7"/>
  <c r="O30" i="7" s="1"/>
  <c r="P29" i="7"/>
  <c r="P30" i="7" s="1"/>
  <c r="P32" i="7"/>
  <c r="P33" i="7" s="1"/>
  <c r="P35" i="7"/>
  <c r="P36" i="7" s="1"/>
  <c r="C38" i="7"/>
  <c r="C39" i="7" s="1"/>
  <c r="C36" i="7"/>
  <c r="C37" i="7" s="1"/>
  <c r="C42" i="7"/>
  <c r="C43" i="7" s="1"/>
  <c r="C40" i="7"/>
  <c r="C41" i="7" s="1"/>
  <c r="D40" i="7"/>
  <c r="D41" i="7" s="1"/>
  <c r="E42" i="7"/>
  <c r="E43" i="7" s="1"/>
  <c r="E36" i="7"/>
  <c r="E37" i="7" s="1"/>
  <c r="D36" i="7"/>
  <c r="D37" i="7" s="1"/>
  <c r="D42" i="7"/>
  <c r="D43" i="7" s="1"/>
  <c r="D38" i="7"/>
  <c r="D39" i="7" s="1"/>
  <c r="E38" i="7"/>
  <c r="E39" i="7" s="1"/>
  <c r="E40" i="7"/>
  <c r="E4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B42" authorId="0" shapeId="0" xr:uid="{6D8A8E19-E2F6-3540-AB07-5BACA54727BB}">
      <text>
        <r>
          <rPr>
            <b/>
            <sz val="10"/>
            <color rgb="FF000000"/>
            <rFont val="Tahoma"/>
            <family val="2"/>
          </rPr>
          <t>Microsoft Office User:</t>
        </r>
        <r>
          <rPr>
            <sz val="10"/>
            <color rgb="FF000000"/>
            <rFont val="Tahoma"/>
            <family val="2"/>
          </rPr>
          <t xml:space="preserve">
</t>
        </r>
        <r>
          <rPr>
            <sz val="10"/>
            <color rgb="FF000000"/>
            <rFont val="Arial"/>
            <family val="2"/>
          </rPr>
          <t xml:space="preserve">Op basis van de berekeningen voorspelt het PBL (in het onderzoek ‘Dalende Bodems, Stijgende Kosten’)
</t>
        </r>
        <r>
          <rPr>
            <sz val="10"/>
            <color rgb="FF000000"/>
            <rFont val="Arial"/>
            <family val="2"/>
          </rPr>
          <t xml:space="preserve">een gemiddelde bodemdaling in Nederland van 34 centimeter over de periode 2010-2050. Dit komt overeen
</t>
        </r>
        <r>
          <rPr>
            <sz val="10"/>
            <color rgb="FF000000"/>
            <rFont val="Arial"/>
            <family val="2"/>
          </rPr>
          <t xml:space="preserve">met een gemiddelde daling van 9 millimeter per jaar en dat is ongeveer 20 ton CO2 per hectare. 1 Cm
</t>
        </r>
        <r>
          <rPr>
            <sz val="10"/>
            <color rgb="FF000000"/>
            <rFont val="Arial"/>
            <family val="2"/>
          </rPr>
          <t xml:space="preserve">bodemdaling zou dan 22 ton CO2 per hectare zijn
</t>
        </r>
        <r>
          <rPr>
            <sz val="10"/>
            <color rgb="FF000000"/>
            <rFont val="Arial"/>
            <family val="2"/>
          </rPr>
          <t xml:space="preserve">
</t>
        </r>
        <r>
          <rPr>
            <sz val="10"/>
            <color rgb="FF000000"/>
            <rFont val="Arial"/>
            <family val="2"/>
          </rPr>
          <t>Uit: https://www.kennisprogrammabodemdaling.nl/home/wp-content/uploads/2019/05/Factsheet-Natte-teelten-2018-1.pdf</t>
        </r>
      </text>
    </comment>
    <comment ref="F42" authorId="0" shapeId="0" xr:uid="{152FD039-4EEA-3E42-8177-E610DD852966}">
      <text>
        <r>
          <rPr>
            <b/>
            <sz val="10"/>
            <color rgb="FF000000"/>
            <rFont val="Tahoma"/>
            <family val="2"/>
          </rPr>
          <t>Microsoft Office User:</t>
        </r>
        <r>
          <rPr>
            <sz val="10"/>
            <color rgb="FF000000"/>
            <rFont val="Tahoma"/>
            <family val="2"/>
          </rPr>
          <t xml:space="preserve">
</t>
        </r>
        <r>
          <rPr>
            <sz val="10"/>
            <color rgb="FF000000"/>
            <rFont val="Arial"/>
            <family val="2"/>
          </rPr>
          <t xml:space="preserve">Op basis van de berekeningen voorspelt het PBL (in het onderzoek ‘Dalende Bodems, Stijgende Kosten’)
</t>
        </r>
        <r>
          <rPr>
            <sz val="10"/>
            <color rgb="FF000000"/>
            <rFont val="Arial"/>
            <family val="2"/>
          </rPr>
          <t xml:space="preserve">een gemiddelde bodemdaling in Nederland van 34 centimeter over de periode 2010-2050. Dit komt overeen
</t>
        </r>
        <r>
          <rPr>
            <sz val="10"/>
            <color rgb="FF000000"/>
            <rFont val="Arial"/>
            <family val="2"/>
          </rPr>
          <t xml:space="preserve">met een gemiddelde daling van 9 millimeter per jaar en dat is ongeveer 20 ton CO2 per hectare. 1 Cm
</t>
        </r>
        <r>
          <rPr>
            <sz val="10"/>
            <color rgb="FF000000"/>
            <rFont val="Arial"/>
            <family val="2"/>
          </rPr>
          <t xml:space="preserve">bodemdaling zou dan 22 ton CO2 per hectare zijn
</t>
        </r>
        <r>
          <rPr>
            <sz val="10"/>
            <color rgb="FF000000"/>
            <rFont val="Arial"/>
            <family val="2"/>
          </rPr>
          <t xml:space="preserve">
</t>
        </r>
        <r>
          <rPr>
            <sz val="10"/>
            <color rgb="FF000000"/>
            <rFont val="Arial"/>
            <family val="2"/>
          </rPr>
          <t>Uit: https://www.kennisprogrammabodemdaling.nl/home/wp-content/uploads/2019/05/Factsheet-Natte-teelten-2018-1.pdf</t>
        </r>
      </text>
    </comment>
    <comment ref="J42" authorId="0" shapeId="0" xr:uid="{6929854B-46F6-F349-8704-44D722B786B5}">
      <text>
        <r>
          <rPr>
            <b/>
            <sz val="10"/>
            <color rgb="FF000000"/>
            <rFont val="Tahoma"/>
            <family val="2"/>
          </rPr>
          <t>Microsoft Office User:</t>
        </r>
        <r>
          <rPr>
            <sz val="10"/>
            <color rgb="FF000000"/>
            <rFont val="Tahoma"/>
            <family val="2"/>
          </rPr>
          <t xml:space="preserve">
</t>
        </r>
        <r>
          <rPr>
            <sz val="10"/>
            <color rgb="FF000000"/>
            <rFont val="Arial"/>
            <family val="2"/>
          </rPr>
          <t xml:space="preserve">Op basis van de berekeningen voorspelt het PBL (in het onderzoek ‘Dalende Bodems, Stijgende Kosten’)
</t>
        </r>
        <r>
          <rPr>
            <sz val="10"/>
            <color rgb="FF000000"/>
            <rFont val="Arial"/>
            <family val="2"/>
          </rPr>
          <t xml:space="preserve">een gemiddelde bodemdaling in Nederland van 34 centimeter over de periode 2010-2050. Dit komt overeen
</t>
        </r>
        <r>
          <rPr>
            <sz val="10"/>
            <color rgb="FF000000"/>
            <rFont val="Arial"/>
            <family val="2"/>
          </rPr>
          <t xml:space="preserve">met een gemiddelde daling van 9 millimeter per jaar en dat is ongeveer 20 ton CO2 per hectare. 1 Cm
</t>
        </r>
        <r>
          <rPr>
            <sz val="10"/>
            <color rgb="FF000000"/>
            <rFont val="Arial"/>
            <family val="2"/>
          </rPr>
          <t xml:space="preserve">bodemdaling zou dan 22 ton CO2 per hectare zijn
</t>
        </r>
        <r>
          <rPr>
            <sz val="10"/>
            <color rgb="FF000000"/>
            <rFont val="Arial"/>
            <family val="2"/>
          </rPr>
          <t xml:space="preserve">
</t>
        </r>
        <r>
          <rPr>
            <sz val="10"/>
            <color rgb="FF000000"/>
            <rFont val="Arial"/>
            <family val="2"/>
          </rPr>
          <t>Uit: https://www.kennisprogrammabodemdaling.nl/home/wp-content/uploads/2019/05/Factsheet-Natte-teelten-2018-1.pdf</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 User</author>
    <author/>
  </authors>
  <commentList>
    <comment ref="B5" authorId="0" shapeId="0" xr:uid="{78EB9A47-CD44-294E-82CD-0F531A7CACF3}">
      <text>
        <r>
          <rPr>
            <sz val="10"/>
            <color rgb="FF000000"/>
            <rFont val="Arial"/>
            <family val="2"/>
          </rPr>
          <t xml:space="preserve">LTO Noord (2020). CO2-uitstoot van akkerbouwproducten berekend.
</t>
        </r>
        <r>
          <rPr>
            <sz val="10"/>
            <color rgb="FF000000"/>
            <rFont val="Arial"/>
            <family val="2"/>
          </rPr>
          <t>https://www.ltonoord.nl/belangenbehartiging/bewust-omgaan-met-biodiversiteit-energie-en-kringlopen/vruchtbare-kringloop-zuid-holland/project-updates/co2-uitstoot-van-akkerbouwproducten-berekend</t>
        </r>
      </text>
    </comment>
    <comment ref="H5" authorId="1" shapeId="0" xr:uid="{00000000-0006-0000-0300-000026000000}">
      <text>
        <r>
          <rPr>
            <sz val="12"/>
            <color rgb="FF000000"/>
            <rFont val="Arial"/>
            <family val="2"/>
          </rPr>
          <t>European Environment Agency. (2007). Estimating the environmentally compatible bio energy potential from agriculture. https://doi.org/10.2800/13734</t>
        </r>
      </text>
    </comment>
    <comment ref="J5" authorId="1" shapeId="0" xr:uid="{00000000-0006-0000-0300-000017010000}">
      <text>
        <r>
          <rPr>
            <sz val="12"/>
            <color rgb="FF000000"/>
            <rFont val="Arial"/>
            <family val="2"/>
          </rPr>
          <t xml:space="preserve">Piotrowski, Stephan &amp; Carus, Michael. (2021). Ecological benefits of hemp and flax cultivation and products.
</t>
        </r>
        <r>
          <rPr>
            <sz val="12"/>
            <color rgb="FF000000"/>
            <rFont val="Arial"/>
            <family val="2"/>
          </rPr>
          <t xml:space="preserve">https://eiha.org/media/2014/10/Ecological-benefits-of-hemp-and-flax-cultivation-and-products-2011.pdf
</t>
        </r>
      </text>
    </comment>
    <comment ref="B6" authorId="0" shapeId="0" xr:uid="{6714F184-F4FD-3641-8C28-E70BE2F1A4BC}">
      <text>
        <r>
          <rPr>
            <sz val="10"/>
            <color rgb="FF000000"/>
            <rFont val="Tahoma"/>
            <family val="2"/>
          </rPr>
          <t xml:space="preserve">LTO Noord (2020). CO2-uitstoot van akkerbouwproducten berekend.
</t>
        </r>
        <r>
          <rPr>
            <sz val="10"/>
            <color rgb="FF000000"/>
            <rFont val="Tahoma"/>
            <family val="2"/>
          </rPr>
          <t>https://www.ltonoord.nl/belangenbehartiging/bewust-omgaan-met-biodiversiteit-energie-en-kringlopen/vruchtbare-kringloop-zuid-holland/project-updates/co2-uitstoot-van-akkerbouwproducten-berekend</t>
        </r>
      </text>
    </comment>
    <comment ref="H6" authorId="1" shapeId="0" xr:uid="{00000000-0006-0000-0300-00007C000000}">
      <text>
        <r>
          <rPr>
            <sz val="12"/>
            <color rgb="FF000000"/>
            <rFont val="Arial"/>
            <family val="2"/>
          </rPr>
          <t>European Environment Agency. (2007). Estimating the environmentally compatible bio energy potential from agriculture. https://doi.org/10.2800/13734</t>
        </r>
      </text>
    </comment>
    <comment ref="J6" authorId="1" shapeId="0" xr:uid="{00000000-0006-0000-0300-000067000000}">
      <text>
        <r>
          <rPr>
            <sz val="12"/>
            <color rgb="FF000000"/>
            <rFont val="Arial"/>
            <family val="2"/>
          </rPr>
          <t xml:space="preserve">Piotrowski, Stephan &amp; Carus, Michael. (2021). Ecological benefits of hemp and flax cultivation and products.
</t>
        </r>
        <r>
          <rPr>
            <sz val="12"/>
            <color rgb="FF000000"/>
            <rFont val="Arial"/>
            <family val="2"/>
          </rPr>
          <t>https://eiha.org/media/2014/10/Ecological-benefits-of-hemp-and-flax-cultivation-and-products-2011.pdf</t>
        </r>
      </text>
    </comment>
    <comment ref="B7" authorId="0" shapeId="0" xr:uid="{F3BA7DA3-7EC0-6246-B2CF-611A582DEE38}">
      <text>
        <r>
          <rPr>
            <sz val="10"/>
            <color rgb="FF000000"/>
            <rFont val="Arial"/>
            <family val="2"/>
          </rPr>
          <t xml:space="preserve">LTO Noord (2020). CO2-uitstoot van akkerbouwproducten berekend.
</t>
        </r>
        <r>
          <rPr>
            <sz val="10"/>
            <color rgb="FF000000"/>
            <rFont val="Arial"/>
            <family val="2"/>
          </rPr>
          <t>https://www.ltonoord.nl/belangenbehartiging/bewust-omgaan-met-biodiversiteit-energie-en-kringlopen/vruchtbare-kringloop-zuid-holland/project-updates/co2-uitstoot-van-akkerbouwproducten-berekend</t>
        </r>
      </text>
    </comment>
    <comment ref="H7" authorId="1" shapeId="0" xr:uid="{00000000-0006-0000-0300-000089000000}">
      <text>
        <r>
          <rPr>
            <sz val="12"/>
            <color rgb="FF000000"/>
            <rFont val="Arial"/>
            <family val="2"/>
          </rPr>
          <t>European Environment Agency. (2007). Estimating the environmentally compatible bio energy potential from agriculture. https://doi.org/10.2800/13734</t>
        </r>
      </text>
    </comment>
    <comment ref="J7" authorId="1" shapeId="0" xr:uid="{731C1B5F-8AC7-BF40-8C1C-98BC91B26E42}">
      <text>
        <r>
          <rPr>
            <sz val="12"/>
            <color rgb="FF000000"/>
            <rFont val="Arial"/>
            <family val="2"/>
          </rPr>
          <t xml:space="preserve">Piotrowski, Stephan &amp; Carus, Michael. (2021). Ecological benefits of hemp and flax cultivation and products.
</t>
        </r>
        <r>
          <rPr>
            <sz val="12"/>
            <color rgb="FF000000"/>
            <rFont val="Arial"/>
            <family val="2"/>
          </rPr>
          <t xml:space="preserve">https://eiha.org/media/2014/10/Ecological-benefits-of-hemp-and-flax-cultivation-and-products-2011.pdf
</t>
        </r>
      </text>
    </comment>
    <comment ref="B8" authorId="0" shapeId="0" xr:uid="{CCB1C89C-AE5F-2641-9253-FF07440ED711}">
      <text>
        <r>
          <rPr>
            <sz val="10"/>
            <color rgb="FF000000"/>
            <rFont val="Tahoma"/>
            <family val="2"/>
          </rPr>
          <t xml:space="preserve">Leendertse, P., Lageschaar, L., Hees, E., van Well, E., &amp; Rietberg, P. (2020, april). Bijdrage van vlas en hennep aan milieu- en klimaatdoelstellingen van het toekomstig EU-landbouwbeleid (CLM–1020). 
</t>
        </r>
        <r>
          <rPr>
            <sz val="10"/>
            <color rgb="FF000000"/>
            <rFont val="Tahoma"/>
            <family val="2"/>
          </rPr>
          <t xml:space="preserve">https://www.clm.nl/uploads/pdf/1020-CLM%20rapport%20vlas%20en%20hennep.pdf </t>
        </r>
      </text>
    </comment>
    <comment ref="E8" authorId="0" shapeId="0" xr:uid="{BDFF9A1F-64BB-F04F-8D99-65E1EC804CF2}">
      <text>
        <r>
          <rPr>
            <sz val="10"/>
            <color rgb="FF000000"/>
            <rFont val="Tahoma"/>
            <family val="2"/>
          </rPr>
          <t xml:space="preserve">Leendertse, P., Lageschaar, L., Hees, E., van Well, E., &amp; Rietberg, P. (2020, april). Bijdrage van vlas en hennep aan milieu- en klimaatdoelstellingen van het toekomstig EU-landbouwbeleid (CLM–1020). 
</t>
        </r>
        <r>
          <rPr>
            <sz val="10"/>
            <color rgb="FF000000"/>
            <rFont val="Tahoma"/>
            <family val="2"/>
          </rPr>
          <t xml:space="preserve">https://www.clm.nl/uploads/pdf/1020-CLM%20rapport%20vlas%20en%20hennep.pdf 
</t>
        </r>
        <r>
          <rPr>
            <sz val="10"/>
            <color rgb="FF000000"/>
            <rFont val="Tahoma"/>
            <family val="2"/>
          </rPr>
          <t xml:space="preserve">
</t>
        </r>
        <r>
          <rPr>
            <sz val="10"/>
            <color rgb="FF000000"/>
            <rFont val="Tahoma"/>
            <family val="2"/>
          </rPr>
          <t>Met aftrek van verliezen bij verwerking, exclusief SOC.</t>
        </r>
      </text>
    </comment>
    <comment ref="J8" authorId="1" shapeId="0" xr:uid="{00000000-0006-0000-0300-0000D4000000}">
      <text>
        <r>
          <rPr>
            <sz val="12"/>
            <color rgb="FF000000"/>
            <rFont val="Arial"/>
            <family val="2"/>
          </rPr>
          <t xml:space="preserve">Piotrowski, Stephan &amp; Carus, Michael. (2021). Ecological benefits of hemp and flax cultivation and products.
</t>
        </r>
        <r>
          <rPr>
            <sz val="12"/>
            <color rgb="FF000000"/>
            <rFont val="Arial"/>
            <family val="2"/>
          </rPr>
          <t>https://eiha.org/media/2014/10/Ecological-benefits-of-hemp-and-flax-cultivation-and-products-2011.pdf</t>
        </r>
      </text>
    </comment>
    <comment ref="L8" authorId="1" shapeId="0" xr:uid="{00000000-0006-0000-0300-000001010000}">
      <text>
        <r>
          <rPr>
            <sz val="12"/>
            <color rgb="FF000000"/>
            <rFont val="Arial"/>
            <family val="2"/>
          </rPr>
          <t>CLM, Balkema, A., The Climate Neutral Group, &amp; Wiedema, M. (2015). Verkenning vrijwillige lokale klimaatcompensatie. https://www.clm.nl/uploads/pdf/874-Verkenning_vrijwillige_lokale_klimaatcompensatie_case_Giessenlanden-web.pdf</t>
        </r>
      </text>
    </comment>
    <comment ref="B9" authorId="0" shapeId="0" xr:uid="{B104FEA3-D5B1-9E4B-BBE2-6899AD2E5D59}">
      <text>
        <r>
          <rPr>
            <sz val="10"/>
            <color rgb="FF000000"/>
            <rFont val="Arial"/>
            <family val="2"/>
          </rPr>
          <t xml:space="preserve">Leendertse, P., Lageschaar, L., Hees, E., van Well, E., &amp; Rietberg, P. (2020, april). Bijdrage van vlas en hennep aan milieu- en klimaatdoelstellingen van het toekomstig EU-landbouwbeleid (CLM–1020). 
</t>
        </r>
        <r>
          <rPr>
            <sz val="10"/>
            <color rgb="FF000000"/>
            <rFont val="Arial"/>
            <family val="2"/>
          </rPr>
          <t xml:space="preserve">https://www.clm.nl/uploads/pdf/1020-CLM%20rapport%20vlas%20en%20hennep.pdf </t>
        </r>
      </text>
    </comment>
    <comment ref="E9" authorId="0" shapeId="0" xr:uid="{3F87BBE3-8A74-9F45-B8F7-004C3A9F5CCF}">
      <text>
        <r>
          <rPr>
            <sz val="10"/>
            <color rgb="FF000000"/>
            <rFont val="Tahoma"/>
            <family val="2"/>
          </rPr>
          <t xml:space="preserve">Leendertse, P., Lageschaar, L., Hees, E., van Well, E., &amp; Rietberg, P. (2020, april). Bijdrage van vlas en hennep aan milieu- en klimaatdoelstellingen van het toekomstig EU-landbouwbeleid (CLM–1020). 
</t>
        </r>
        <r>
          <rPr>
            <sz val="10"/>
            <color rgb="FF000000"/>
            <rFont val="Arial"/>
            <family val="2"/>
          </rPr>
          <t xml:space="preserve">https://www.clm.nl/uploads/pdf/1020-CLM%20rapport%20vlas%20en%20hennep.pdf 
</t>
        </r>
        <r>
          <rPr>
            <sz val="10"/>
            <color rgb="FF000000"/>
            <rFont val="Arial"/>
            <family val="2"/>
          </rPr>
          <t xml:space="preserve">
</t>
        </r>
        <r>
          <rPr>
            <sz val="10"/>
            <color rgb="FF000000"/>
            <rFont val="Arial"/>
            <family val="2"/>
          </rPr>
          <t xml:space="preserve">Onbekend welk deel van gerapporteerde CO2-vastlegging uit SOC, BGC of AGC is.
</t>
        </r>
        <r>
          <rPr>
            <sz val="10"/>
            <color rgb="FF000000"/>
            <rFont val="Arial"/>
            <family val="2"/>
          </rPr>
          <t xml:space="preserve">
</t>
        </r>
        <r>
          <rPr>
            <sz val="10"/>
            <color rgb="FF000000"/>
            <rFont val="Arial"/>
            <family val="2"/>
          </rPr>
          <t xml:space="preserve">
</t>
        </r>
      </text>
    </comment>
    <comment ref="H9" authorId="1" shapeId="0" xr:uid="{00000000-0006-0000-0300-00000E010000}">
      <text>
        <r>
          <rPr>
            <sz val="12"/>
            <color rgb="FF000000"/>
            <rFont val="Arial"/>
            <family val="2"/>
          </rPr>
          <t xml:space="preserve">Ruijs, S., &amp; de Vries, B. (2014, augustus). Vlas en biodiversiteit. https://edepot.wur.nl/313484
</t>
        </r>
        <r>
          <rPr>
            <sz val="12"/>
            <color rgb="FF000000"/>
            <rFont val="Arial"/>
            <family val="2"/>
          </rPr>
          <t>Gebaseerd op: European Environment Agency. (2007).</t>
        </r>
      </text>
    </comment>
    <comment ref="J9" authorId="1" shapeId="0" xr:uid="{C50DA822-F49F-4249-9B9B-F3683FBA4C92}">
      <text>
        <r>
          <rPr>
            <sz val="12"/>
            <color rgb="FF000000"/>
            <rFont val="Arial"/>
            <family val="2"/>
          </rPr>
          <t>European Environment Agency. (2007). Estimating the environmentally compatible bio energy potential from agriculture. https://doi.org/10.2800/13734</t>
        </r>
      </text>
    </comment>
    <comment ref="L9" authorId="1" shapeId="0" xr:uid="{0E9183D8-2218-BF4E-8DBC-103FB8D8F90D}">
      <text>
        <r>
          <rPr>
            <sz val="12"/>
            <color rgb="FF000000"/>
            <rFont val="Arial"/>
            <family val="2"/>
          </rPr>
          <t>CLM, Balkema, A., The Climate Neutral Group, &amp; Wiedema, M. (2015). Verkenning vrijwillige lokale klimaatcompensatie. https://www.clm.nl/uploads/pdf/874-Verkenning_vrijwillige_lokale_klimaatcompensatie_case_Giessenlanden-web.pdf</t>
        </r>
      </text>
    </comment>
    <comment ref="B10" authorId="0" shapeId="0" xr:uid="{705A04C9-2ECC-3D44-8735-9063841F2365}">
      <text>
        <r>
          <rPr>
            <sz val="10"/>
            <color rgb="FF000000"/>
            <rFont val="Arial"/>
            <family val="2"/>
          </rPr>
          <t xml:space="preserve">Günther, A., Huth, V., Jurasinski, G. and Glatzel, S. (2015), The effect of biomass harvesting on greenhouse gas emissions from a rewetted temperate fen. GCB Bioenergy, 7: 1092-1106. https://doi.org/10.1111/gcbb.12214
</t>
        </r>
      </text>
    </comment>
    <comment ref="E10" authorId="1" shapeId="0" xr:uid="{00000000-0006-0000-0300-00006C000000}">
      <text>
        <r>
          <rPr>
            <sz val="12"/>
            <color rgb="FF000000"/>
            <rFont val="Arial"/>
            <family val="2"/>
          </rPr>
          <t xml:space="preserve">Günther, A., Huth, V., Jurasinski, G. and Glatzel, S. (2015), The effect of biomass harvesting on greenhouse gas emissions from a rewetted temperate fen. GCB Bioenergy, 7: 1092-1106. https://doi.org/10.1111/gcbb.12214
</t>
        </r>
        <r>
          <rPr>
            <sz val="12"/>
            <color rgb="FF000000"/>
            <rFont val="Arial"/>
            <family val="2"/>
          </rPr>
          <t xml:space="preserve">
</t>
        </r>
        <r>
          <rPr>
            <sz val="12"/>
            <color rgb="FF000000"/>
            <rFont val="Arial"/>
            <family val="2"/>
          </rPr>
          <t>Onbekend welk deel van gerapporteerde CO2-vastlegging uit SOC, BGC of AGC is.</t>
        </r>
      </text>
    </comment>
    <comment ref="H10" authorId="1" shapeId="0" xr:uid="{00000000-0006-0000-0300-00001A000000}">
      <text>
        <r>
          <rPr>
            <sz val="12"/>
            <color rgb="FF000000"/>
            <rFont val="Arial"/>
            <family val="2"/>
          </rPr>
          <t>European Environment Agency. (2007). Estimating the environmentally compatible bio energy potential from agriculture. https://doi.org/10.2800/13734</t>
        </r>
      </text>
    </comment>
    <comment ref="J10" authorId="1" shapeId="0" xr:uid="{00000000-0006-0000-0300-000088000000}">
      <text>
        <r>
          <rPr>
            <sz val="12"/>
            <color rgb="FF000000"/>
            <rFont val="Arial"/>
            <family val="2"/>
          </rPr>
          <t xml:space="preserve">van Pelt, Lennard en van Dijk, 2020, Typha cultivation in Noord-Brabant and Market opportunities. 
</t>
        </r>
        <r>
          <rPr>
            <sz val="12"/>
            <color rgb="FF000000"/>
            <rFont val="Arial"/>
            <family val="2"/>
          </rPr>
          <t xml:space="preserve">
</t>
        </r>
        <r>
          <rPr>
            <sz val="12"/>
            <color rgb="FF000000"/>
            <rFont val="Arial"/>
            <family val="2"/>
          </rPr>
          <t xml:space="preserve">
</t>
        </r>
        <r>
          <rPr>
            <sz val="12"/>
            <color rgb="FF000000"/>
            <rFont val="Arial"/>
            <family val="2"/>
          </rPr>
          <t>Gebasseerd op: European Environment Agency. (2007). Estimating the environmentally compatible bio energy potential from agriculture. https://doi.org/10.2800/13734</t>
        </r>
      </text>
    </comment>
    <comment ref="L10" authorId="1" shapeId="0" xr:uid="{00000000-0006-0000-0300-000096000000}">
      <text>
        <r>
          <rPr>
            <sz val="12"/>
            <color rgb="FF000000"/>
            <rFont val="Arial"/>
            <family val="2"/>
          </rPr>
          <t xml:space="preserve">Kennisprogramma Bodemdaling (2018). Factsheet Natte Teelten. 
</t>
        </r>
        <r>
          <rPr>
            <sz val="12"/>
            <color rgb="FF000000"/>
            <rFont val="Arial"/>
            <family val="2"/>
          </rPr>
          <t>http://www.kennisprogrammabodemdaling.nl/home/wp-content/uploads/2019/05/Factsheet-Natte-teelten-2018-1.pdf</t>
        </r>
      </text>
    </comment>
    <comment ref="N10" authorId="1" shapeId="0" xr:uid="{427B410D-5A43-8A43-BFD4-A492C423167D}">
      <text>
        <r>
          <rPr>
            <sz val="12"/>
            <color rgb="FF000000"/>
            <rFont val="Arial"/>
            <family val="2"/>
          </rPr>
          <t xml:space="preserve">Kennisprogramma Bodemdaling (2018). Factsheet Natte Teelten. 
</t>
        </r>
        <r>
          <rPr>
            <sz val="12"/>
            <color rgb="FF000000"/>
            <rFont val="Arial"/>
            <family val="2"/>
          </rPr>
          <t>http://www.kennisprogrammabodemdaling.nl/home/wp-content/uploads/2019/05/Factsheet-Natte-teelten-2018-1.pdf</t>
        </r>
      </text>
    </comment>
    <comment ref="B11" authorId="0" shapeId="0" xr:uid="{792C73C5-0AFF-D242-8907-3546CE3E1BEF}">
      <text>
        <r>
          <rPr>
            <sz val="10"/>
            <color rgb="FF000000"/>
            <rFont val="Arial"/>
            <family val="34"/>
          </rPr>
          <t xml:space="preserve">Berg, M., Ingwersen, J., Lamers, M., Streck, T. (2016). The role of Phragmites on the CH4 and CO2 fluxes in a minerotrophic peatland in Southwest Germany.
</t>
        </r>
        <r>
          <rPr>
            <sz val="10"/>
            <color rgb="FF000000"/>
            <rFont val="Arial"/>
            <family val="34"/>
          </rPr>
          <t>https://bg.copernicus.org/preprints/bg-2016-122/bg-2016-122-manuscript-version3.pdf</t>
        </r>
      </text>
    </comment>
    <comment ref="E11" authorId="0" shapeId="0" xr:uid="{64437741-6FC2-C640-A93B-5DF0EB1102B9}">
      <text>
        <r>
          <rPr>
            <sz val="10"/>
            <color rgb="FF000000"/>
            <rFont val="Tahoma"/>
            <family val="34"/>
          </rPr>
          <t>Berg, M., Ingwersen, J., Lamers, M., Streck, T. (2016). The role of Phragmites on the CH4 and CO2 fluxes in a minerotrophic peatland in Southwest Germany.</t>
        </r>
        <r>
          <rPr>
            <sz val="10"/>
            <color rgb="FF000000"/>
            <rFont val="Arial"/>
            <family val="2"/>
          </rPr>
          <t xml:space="preserve">
</t>
        </r>
        <r>
          <rPr>
            <sz val="10"/>
            <color rgb="FF000000"/>
            <rFont val="Tahoma"/>
            <family val="34"/>
          </rPr>
          <t>https://bg.copernicus.org/preprints/bg-2016-122/bg-2016-122-manuscript-version3.pdf</t>
        </r>
        <r>
          <rPr>
            <sz val="10"/>
            <color rgb="FF000000"/>
            <rFont val="Arial"/>
            <family val="2"/>
          </rPr>
          <t xml:space="preserve">
</t>
        </r>
      </text>
    </comment>
    <comment ref="N11" authorId="1" shapeId="0" xr:uid="{4E3DA31E-779C-4D4A-9B15-4AB6C0EFB39A}">
      <text>
        <r>
          <rPr>
            <sz val="12"/>
            <color rgb="FF000000"/>
            <rFont val="Arial"/>
            <family val="2"/>
          </rPr>
          <t xml:space="preserve">Kennisprogramma Bodemdaling (2018). Factsheet Natte Teelten. 
</t>
        </r>
        <r>
          <rPr>
            <sz val="12"/>
            <color rgb="FF000000"/>
            <rFont val="Arial"/>
            <family val="2"/>
          </rPr>
          <t>http://www.kennisprogrammabodemdaling.nl/home/wp-content/uploads/2019/05/Factsheet-Natte-teelten-2018-1.pdf</t>
        </r>
      </text>
    </comment>
    <comment ref="B12" authorId="0" shapeId="0" xr:uid="{20E12C3F-20C1-BD4B-B833-D1D89B0385DA}">
      <text>
        <r>
          <rPr>
            <sz val="10"/>
            <color rgb="FF000000"/>
            <rFont val="Tahoma"/>
            <family val="2"/>
          </rPr>
          <t xml:space="preserve">Bronnen: Winkler, B., Mangold, A., von Cossel, M., Clifton-Brown, J., Pogrzeba, M., Lewandowski, I., ... &amp; Kiesel, A. (2020). Implementing miscanthus into farming systems: A review of agronomic practices, capital and labour demand. Renewable and Sustainable Energy Reviews, 132, 110053. </t>
        </r>
      </text>
    </comment>
    <comment ref="E12" authorId="0" shapeId="0" xr:uid="{F243A642-5FB3-0445-A022-83ECDC13976B}">
      <text>
        <r>
          <rPr>
            <sz val="10"/>
            <color rgb="FF000000"/>
            <rFont val="Tahoma"/>
            <family val="2"/>
          </rPr>
          <t xml:space="preserve">Scordia, D.; D’Agosta, G.M.; Mantineo, M.; Testa, G.; Cosentino, S.L. Life Cycle Assessment of Biomass Production from Lignocellulosic Perennial Grasses under Changing Soil Nitrogen and Water Content in the Mediterranean Area. Agronomy 2021, 11, 988. https://doi.org/10.3390/agronomy11050988
</t>
        </r>
        <r>
          <rPr>
            <sz val="10"/>
            <color rgb="FF000000"/>
            <rFont val="Tahoma"/>
            <family val="2"/>
          </rPr>
          <t xml:space="preserve">
</t>
        </r>
        <r>
          <rPr>
            <sz val="10"/>
            <color rgb="FF000000"/>
            <rFont val="Tahoma"/>
            <family val="2"/>
          </rPr>
          <t>Alleen AGC meegenomen.</t>
        </r>
      </text>
    </comment>
    <comment ref="H12" authorId="1" shapeId="0" xr:uid="{00000000-0006-0000-0300-000008010000}">
      <text>
        <r>
          <rPr>
            <sz val="12"/>
            <color rgb="FF000000"/>
            <rFont val="Arial"/>
            <family val="2"/>
          </rPr>
          <t>European Environment Agency. (2007). Estimating the environmentally compatible bio energy potential from agriculture. https://doi.org/10.2800/13734</t>
        </r>
      </text>
    </comment>
    <comment ref="J12" authorId="1" shapeId="0" xr:uid="{00000000-0006-0000-0300-00005A000000}">
      <text>
        <r>
          <rPr>
            <sz val="12"/>
            <color rgb="FF000000"/>
            <rFont val="Arial"/>
            <family val="2"/>
          </rPr>
          <t xml:space="preserve">Kinhal, V. (2015). Ecological effects of Miscanthus Giganteus.
</t>
        </r>
        <r>
          <rPr>
            <sz val="12"/>
            <color rgb="FF000000"/>
            <rFont val="Arial"/>
            <family val="2"/>
          </rPr>
          <t xml:space="preserve">https://www.agrikinetics.com/miscanthus-giganteus/ecology-of-miscanthus-giganteus/
</t>
        </r>
        <r>
          <rPr>
            <sz val="12"/>
            <color rgb="FF000000"/>
            <rFont val="Arial"/>
            <family val="2"/>
          </rPr>
          <t xml:space="preserve">
</t>
        </r>
        <r>
          <rPr>
            <sz val="12"/>
            <color rgb="FF000000"/>
            <rFont val="Arial"/>
            <family val="2"/>
          </rPr>
          <t>European Environment Agency. (2007). Estimating the environmentally compatible bio energy potential from agriculture. https://doi.org/10.2800/13734</t>
        </r>
      </text>
    </comment>
    <comment ref="B13" authorId="0" shapeId="0" xr:uid="{B2F6FB25-77AD-8240-A96B-6EE42C4F8DB7}">
      <text>
        <r>
          <rPr>
            <sz val="10"/>
            <color rgb="FF000000"/>
            <rFont val="Tahoma"/>
            <family val="2"/>
          </rPr>
          <t xml:space="preserve">Uitstoot van zonnekroon is niet bekend. Als referentie is uitstoot van de benodigde machinese genomen uit: </t>
        </r>
        <r>
          <rPr>
            <sz val="10"/>
            <color rgb="FF000000"/>
            <rFont val="Arial"/>
            <family val="2"/>
          </rPr>
          <t>Schröder, J.J. &amp; J.C. van Middelkoop, 2016. Milieukundige voetafdruk van de teelt van</t>
        </r>
        <r>
          <rPr>
            <sz val="10"/>
            <color rgb="FF000000"/>
            <rFont val="Arial"/>
            <family val="2"/>
          </rPr>
          <t xml:space="preserve">
</t>
        </r>
        <r>
          <rPr>
            <sz val="10"/>
            <color rgb="FF000000"/>
            <rFont val="Arial"/>
            <family val="2"/>
          </rPr>
          <t xml:space="preserve">ruwvoergewassen. Wageningen Plant Research, Vertrouwelijk Rapport 658. 48 blz.; 
</t>
        </r>
        <r>
          <rPr>
            <sz val="10"/>
            <color rgb="FF000000"/>
            <rFont val="Tahoma"/>
            <family val="2"/>
          </rPr>
          <t xml:space="preserve">
</t>
        </r>
        <r>
          <rPr>
            <sz val="10"/>
            <color rgb="FF000000"/>
            <rFont val="Tahoma"/>
            <family val="2"/>
          </rPr>
          <t>https://library.wur.nl/WebQuery/wurpubs/fulltext/416664</t>
        </r>
      </text>
    </comment>
    <comment ref="E13" authorId="0" shapeId="0" xr:uid="{27172670-12BE-D346-AA96-384A7B0C87F4}">
      <text>
        <r>
          <rPr>
            <sz val="10"/>
            <color rgb="FF000000"/>
            <rFont val="Tahoma"/>
            <family val="2"/>
          </rPr>
          <t>Verkregen in overleg met teler. Alleen CO2 vastlegging uit AGC meegenomen.</t>
        </r>
      </text>
    </comment>
    <comment ref="H13" authorId="0" shapeId="0" xr:uid="{B9F7D692-2FE6-A94D-B725-78C392FCDB3C}">
      <text>
        <r>
          <rPr>
            <sz val="10"/>
            <color rgb="FF000000"/>
            <rFont val="Calibri"/>
            <family val="2"/>
          </rPr>
          <t xml:space="preserve">Boerenbond • Management&amp;Techniek 17 • 22 september 2017. via: https://edepot.wur.nl/429377
</t>
        </r>
        <r>
          <rPr>
            <sz val="10"/>
            <color rgb="FF000000"/>
            <rFont val="Calibri"/>
            <family val="2"/>
          </rPr>
          <t xml:space="preserve">
</t>
        </r>
        <r>
          <rPr>
            <sz val="10"/>
            <color rgb="FF000000"/>
            <rFont val="Calibri"/>
            <family val="2"/>
          </rPr>
          <t>Silphie. (2022, June 28). Silphie | Zonnekroon | Ruwvoer, biogas, vezels. Retrieved September 15, 2022, from https://silphie.nl/</t>
        </r>
      </text>
    </comment>
    <comment ref="B14" authorId="0" shapeId="0" xr:uid="{7F0B81AD-2446-B545-90BD-3E42F7BF32E5}">
      <text>
        <r>
          <rPr>
            <sz val="10"/>
            <color rgb="FF000000"/>
            <rFont val="Arial"/>
            <family val="2"/>
          </rPr>
          <t xml:space="preserve">Energy balance, GHG emission and economy for cultivation of high biomass verities of bamboo, sorghum and pearl millet as energy crops at marginal ecologies of Gujarat state in India. https://www.sciencedirect.com/science/article/abs/pii/S0960148119316647
</t>
        </r>
        <r>
          <rPr>
            <sz val="10"/>
            <color rgb="FF000000"/>
            <rFont val="Arial"/>
            <family val="2"/>
          </rPr>
          <t xml:space="preserve">
</t>
        </r>
      </text>
    </comment>
    <comment ref="E14" authorId="0" shapeId="0" xr:uid="{B787B5BB-41D0-4F46-BD63-0D7E3A6D8EEC}">
      <text>
        <r>
          <rPr>
            <sz val="10"/>
            <color rgb="FF000000"/>
            <rFont val="Arial"/>
            <family val="2"/>
          </rPr>
          <t xml:space="preserve">van der Lugt, P., Thanglong, T., &amp; King, C. (2018).
</t>
        </r>
        <r>
          <rPr>
            <sz val="10"/>
            <color rgb="FF000000"/>
            <rFont val="Arial"/>
            <family val="2"/>
          </rPr>
          <t xml:space="preserve">Carbon sequestration and carbon emissions reduction
</t>
        </r>
        <r>
          <rPr>
            <sz val="10"/>
            <color rgb="FF000000"/>
            <rFont val="Arial"/>
            <family val="2"/>
          </rPr>
          <t xml:space="preserve">through bamboo forests and products. Inba 
</t>
        </r>
        <r>
          <rPr>
            <sz val="10"/>
            <color rgb="FF000000"/>
            <rFont val="Tahoma"/>
            <family val="2"/>
          </rPr>
          <t xml:space="preserve">https://pure.tudelft.nl/ws/portalfiles/portal/51463169/INBAR_WP_Carbon_Sequestration_HR.pdf
</t>
        </r>
        <r>
          <rPr>
            <sz val="10"/>
            <color rgb="FF000000"/>
            <rFont val="Tahoma"/>
            <family val="2"/>
          </rPr>
          <t xml:space="preserve">
</t>
        </r>
        <r>
          <rPr>
            <sz val="10"/>
            <color rgb="FF000000"/>
            <rFont val="Tahoma"/>
            <family val="2"/>
          </rPr>
          <t>Hier alleen AGC/BGC en carbon in the product pool meegenomen. SOC is buiten beschouwing gelaten om vergelijkbaarheid met andere gewassen te waarborgen</t>
        </r>
      </text>
    </comment>
    <comment ref="H14" authorId="0" shapeId="0" xr:uid="{C5B288C1-2A4D-8946-957E-807FD96D3FC4}">
      <text>
        <r>
          <rPr>
            <sz val="10"/>
            <color rgb="FF000000"/>
            <rFont val="Tahoma"/>
            <family val="2"/>
          </rPr>
          <t xml:space="preserve">
</t>
        </r>
        <r>
          <rPr>
            <sz val="10"/>
            <color rgb="FF000000"/>
            <rFont val="Calibri"/>
            <family val="2"/>
          </rPr>
          <t xml:space="preserve">Quickscan flora en fauna
</t>
        </r>
        <r>
          <rPr>
            <sz val="10"/>
            <color rgb="FF000000"/>
            <rFont val="Calibri"/>
            <family val="2"/>
          </rPr>
          <t xml:space="preserve">Randijk Bamboe-kwekerij, Leusden (2019). vrijwel geen biodiversiteit boven de grond: https://www.planviewer.nl/imro/files/NL.IMRO.0327.237-0401/b_NL.IMRO.0327.237-0401_tb5.pdf
</t>
        </r>
        <r>
          <rPr>
            <sz val="10"/>
            <color rgb="FF000000"/>
            <rFont val="Tahoma"/>
            <family val="2"/>
          </rPr>
          <t xml:space="preserve">
</t>
        </r>
      </text>
    </comment>
    <comment ref="J14" authorId="0" shapeId="0" xr:uid="{B846BDC6-7A78-0F4A-90B6-79B2664E35DF}">
      <text>
        <r>
          <rPr>
            <sz val="10"/>
            <color rgb="FF000000"/>
            <rFont val="Calibri"/>
            <family val="2"/>
            <scheme val="minor"/>
          </rPr>
          <t>Poppens, R. P., Van Dam, J. E. G., &amp; Elbersen, H. W. (2013). Bamboo: Analyzing the potential of bamboo feedstock for the biobased economy. NL Agency, Ministry of Economic Affairs.</t>
        </r>
      </text>
    </comment>
    <comment ref="L14" authorId="0" shapeId="0" xr:uid="{AC774A23-F951-A34B-A843-36C47E9FF54A}">
      <text>
        <r>
          <rPr>
            <sz val="10"/>
            <color rgb="FF000000"/>
            <rFont val="Calibri"/>
            <family val="2"/>
          </rPr>
          <t xml:space="preserve">Van Cleynenbreugel, E. (2015). Plants as water purification, resource and spatial element for peri-urban kampungs in Bandung.
</t>
        </r>
        <r>
          <rPr>
            <sz val="10"/>
            <color rgb="FF000000"/>
            <rFont val="Calibri"/>
            <family val="2"/>
          </rPr>
          <t xml:space="preserve">
</t>
        </r>
        <r>
          <rPr>
            <sz val="10"/>
            <color rgb="FF000000"/>
            <rFont val="Calibri"/>
            <family val="2"/>
          </rPr>
          <t xml:space="preserve">
</t>
        </r>
        <r>
          <rPr>
            <sz val="10"/>
            <color rgb="FF000000"/>
            <rFont val="Calibri"/>
            <family val="2"/>
          </rPr>
          <t xml:space="preserve">Bamboo bruikbaar voor fytodepuratie: https://www.permaculturenews.org/2018/12/11/bamboo-for-water-purification/
</t>
        </r>
        <r>
          <rPr>
            <sz val="10"/>
            <color rgb="FF000000"/>
            <rFont val="Calibri"/>
            <family val="2"/>
          </rPr>
          <t xml:space="preserve">Tallarico, G. (2018, December 11). Bamboo for Water Purification. The Permaculture Research Institute. Retrieved September 15, 2022 
</t>
        </r>
        <r>
          <rPr>
            <sz val="10"/>
            <color rgb="FF000000"/>
            <rFont val="Calibri"/>
            <family val="2"/>
          </rPr>
          <t xml:space="preserve">
</t>
        </r>
        <r>
          <rPr>
            <sz val="10"/>
            <color rgb="FF000000"/>
            <rFont val="Calibri"/>
            <family val="2"/>
          </rPr>
          <t xml:space="preserve"> https://ec.europa.eu/environment/archives/ecoinnovation2012/2nd_forum/presentations/session2/2-19.pdf ; 
</t>
        </r>
        <r>
          <rPr>
            <sz val="10"/>
            <color rgb="FF000000"/>
            <rFont val="Calibri"/>
            <family val="2"/>
          </rPr>
          <t xml:space="preserve">
</t>
        </r>
        <r>
          <rPr>
            <sz val="10"/>
            <color rgb="FF000000"/>
            <rFont val="Calibri"/>
            <family val="2"/>
          </rPr>
          <t xml:space="preserve">
</t>
        </r>
        <r>
          <rPr>
            <sz val="10"/>
            <color rgb="FF000000"/>
            <rFont val="Calibri"/>
            <family val="2"/>
          </rPr>
          <t xml:space="preserve">https://cordis.europa.eu/article/id/36167-innovative-system-uses-bamboo-to-treat-wastewater
</t>
        </r>
      </text>
    </comment>
    <comment ref="B15" authorId="0" shapeId="0" xr:uid="{AC673110-73EC-4BB5-AA55-9BB10CCE1B20}">
      <text>
        <r>
          <rPr>
            <b/>
            <sz val="10"/>
            <color rgb="FF000000"/>
            <rFont val="Tahoma"/>
            <family val="2"/>
          </rPr>
          <t>Microsoft Office User:</t>
        </r>
        <r>
          <rPr>
            <sz val="10"/>
            <color rgb="FF000000"/>
            <rFont val="Tahoma"/>
            <family val="2"/>
          </rPr>
          <t xml:space="preserve">
</t>
        </r>
        <r>
          <rPr>
            <sz val="10"/>
            <color rgb="FF000000"/>
            <rFont val="Arial"/>
            <family val="2"/>
          </rPr>
          <t>Yield and Carbon Exchange of Sorghum Grown as Advanced Biofuel Feedstock on Abandoned Agricultural Land in Southeastern Ohio (Grennell, 2014)</t>
        </r>
      </text>
    </comment>
    <comment ref="E15" authorId="0" shapeId="0" xr:uid="{EA6CCA55-AE11-45F3-BB64-65F588AB0E96}">
      <text>
        <r>
          <rPr>
            <sz val="10"/>
            <color rgb="FF000000"/>
            <rFont val="Arial"/>
            <family val="2"/>
          </rPr>
          <t xml:space="preserve">Yield and Carbon Exchange of Sorghum Grown as Advanced Biofuel Feedstock on Abandoned Agricultural Land in Southeastern Ohio (Grennell, 2014)
</t>
        </r>
        <r>
          <rPr>
            <sz val="10"/>
            <color rgb="FF000000"/>
            <rFont val="Arial"/>
            <family val="2"/>
          </rPr>
          <t xml:space="preserve">
Alleen AGC meegenomen.</t>
        </r>
      </text>
    </comment>
    <comment ref="H15" authorId="0" shapeId="0" xr:uid="{419FAA69-76DA-FF4A-8C54-4C5F4E0E95A0}">
      <text>
        <r>
          <rPr>
            <sz val="10"/>
            <color rgb="FF000000"/>
            <rFont val="Calibri"/>
            <family val="2"/>
          </rPr>
          <t>Van de Goor, S., van Eekeren, N., De Vliegher, A., Pannecoucque, J., Vandecasteele, B., &amp; Van Waes, J. (2017). Sorghum als derde gewas in de melkveehouderij. Perspectieven van rassen en gewasrotatie in beeld. Louis Bolk Instituut ism ILVO (Instituut voor Landbouw-en Visserijonderzoek), Driebergen, 26.</t>
        </r>
      </text>
    </comment>
    <comment ref="J15" authorId="0" shapeId="0" xr:uid="{C184927A-1133-484C-88DF-6C112B765E20}">
      <text>
        <r>
          <rPr>
            <sz val="10"/>
            <color rgb="FF000000"/>
            <rFont val="Calibri"/>
            <family val="2"/>
          </rPr>
          <t xml:space="preserve">Grubinger, V. P. (2008). Sorghum-Sudangrass, a Vigorous Cover Crop. via: https://www.uvm.edu/vtvegandberry/factsheets/Sorghum-Sudangrass.pdf
</t>
        </r>
        <r>
          <rPr>
            <sz val="10"/>
            <color rgb="FF000000"/>
            <rFont val="Calibri"/>
            <family val="2"/>
          </rPr>
          <t xml:space="preserve">
</t>
        </r>
        <r>
          <rPr>
            <sz val="10"/>
            <color rgb="FF000000"/>
            <rFont val="Calibri"/>
            <family val="2"/>
          </rPr>
          <t xml:space="preserve">Van de Goor, S., van Eekeren, N., De Vliegher, A., Pannecoucque, J., Vandecasteele, B., &amp; Van Waes, J. (2017). Sorghum als derde gewas in de melkveehouderij. Perspectieven van rassen en gewasrotatie in beeld. Louis Bolk Instituut ism ILVO (Instituut voor Landbouw-en Visserijonderzoek), Driebergen, 26.
</t>
        </r>
        <r>
          <rPr>
            <sz val="10"/>
            <color rgb="FF000000"/>
            <rFont val="Calibri"/>
            <family val="2"/>
          </rPr>
          <t xml:space="preserve">
</t>
        </r>
        <r>
          <rPr>
            <sz val="10"/>
            <color rgb="FF000000"/>
            <rFont val="Calibri"/>
            <family val="2"/>
          </rPr>
          <t xml:space="preserve">Gewas draagt bij aan
</t>
        </r>
        <r>
          <rPr>
            <sz val="10"/>
            <color rgb="FF000000"/>
            <rFont val="Calibri"/>
            <family val="2"/>
          </rPr>
          <t xml:space="preserve">oplossen verdichting
</t>
        </r>
        <r>
          <rPr>
            <sz val="10"/>
            <color rgb="FF000000"/>
            <rFont val="Calibri"/>
            <family val="2"/>
          </rPr>
          <t xml:space="preserve">(2016). via: https://edepot.wur.nl/402782
</t>
        </r>
        <r>
          <rPr>
            <sz val="10"/>
            <color rgb="FF000000"/>
            <rFont val="Calibri"/>
            <family val="2"/>
          </rPr>
          <t xml:space="preserve">
</t>
        </r>
        <r>
          <rPr>
            <sz val="10"/>
            <color rgb="FF000000"/>
            <rFont val="Calibri"/>
            <family val="2"/>
          </rPr>
          <t xml:space="preserve">Resultaten proef sorghum. (2020). https://www.vruchtbarekringloopnoordnederland.nl/. Via: https://www.vruchtbarekringloopnoordnederland.nl/resultaten-proef-sorghum/
</t>
        </r>
      </text>
    </comment>
    <comment ref="B16" authorId="0" shapeId="0" xr:uid="{3F6CA23E-E60B-8245-8736-81B4BCF9D2CE}">
      <text>
        <r>
          <rPr>
            <sz val="10"/>
            <color rgb="FF000000"/>
            <rFont val="Tahoma"/>
            <family val="2"/>
          </rPr>
          <t xml:space="preserve">Schelhaas, M. J., &amp; Dekkers, R. (2013). Door de bomen het bos weer zien, 6e Nederlandse bosinventarisatie levert schat aan informatie. Vakblad Natuur Bos Landschap, 5(10), 14-17.
</t>
        </r>
        <r>
          <rPr>
            <sz val="10"/>
            <color rgb="FF000000"/>
            <rFont val="Tahoma"/>
            <family val="2"/>
          </rPr>
          <t xml:space="preserve">https://www.wur.nl/nl/Publicatie-details.htm?publicationId=publication-way-343431363730
</t>
        </r>
        <r>
          <rPr>
            <sz val="10"/>
            <color rgb="FF000000"/>
            <rFont val="Tahoma"/>
            <family val="2"/>
          </rPr>
          <t xml:space="preserve">
</t>
        </r>
        <r>
          <rPr>
            <sz val="10"/>
            <color rgb="FF000000"/>
            <rFont val="Tahoma"/>
            <family val="2"/>
          </rPr>
          <t xml:space="preserve">Helmer, W. (z.d.). Natuurwaarden van de Eik. Edepot Wur. Geraadpleegd op 5 mei 2021, van https://edepot.wur.nl/266940
</t>
        </r>
        <r>
          <rPr>
            <sz val="10"/>
            <color rgb="FF000000"/>
            <rFont val="Tahoma"/>
            <family val="2"/>
          </rPr>
          <t xml:space="preserve">
</t>
        </r>
        <r>
          <rPr>
            <sz val="10"/>
            <color rgb="FF000000"/>
            <rFont val="Tahoma"/>
            <family val="2"/>
          </rPr>
          <t xml:space="preserve">Hoffman, M. H. A. (2009). Planten en luchtkwaliteit. Dendroflora, 46, 25-49. 
</t>
        </r>
        <r>
          <rPr>
            <sz val="10"/>
            <color rgb="FF000000"/>
            <rFont val="Tahoma"/>
            <family val="2"/>
          </rPr>
          <t xml:space="preserve">https://library.wur.nl/WebQuery/wurpubs/399478
</t>
        </r>
        <r>
          <rPr>
            <sz val="10"/>
            <color rgb="FF000000"/>
            <rFont val="Tahoma"/>
            <family val="2"/>
          </rPr>
          <t xml:space="preserve">
</t>
        </r>
        <r>
          <rPr>
            <sz val="10"/>
            <color rgb="FF000000"/>
            <rFont val="Tahoma"/>
            <family val="2"/>
          </rPr>
          <t xml:space="preserve">Sikkema, R., Stichting bos en hout. (1994). Bos en hout: dé kans voor een betere CO2-balans. Bos en hout berichten (nr. 3). http://www.probos.nl/images/pdf/bosberichten/bosenhoutberichten1994-03.pdf
</t>
        </r>
        <r>
          <rPr>
            <sz val="10"/>
            <color rgb="FF000000"/>
            <rFont val="Tahoma"/>
            <family val="2"/>
          </rPr>
          <t xml:space="preserve">
</t>
        </r>
        <r>
          <rPr>
            <sz val="10"/>
            <color rgb="FF000000"/>
            <rFont val="Tahoma"/>
            <family val="2"/>
          </rPr>
          <t xml:space="preserve">Nabuurs, G. J., &amp; Mohren, G. M. J. (1994). Koolstofvoorraden en-vastlegging in het Nederlandse bos. Nederlands Bosbouwtijdschrift, 66, 144-157.
</t>
        </r>
        <r>
          <rPr>
            <sz val="10"/>
            <color rgb="FF000000"/>
            <rFont val="Tahoma"/>
            <family val="2"/>
          </rPr>
          <t xml:space="preserve">https://edepot.wur.nl/114889
</t>
        </r>
      </text>
    </comment>
    <comment ref="E16" authorId="1" shapeId="0" xr:uid="{00000000-0006-0000-0300-000009010000}">
      <text>
        <r>
          <rPr>
            <sz val="12"/>
            <color rgb="FF000000"/>
            <rFont val="Arial"/>
            <family val="2"/>
          </rPr>
          <t xml:space="preserve">Sikkema, R., Stichting bos en hout. (1994). Bos en hout: dé kans voor een betere CO2-balans. Bos en hout berichten (nr. 3). http://www.probos.nl/images/pdf/bosberichten/bosenhoutberichten1994-03.pdf
</t>
        </r>
        <r>
          <rPr>
            <sz val="12"/>
            <color rgb="FF000000"/>
            <rFont val="Arial"/>
            <family val="2"/>
          </rPr>
          <t xml:space="preserve">
</t>
        </r>
        <r>
          <rPr>
            <sz val="12"/>
            <color rgb="FF000000"/>
            <rFont val="Arial"/>
            <family val="2"/>
          </rPr>
          <t xml:space="preserve">Nabuurs, G. J., &amp; Mohren, G. M. J. (1994). Koolstofvoorraden en-vastlegging in het Nederlandse bos. Nederlands Bosbouwtijdschrift, 66, 144-157.
</t>
        </r>
        <r>
          <rPr>
            <sz val="12"/>
            <color rgb="FF000000"/>
            <rFont val="Arial"/>
            <family val="2"/>
          </rPr>
          <t xml:space="preserve">https://edepot.wur.nl/114889
</t>
        </r>
        <r>
          <rPr>
            <sz val="12"/>
            <color rgb="FF000000"/>
            <rFont val="Arial"/>
            <family val="2"/>
          </rPr>
          <t xml:space="preserve">
</t>
        </r>
        <r>
          <rPr>
            <sz val="12"/>
            <color rgb="FF000000"/>
            <rFont val="Arial"/>
            <family val="2"/>
          </rPr>
          <t>Alleen AGC meegenomen.</t>
        </r>
      </text>
    </comment>
    <comment ref="H16" authorId="1" shapeId="0" xr:uid="{00000000-0006-0000-0300-0000E1000000}">
      <text>
        <r>
          <rPr>
            <sz val="12"/>
            <color rgb="FF000000"/>
            <rFont val="Arial"/>
            <family val="2"/>
          </rPr>
          <t xml:space="preserve">European Environment Agency. (2007). Estimating the environmentally compatible bio energy potential from agriculture. https://doi.org/10.2800/13734
</t>
        </r>
        <r>
          <rPr>
            <sz val="12"/>
            <color rgb="FF000000"/>
            <rFont val="Arial"/>
            <family val="2"/>
          </rPr>
          <t xml:space="preserve">
</t>
        </r>
        <r>
          <rPr>
            <sz val="12"/>
            <color rgb="FF000000"/>
            <rFont val="Arial"/>
            <family val="2"/>
          </rPr>
          <t>Helmer, W. (z.d.)</t>
        </r>
      </text>
    </comment>
    <comment ref="J16" authorId="1" shapeId="0" xr:uid="{673A1399-FD12-4B47-B391-74D5193EE7E7}">
      <text>
        <r>
          <rPr>
            <sz val="12"/>
            <color rgb="FF000000"/>
            <rFont val="Arial"/>
            <family val="2"/>
          </rPr>
          <t xml:space="preserve">We assume that the effect of all trees on soil quality is postive. Because of the deep rooting and the biomass of leaves that mulch the soil every autumn. Furthermore there is little soil tillage / preperation over the years because it is a long term crop/forest.
</t>
        </r>
        <r>
          <rPr>
            <sz val="12"/>
            <color rgb="FF000000"/>
            <rFont val="Arial"/>
            <family val="2"/>
          </rPr>
          <t xml:space="preserve">
</t>
        </r>
        <r>
          <rPr>
            <sz val="12"/>
            <color rgb="FF000000"/>
            <rFont val="Arial"/>
            <family val="2"/>
          </rPr>
          <t xml:space="preserve">Gebasseerd op: European Environment Agency. (2007). Estimating the environmentally compatible bio energy potential from agriculture. https://doi.org/10.2800/13734
</t>
        </r>
        <r>
          <rPr>
            <sz val="12"/>
            <color rgb="FF000000"/>
            <rFont val="Arial"/>
            <family val="2"/>
          </rPr>
          <t xml:space="preserve">
</t>
        </r>
        <r>
          <rPr>
            <sz val="12"/>
            <color rgb="FF000000"/>
            <rFont val="Arial"/>
            <family val="2"/>
          </rPr>
          <t>Helmer, W. (z.d.). Natuurwaarden van de Eik. Edepot Wur. Geraadpleegd op 5 mei 2021, van https://edepot.wur.nl/266940</t>
        </r>
      </text>
    </comment>
    <comment ref="B17" authorId="0" shapeId="0" xr:uid="{A498D3C3-A103-3244-822D-54AB6910551F}">
      <text>
        <r>
          <rPr>
            <sz val="10"/>
            <color rgb="FF000000"/>
            <rFont val="Tahoma"/>
            <family val="2"/>
          </rPr>
          <t xml:space="preserve">Schelhaas, M. J., &amp; Dekkers, R. (2013). Door de bomen het bos weer zien, 6e Nederlandse bosinventarisatie levert schat aan informatie. Vakblad Natuur Bos Landschap, 5(10), 14-17.
</t>
        </r>
        <r>
          <rPr>
            <sz val="10"/>
            <color rgb="FF000000"/>
            <rFont val="Tahoma"/>
            <family val="2"/>
          </rPr>
          <t xml:space="preserve">https://www.wur.nl/nl/Publicatie-details.htm?publicationId=publication-way-343431363730
</t>
        </r>
        <r>
          <rPr>
            <sz val="10"/>
            <color rgb="FF000000"/>
            <rFont val="Tahoma"/>
            <family val="2"/>
          </rPr>
          <t xml:space="preserve">
</t>
        </r>
        <r>
          <rPr>
            <sz val="10"/>
            <color rgb="FF000000"/>
            <rFont val="Tahoma"/>
            <family val="2"/>
          </rPr>
          <t xml:space="preserve">Helmer, W. (z.d.). Natuurwaarden van de Eik. Edepot Wur. Geraadpleegd op 5 mei 2021, van https://edepot.wur.nl/266940
</t>
        </r>
        <r>
          <rPr>
            <sz val="10"/>
            <color rgb="FF000000"/>
            <rFont val="Tahoma"/>
            <family val="2"/>
          </rPr>
          <t xml:space="preserve">
</t>
        </r>
        <r>
          <rPr>
            <sz val="10"/>
            <color rgb="FF000000"/>
            <rFont val="Tahoma"/>
            <family val="2"/>
          </rPr>
          <t xml:space="preserve">Hoffman, M. H. A. (2009). Planten en luchtkwaliteit. Dendroflora, 46, 25-49. 
</t>
        </r>
        <r>
          <rPr>
            <sz val="10"/>
            <color rgb="FF000000"/>
            <rFont val="Tahoma"/>
            <family val="2"/>
          </rPr>
          <t xml:space="preserve">https://library.wur.nl/WebQuery/wurpubs/399478
</t>
        </r>
        <r>
          <rPr>
            <sz val="10"/>
            <color rgb="FF000000"/>
            <rFont val="Tahoma"/>
            <family val="2"/>
          </rPr>
          <t xml:space="preserve">
</t>
        </r>
        <r>
          <rPr>
            <sz val="10"/>
            <color rgb="FF000000"/>
            <rFont val="Tahoma"/>
            <family val="2"/>
          </rPr>
          <t xml:space="preserve">Sikkema, R., Stichting bos en hout. (1994). Bos en hout: dé kans voor een betere CO2-balans. Bos en hout berichten (nr. 3). http://www.probos.nl/images/pdf/bosberichten/bosenhoutberichten1994-03.pdf
</t>
        </r>
        <r>
          <rPr>
            <sz val="10"/>
            <color rgb="FF000000"/>
            <rFont val="Tahoma"/>
            <family val="2"/>
          </rPr>
          <t xml:space="preserve">
</t>
        </r>
        <r>
          <rPr>
            <sz val="10"/>
            <color rgb="FF000000"/>
            <rFont val="Tahoma"/>
            <family val="2"/>
          </rPr>
          <t xml:space="preserve">Nabuurs, G. J., &amp; Mohren, G. M. J. (1994). Koolstofvoorraden en-vastlegging in het Nederlandse bos. Nederlands Bosbouwtijdschrift, 66, 144-157.
</t>
        </r>
        <r>
          <rPr>
            <sz val="10"/>
            <color rgb="FF000000"/>
            <rFont val="Tahoma"/>
            <family val="2"/>
          </rPr>
          <t xml:space="preserve">https://edepot.wur.nl/114889
</t>
        </r>
      </text>
    </comment>
    <comment ref="E17" authorId="1" shapeId="0" xr:uid="{00000000-0006-0000-0300-000007010000}">
      <text>
        <r>
          <rPr>
            <sz val="12"/>
            <color rgb="FF000000"/>
            <rFont val="Arial"/>
            <family val="2"/>
          </rPr>
          <t xml:space="preserve">Sikkema, R., Stichting bos en hout. (1994). Bos en hout: dé kans voor een betere CO2-balans. Bos en hout berichten (nr. 3). http://www.probos.nl/images/pdf/bosberichten/bosenhoutberichten1994-03.pdf
</t>
        </r>
        <r>
          <rPr>
            <sz val="12"/>
            <color rgb="FF000000"/>
            <rFont val="Arial"/>
            <family val="2"/>
          </rPr>
          <t xml:space="preserve">
</t>
        </r>
        <r>
          <rPr>
            <sz val="12"/>
            <color rgb="FF000000"/>
            <rFont val="Arial"/>
            <family val="2"/>
          </rPr>
          <t xml:space="preserve">Nabuurs, G. J., &amp; Mohren, G. M. J. (1994). Koolstofvoorraden en-vastlegging in het Nederlandse bos. Nederlands Bosbouwtijdschrift, 66, 144-157.
</t>
        </r>
        <r>
          <rPr>
            <sz val="12"/>
            <color rgb="FF000000"/>
            <rFont val="Arial"/>
            <family val="2"/>
          </rPr>
          <t xml:space="preserve">https://edepot.wur.nl/114889
</t>
        </r>
        <r>
          <rPr>
            <sz val="12"/>
            <color rgb="FF000000"/>
            <rFont val="Arial"/>
            <family val="2"/>
          </rPr>
          <t xml:space="preserve">
</t>
        </r>
        <r>
          <rPr>
            <sz val="10"/>
            <color rgb="FF000000"/>
            <rFont val="Arial"/>
            <family val="2"/>
          </rPr>
          <t>Alleen AGC meegenomen.</t>
        </r>
        <r>
          <rPr>
            <sz val="12"/>
            <color rgb="FF000000"/>
            <rFont val="Arial"/>
            <family val="2"/>
          </rPr>
          <t xml:space="preserve">
</t>
        </r>
      </text>
    </comment>
    <comment ref="H17" authorId="1" shapeId="0" xr:uid="{00000000-0006-0000-0300-000033000000}">
      <text>
        <r>
          <rPr>
            <sz val="12"/>
            <color rgb="FF000000"/>
            <rFont val="Arial"/>
            <family val="2"/>
          </rPr>
          <t xml:space="preserve">======
</t>
        </r>
        <r>
          <rPr>
            <sz val="12"/>
            <color rgb="FF000000"/>
            <rFont val="Arial"/>
            <family val="2"/>
          </rPr>
          <t xml:space="preserve">ID#AAAANuh2aIM
</t>
        </r>
        <r>
          <rPr>
            <sz val="12"/>
            <color rgb="FF000000"/>
            <rFont val="Arial"/>
            <family val="2"/>
          </rPr>
          <t xml:space="preserve">    (2021-08-16 21:06:32)
</t>
        </r>
        <r>
          <rPr>
            <sz val="12"/>
            <color rgb="FF000000"/>
            <rFont val="Arial"/>
            <family val="2"/>
          </rPr>
          <t>Beuk (z.d.)</t>
        </r>
      </text>
    </comment>
    <comment ref="J17" authorId="1" shapeId="0" xr:uid="{00000000-0006-0000-0300-000039000000}">
      <text>
        <r>
          <rPr>
            <sz val="12"/>
            <color rgb="FF000000"/>
            <rFont val="Arial"/>
            <family val="2"/>
          </rPr>
          <t xml:space="preserve">We assume that the effect of all trees on soil quality is postive. Because of the deep rooting and the biomass of leaves that mulch the soil every autumn. Furthermore there is little soil tillage / preperation over the years because it is a long term crop/forest.
</t>
        </r>
        <r>
          <rPr>
            <sz val="12"/>
            <color rgb="FF000000"/>
            <rFont val="Arial"/>
            <family val="2"/>
          </rPr>
          <t xml:space="preserve">
</t>
        </r>
        <r>
          <rPr>
            <sz val="12"/>
            <color rgb="FF000000"/>
            <rFont val="Arial"/>
            <family val="2"/>
          </rPr>
          <t>Gebasseerd op: European Environment Agency. (2007). Estimating the environmentally compatible bio energy potential from agriculture. https://doi.org/10.2800/13734</t>
        </r>
      </text>
    </comment>
    <comment ref="B18" authorId="0" shapeId="0" xr:uid="{CFD8268C-C0E7-9240-8E44-E39C956A403B}">
      <text>
        <r>
          <rPr>
            <sz val="10"/>
            <color rgb="FF000000"/>
            <rFont val="Tahoma"/>
            <family val="2"/>
          </rPr>
          <t xml:space="preserve">Schelhaas, M. J., &amp; Dekkers, R. (2013). Door de bomen het bos weer zien, 6e Nederlandse bosinventarisatie levert schat aan informatie. Vakblad Natuur Bos Landschap, 5(10), 14-17.
</t>
        </r>
        <r>
          <rPr>
            <sz val="10"/>
            <color rgb="FF000000"/>
            <rFont val="Tahoma"/>
            <family val="2"/>
          </rPr>
          <t xml:space="preserve">https://www.wur.nl/nl/Publicatie-details.htm?publicationId=publication-way-343431363730
</t>
        </r>
        <r>
          <rPr>
            <sz val="10"/>
            <color rgb="FF000000"/>
            <rFont val="Tahoma"/>
            <family val="2"/>
          </rPr>
          <t xml:space="preserve">
</t>
        </r>
        <r>
          <rPr>
            <sz val="10"/>
            <color rgb="FF000000"/>
            <rFont val="Tahoma"/>
            <family val="2"/>
          </rPr>
          <t xml:space="preserve">Helmer, W. (z.d.). Natuurwaarden van de Eik. Edepot Wur. Geraadpleegd op 5 mei 2021, van https://edepot.wur.nl/266940
</t>
        </r>
        <r>
          <rPr>
            <sz val="10"/>
            <color rgb="FF000000"/>
            <rFont val="Tahoma"/>
            <family val="2"/>
          </rPr>
          <t xml:space="preserve">
</t>
        </r>
        <r>
          <rPr>
            <sz val="10"/>
            <color rgb="FF000000"/>
            <rFont val="Tahoma"/>
            <family val="2"/>
          </rPr>
          <t xml:space="preserve">Hoffman, M. H. A. (2009). Planten en luchtkwaliteit. Dendroflora, 46, 25-49. 
</t>
        </r>
        <r>
          <rPr>
            <sz val="10"/>
            <color rgb="FF000000"/>
            <rFont val="Tahoma"/>
            <family val="2"/>
          </rPr>
          <t xml:space="preserve">https://library.wur.nl/WebQuery/wurpubs/399478
</t>
        </r>
        <r>
          <rPr>
            <sz val="10"/>
            <color rgb="FF000000"/>
            <rFont val="Tahoma"/>
            <family val="2"/>
          </rPr>
          <t xml:space="preserve">
</t>
        </r>
        <r>
          <rPr>
            <sz val="10"/>
            <color rgb="FF000000"/>
            <rFont val="Tahoma"/>
            <family val="2"/>
          </rPr>
          <t xml:space="preserve">Sikkema, R., Stichting bos en hout. (1994). Bos en hout: dé kans voor een betere CO2-balans. Bos en hout berichten (nr. 3). http://www.probos.nl/images/pdf/bosberichten/bosenhoutberichten1994-03.pdf
</t>
        </r>
        <r>
          <rPr>
            <sz val="10"/>
            <color rgb="FF000000"/>
            <rFont val="Tahoma"/>
            <family val="2"/>
          </rPr>
          <t xml:space="preserve">
</t>
        </r>
        <r>
          <rPr>
            <sz val="10"/>
            <color rgb="FF000000"/>
            <rFont val="Tahoma"/>
            <family val="2"/>
          </rPr>
          <t xml:space="preserve">Nabuurs, G. J., &amp; Mohren, G. M. J. (1994). Koolstofvoorraden en-vastlegging in het Nederlandse bos. Nederlands Bosbouwtijdschrift, 66, 144-157.
</t>
        </r>
        <r>
          <rPr>
            <sz val="10"/>
            <color rgb="FF000000"/>
            <rFont val="Tahoma"/>
            <family val="2"/>
          </rPr>
          <t xml:space="preserve">https://edepot.wur.nl/114889
</t>
        </r>
      </text>
    </comment>
    <comment ref="E18" authorId="1" shapeId="0" xr:uid="{00000000-0006-0000-0300-000041000000}">
      <text>
        <r>
          <rPr>
            <sz val="12"/>
            <color rgb="FF000000"/>
            <rFont val="Arial"/>
            <family val="2"/>
          </rPr>
          <t xml:space="preserve">Sikkema, R., Stichting bos en hout. (1994). Bos en hout: dé kans voor een betere CO2-balans. Bos en hout berichten (nr. 3). http://www.probos.nl/images/pdf/bosberichten/bosenhoutberichten1994-03.pdf
</t>
        </r>
        <r>
          <rPr>
            <sz val="12"/>
            <color rgb="FF000000"/>
            <rFont val="Arial"/>
            <family val="2"/>
          </rPr>
          <t xml:space="preserve">
</t>
        </r>
        <r>
          <rPr>
            <sz val="12"/>
            <color rgb="FF000000"/>
            <rFont val="Arial"/>
            <family val="2"/>
          </rPr>
          <t xml:space="preserve">Nabuurs, G. J., &amp; Mohren, G. M. J. (1994). Koolstofvoorraden en-vastlegging in het Nederlandse bos. Nederlands Bosbouwtijdschrift, 66, 144-157.
</t>
        </r>
        <r>
          <rPr>
            <sz val="12"/>
            <color rgb="FF000000"/>
            <rFont val="Arial"/>
            <family val="2"/>
          </rPr>
          <t xml:space="preserve">https://edepot.wur.nl/114889
</t>
        </r>
        <r>
          <rPr>
            <sz val="12"/>
            <color rgb="FF000000"/>
            <rFont val="Arial"/>
            <family val="2"/>
          </rPr>
          <t xml:space="preserve">
</t>
        </r>
        <r>
          <rPr>
            <sz val="10"/>
            <color rgb="FF000000"/>
            <rFont val="Arial"/>
            <family val="2"/>
          </rPr>
          <t>Alleen AGC meegenomen.</t>
        </r>
        <r>
          <rPr>
            <sz val="12"/>
            <color rgb="FF000000"/>
            <rFont val="Arial"/>
            <family val="2"/>
          </rPr>
          <t xml:space="preserve">
</t>
        </r>
      </text>
    </comment>
    <comment ref="H18" authorId="1" shapeId="0" xr:uid="{00000000-0006-0000-0300-0000C1000000}">
      <text>
        <r>
          <rPr>
            <sz val="12"/>
            <color rgb="FF000000"/>
            <rFont val="Arial"/>
            <family val="2"/>
          </rPr>
          <t>European Environment Agency. (2007). Estimating the environmentally compatible bio energy potential from agriculture. https://doi.org/10.2800/13734</t>
        </r>
      </text>
    </comment>
    <comment ref="J18" authorId="1" shapeId="0" xr:uid="{DE43BBCA-655D-D248-97F2-E451A995CE89}">
      <text>
        <r>
          <rPr>
            <sz val="12"/>
            <color rgb="FF000000"/>
            <rFont val="Arial"/>
            <family val="2"/>
          </rPr>
          <t xml:space="preserve">We assume that the effect of all trees on soil quality is postive. Because of the deep rooting and the biomass of leaves that mulch the soil every autumn. Furthermore there is little soil tillage / preperation over the years because it is a long term crop/forest.
</t>
        </r>
        <r>
          <rPr>
            <sz val="12"/>
            <color rgb="FF000000"/>
            <rFont val="Arial"/>
            <family val="2"/>
          </rPr>
          <t xml:space="preserve">
</t>
        </r>
        <r>
          <rPr>
            <sz val="12"/>
            <color rgb="FF000000"/>
            <rFont val="Arial"/>
            <family val="2"/>
          </rPr>
          <t>Gebasseerd op: European Environment Agency. (2007). Estimating the environmentally compatible bio energy potential from agriculture. https://doi.org/10.2800/13734</t>
        </r>
      </text>
    </comment>
    <comment ref="L18" authorId="1" shapeId="0" xr:uid="{665FE8D6-FD2C-8649-B021-0A7AFC2871E5}">
      <text>
        <r>
          <rPr>
            <sz val="12"/>
            <color rgb="FF000000"/>
            <rFont val="Arial"/>
            <family val="2"/>
          </rPr>
          <t>European Environment Agency. (2007). Estimating the environmentally compatible bio energy potential from agriculture. https://doi.org/10.2800/13734</t>
        </r>
      </text>
    </comment>
    <comment ref="B19" authorId="0" shapeId="0" xr:uid="{80F4C6D6-0E58-E245-88E9-8A60694A6043}">
      <text>
        <r>
          <rPr>
            <sz val="10"/>
            <color rgb="FF000000"/>
            <rFont val="Tahoma"/>
            <family val="2"/>
          </rPr>
          <t xml:space="preserve">Schelhaas, M. J., &amp; Dekkers, R. (2013). Door de bomen het bos weer zien, 6e Nederlandse bosinventarisatie levert schat aan informatie. Vakblad Natuur Bos Landschap, 5(10), 14-17.
</t>
        </r>
        <r>
          <rPr>
            <sz val="10"/>
            <color rgb="FF000000"/>
            <rFont val="Tahoma"/>
            <family val="2"/>
          </rPr>
          <t xml:space="preserve">https://www.wur.nl/nl/Publicatie-details.htm?publicationId=publication-way-343431363730
</t>
        </r>
        <r>
          <rPr>
            <sz val="10"/>
            <color rgb="FF000000"/>
            <rFont val="Tahoma"/>
            <family val="2"/>
          </rPr>
          <t xml:space="preserve">
</t>
        </r>
        <r>
          <rPr>
            <sz val="10"/>
            <color rgb="FF000000"/>
            <rFont val="Tahoma"/>
            <family val="2"/>
          </rPr>
          <t xml:space="preserve">Helmer, W. (z.d.). Natuurwaarden van de Eik. Edepot Wur. Geraadpleegd op 5 mei 2021, van https://edepot.wur.nl/266940
</t>
        </r>
        <r>
          <rPr>
            <sz val="10"/>
            <color rgb="FF000000"/>
            <rFont val="Tahoma"/>
            <family val="2"/>
          </rPr>
          <t xml:space="preserve">
</t>
        </r>
        <r>
          <rPr>
            <sz val="10"/>
            <color rgb="FF000000"/>
            <rFont val="Tahoma"/>
            <family val="2"/>
          </rPr>
          <t xml:space="preserve">Hoffman, M. H. A. (2009). Planten en luchtkwaliteit. Dendroflora, 46, 25-49. 
</t>
        </r>
        <r>
          <rPr>
            <sz val="10"/>
            <color rgb="FF000000"/>
            <rFont val="Tahoma"/>
            <family val="2"/>
          </rPr>
          <t xml:space="preserve">https://library.wur.nl/WebQuery/wurpubs/399478
</t>
        </r>
        <r>
          <rPr>
            <sz val="10"/>
            <color rgb="FF000000"/>
            <rFont val="Tahoma"/>
            <family val="2"/>
          </rPr>
          <t xml:space="preserve">
</t>
        </r>
        <r>
          <rPr>
            <sz val="10"/>
            <color rgb="FF000000"/>
            <rFont val="Tahoma"/>
            <family val="2"/>
          </rPr>
          <t xml:space="preserve">Sikkema, R., Stichting bos en hout. (1994). Bos en hout: dé kans voor een betere CO2-balans. Bos en hout berichten (nr. 3). http://www.probos.nl/images/pdf/bosberichten/bosenhoutberichten1994-03.pdf
</t>
        </r>
        <r>
          <rPr>
            <sz val="10"/>
            <color rgb="FF000000"/>
            <rFont val="Tahoma"/>
            <family val="2"/>
          </rPr>
          <t xml:space="preserve">
</t>
        </r>
        <r>
          <rPr>
            <sz val="10"/>
            <color rgb="FF000000"/>
            <rFont val="Tahoma"/>
            <family val="2"/>
          </rPr>
          <t xml:space="preserve">Nabuurs, G. J., &amp; Mohren, G. M. J. (1994). Koolstofvoorraden en-vastlegging in het Nederlandse bos. Nederlands Bosbouwtijdschrift, 66, 144-157.
</t>
        </r>
        <r>
          <rPr>
            <sz val="10"/>
            <color rgb="FF000000"/>
            <rFont val="Tahoma"/>
            <family val="2"/>
          </rPr>
          <t xml:space="preserve">https://edepot.wur.nl/114889
</t>
        </r>
      </text>
    </comment>
    <comment ref="E19" authorId="1" shapeId="0" xr:uid="{00000000-0006-0000-0300-0000C3000000}">
      <text>
        <r>
          <rPr>
            <sz val="12"/>
            <color rgb="FF000000"/>
            <rFont val="Arial"/>
            <family val="2"/>
          </rPr>
          <t xml:space="preserve">Nabuurs, G. J., &amp; Mohren, G. M. J. (1994). Koolstofvoorraden en-vastlegging in het Nederlandse bos. Nederlands Bosbouwtijdschrift, 66, 144-157.
</t>
        </r>
        <r>
          <rPr>
            <sz val="12"/>
            <color rgb="FF000000"/>
            <rFont val="Arial"/>
            <family val="2"/>
          </rPr>
          <t xml:space="preserve">https://edepot.wur.nl/114889
</t>
        </r>
        <r>
          <rPr>
            <sz val="12"/>
            <color rgb="FF000000"/>
            <rFont val="Arial"/>
            <family val="2"/>
          </rPr>
          <t xml:space="preserve">
</t>
        </r>
        <r>
          <rPr>
            <sz val="12"/>
            <color rgb="FF000000"/>
            <rFont val="Arial"/>
            <family val="2"/>
          </rPr>
          <t xml:space="preserve">Hoffman, M. H. A. (2009). Planten en luchtkwaliteit. Dendroflora, 46, 25-49. 
</t>
        </r>
        <r>
          <rPr>
            <sz val="12"/>
            <color rgb="FF000000"/>
            <rFont val="Arial"/>
            <family val="2"/>
          </rPr>
          <t xml:space="preserve">https://library.wur.nl/WebQuery/wurpubs/399478
</t>
        </r>
        <r>
          <rPr>
            <sz val="12"/>
            <color rgb="FF000000"/>
            <rFont val="Arial"/>
            <family val="2"/>
          </rPr>
          <t xml:space="preserve">
</t>
        </r>
        <r>
          <rPr>
            <sz val="10"/>
            <color rgb="FF000000"/>
            <rFont val="Arial"/>
            <family val="2"/>
          </rPr>
          <t>Alleen AGC meegenomen.</t>
        </r>
        <r>
          <rPr>
            <sz val="12"/>
            <color rgb="FF000000"/>
            <rFont val="Arial"/>
            <family val="2"/>
          </rPr>
          <t xml:space="preserve">
</t>
        </r>
      </text>
    </comment>
    <comment ref="H19" authorId="1" shapeId="0" xr:uid="{00000000-0006-0000-0300-000082000000}">
      <text>
        <r>
          <rPr>
            <sz val="12"/>
            <color rgb="FF000000"/>
            <rFont val="Arial"/>
            <family val="2"/>
          </rPr>
          <t>European Environment Agency. (2007). Estimating the environmentally compatible bio energy potential from agriculture. https://doi.org/10.2800/13734</t>
        </r>
      </text>
    </comment>
    <comment ref="J19" authorId="1" shapeId="0" xr:uid="{68E155CE-687A-8D4C-8A7B-3057921F91DB}">
      <text>
        <r>
          <rPr>
            <sz val="12"/>
            <color rgb="FF000000"/>
            <rFont val="Arial"/>
            <family val="2"/>
          </rPr>
          <t xml:space="preserve">We assume that the effect of all trees on soil quality is postive. Because of the deep rooting and the biomass of leaves that mulch the soil every autumn. Furthermore there is little soil tillage / preperation over the years because it is a long term crop/forest.
</t>
        </r>
        <r>
          <rPr>
            <sz val="12"/>
            <color rgb="FF000000"/>
            <rFont val="Arial"/>
            <family val="2"/>
          </rPr>
          <t xml:space="preserve">
</t>
        </r>
        <r>
          <rPr>
            <sz val="12"/>
            <color rgb="FF000000"/>
            <rFont val="Arial"/>
            <family val="2"/>
          </rPr>
          <t>Gebasseerd op: European Environment Agency. (2007). Estimating the environmentally compatible bio energy potential from agriculture. https://doi.org/10.2800/13734</t>
        </r>
      </text>
    </comment>
    <comment ref="L19" authorId="1" shapeId="0" xr:uid="{00000000-0006-0000-0300-0000A8000000}">
      <text>
        <r>
          <rPr>
            <sz val="12"/>
            <color rgb="FF000000"/>
            <rFont val="Arial"/>
            <family val="2"/>
          </rPr>
          <t xml:space="preserve">European Environment Agency. (2007). Estimating the environmentally compatible bio energy potential from agriculture. https://doi.org/10.2800/13734
</t>
        </r>
        <r>
          <rPr>
            <sz val="12"/>
            <color rgb="FF000000"/>
            <rFont val="Arial"/>
            <family val="2"/>
          </rPr>
          <t xml:space="preserve">
</t>
        </r>
        <r>
          <rPr>
            <sz val="12"/>
            <color rgb="FF000000"/>
            <rFont val="Arial"/>
            <family val="2"/>
          </rPr>
          <t>Otten, A., &amp; Boosten, M. (2014, maart). Nieuwe kansen voor duurzame biomassa: afvalwater zuiveren met wilgen (14.2.324). https://edepot.wur.nl/296655</t>
        </r>
      </text>
    </comment>
    <comment ref="B20" authorId="0" shapeId="0" xr:uid="{7B796CCD-E7FD-6845-AFAF-3BA0EAD285B1}">
      <text>
        <r>
          <rPr>
            <sz val="10"/>
            <color rgb="FF000000"/>
            <rFont val="Tahoma"/>
            <family val="2"/>
          </rPr>
          <t xml:space="preserve">Schelhaas, M. J., &amp; Dekkers, R. (2013). Door de bomen het bos weer zien, 6e Nederlandse bosinventarisatie levert schat aan informatie. Vakblad Natuur Bos Landschap, 5(10), 14-17.
</t>
        </r>
        <r>
          <rPr>
            <sz val="10"/>
            <color rgb="FF000000"/>
            <rFont val="Tahoma"/>
            <family val="2"/>
          </rPr>
          <t xml:space="preserve">https://www.wur.nl/nl/Publicatie-details.htm?publicationId=publication-way-343431363730
</t>
        </r>
        <r>
          <rPr>
            <sz val="10"/>
            <color rgb="FF000000"/>
            <rFont val="Tahoma"/>
            <family val="2"/>
          </rPr>
          <t xml:space="preserve">
</t>
        </r>
        <r>
          <rPr>
            <sz val="10"/>
            <color rgb="FF000000"/>
            <rFont val="Tahoma"/>
            <family val="2"/>
          </rPr>
          <t xml:space="preserve">Helmer, W. (z.d.). Natuurwaarden van de Eik. Edepot Wur. Geraadpleegd op 5 mei 2021, van https://edepot.wur.nl/266940
</t>
        </r>
        <r>
          <rPr>
            <sz val="10"/>
            <color rgb="FF000000"/>
            <rFont val="Tahoma"/>
            <family val="2"/>
          </rPr>
          <t xml:space="preserve">
</t>
        </r>
        <r>
          <rPr>
            <sz val="10"/>
            <color rgb="FF000000"/>
            <rFont val="Tahoma"/>
            <family val="2"/>
          </rPr>
          <t xml:space="preserve">Hoffman, M. H. A. (2009). Planten en luchtkwaliteit. Dendroflora, 46, 25-49. 
</t>
        </r>
        <r>
          <rPr>
            <sz val="10"/>
            <color rgb="FF000000"/>
            <rFont val="Tahoma"/>
            <family val="2"/>
          </rPr>
          <t xml:space="preserve">https://library.wur.nl/WebQuery/wurpubs/399478
</t>
        </r>
        <r>
          <rPr>
            <sz val="10"/>
            <color rgb="FF000000"/>
            <rFont val="Tahoma"/>
            <family val="2"/>
          </rPr>
          <t xml:space="preserve">
</t>
        </r>
        <r>
          <rPr>
            <sz val="10"/>
            <color rgb="FF000000"/>
            <rFont val="Tahoma"/>
            <family val="2"/>
          </rPr>
          <t xml:space="preserve">Sikkema, R., Stichting bos en hout. (1994). Bos en hout: dé kans voor een betere CO2-balans. Bos en hout berichten (nr. 3). http://www.probos.nl/images/pdf/bosberichten/bosenhoutberichten1994-03.pdf
</t>
        </r>
        <r>
          <rPr>
            <sz val="10"/>
            <color rgb="FF000000"/>
            <rFont val="Tahoma"/>
            <family val="2"/>
          </rPr>
          <t xml:space="preserve">
</t>
        </r>
        <r>
          <rPr>
            <sz val="10"/>
            <color rgb="FF000000"/>
            <rFont val="Tahoma"/>
            <family val="2"/>
          </rPr>
          <t xml:space="preserve">Nabuurs, G. J., &amp; Mohren, G. M. J. (1994). Koolstofvoorraden en-vastlegging in het Nederlandse bos. Nederlands Bosbouwtijdschrift, 66, 144-157.
</t>
        </r>
        <r>
          <rPr>
            <sz val="10"/>
            <color rgb="FF000000"/>
            <rFont val="Tahoma"/>
            <family val="2"/>
          </rPr>
          <t xml:space="preserve">https://edepot.wur.nl/114889
</t>
        </r>
      </text>
    </comment>
    <comment ref="E20" authorId="1" shapeId="0" xr:uid="{00000000-0006-0000-0300-0000A7000000}">
      <text>
        <r>
          <rPr>
            <sz val="12"/>
            <color rgb="FF000000"/>
            <rFont val="Arial"/>
            <family val="2"/>
          </rPr>
          <t>Hunziker, M. (2011). A study on above- and belowground biomass and carbon stocks as well as sequestration of mountain birch along a chronosequence in southern Iceland. https://skemman.is/bitstream/1946/7560/1/13261%20MScThesis_Hunziker_final.pdf</t>
        </r>
      </text>
    </comment>
    <comment ref="H20" authorId="1" shapeId="0" xr:uid="{00000000-0006-0000-0300-000090000000}">
      <text>
        <r>
          <rPr>
            <sz val="12"/>
            <color rgb="FF000000"/>
            <rFont val="Arial"/>
            <family val="2"/>
          </rPr>
          <t>European Environment Agency. (2007). Estimating the environmentally compatible bio energy potential from agriculture. https://doi.org/10.2800/13734</t>
        </r>
      </text>
    </comment>
    <comment ref="J20" authorId="1" shapeId="0" xr:uid="{88337ECB-882C-D84F-AF95-A04B3625C3FC}">
      <text>
        <r>
          <rPr>
            <sz val="12"/>
            <color rgb="FF000000"/>
            <rFont val="Arial"/>
            <family val="2"/>
          </rPr>
          <t xml:space="preserve">We assume that the effect of all trees on soil quality is postive. Because of the deep rooting and the biomass of leaves that mulch the soil every autumn. Furthermore there is little soil tillage / preperation over the years because it is a long term crop/forest.
</t>
        </r>
        <r>
          <rPr>
            <sz val="12"/>
            <color rgb="FF000000"/>
            <rFont val="Arial"/>
            <family val="2"/>
          </rPr>
          <t xml:space="preserve">
</t>
        </r>
        <r>
          <rPr>
            <sz val="12"/>
            <color rgb="FF000000"/>
            <rFont val="Arial"/>
            <family val="2"/>
          </rPr>
          <t>Gebasseerd op: European Environment Agency. (2007). Estimating the environmentally compatible bio energy potential from agriculture. https://doi.org/10.2800/13734</t>
        </r>
      </text>
    </comment>
    <comment ref="B21" authorId="0" shapeId="0" xr:uid="{5D53A301-96AA-4A45-A359-D82B3D2A646E}">
      <text>
        <r>
          <rPr>
            <sz val="10"/>
            <color rgb="FF000000"/>
            <rFont val="Tahoma"/>
            <family val="2"/>
          </rPr>
          <t xml:space="preserve">Schelhaas, M. J., &amp; Dekkers, R. (2013). Door de bomen het bos weer zien, 6e Nederlandse bosinventarisatie levert schat aan informatie. Vakblad Natuur Bos Landschap, 5(10), 14-17.
</t>
        </r>
        <r>
          <rPr>
            <sz val="10"/>
            <color rgb="FF000000"/>
            <rFont val="Tahoma"/>
            <family val="2"/>
          </rPr>
          <t xml:space="preserve">https://www.wur.nl/nl/Publicatie-details.htm?publicationId=publication-way-343431363730
</t>
        </r>
        <r>
          <rPr>
            <sz val="10"/>
            <color rgb="FF000000"/>
            <rFont val="Tahoma"/>
            <family val="2"/>
          </rPr>
          <t xml:space="preserve">
</t>
        </r>
        <r>
          <rPr>
            <sz val="10"/>
            <color rgb="FF000000"/>
            <rFont val="Tahoma"/>
            <family val="2"/>
          </rPr>
          <t xml:space="preserve">Helmer, W. (z.d.). Natuurwaarden van de Eik. Edepot Wur. Geraadpleegd op 5 mei 2021, van https://edepot.wur.nl/266940
</t>
        </r>
        <r>
          <rPr>
            <sz val="10"/>
            <color rgb="FF000000"/>
            <rFont val="Tahoma"/>
            <family val="2"/>
          </rPr>
          <t xml:space="preserve">
</t>
        </r>
        <r>
          <rPr>
            <sz val="10"/>
            <color rgb="FF000000"/>
            <rFont val="Tahoma"/>
            <family val="2"/>
          </rPr>
          <t xml:space="preserve">Hoffman, M. H. A. (2009). Planten en luchtkwaliteit. Dendroflora, 46, 25-49. 
</t>
        </r>
        <r>
          <rPr>
            <sz val="10"/>
            <color rgb="FF000000"/>
            <rFont val="Tahoma"/>
            <family val="2"/>
          </rPr>
          <t xml:space="preserve">https://library.wur.nl/WebQuery/wurpubs/399478
</t>
        </r>
        <r>
          <rPr>
            <sz val="10"/>
            <color rgb="FF000000"/>
            <rFont val="Tahoma"/>
            <family val="2"/>
          </rPr>
          <t xml:space="preserve">
</t>
        </r>
        <r>
          <rPr>
            <sz val="10"/>
            <color rgb="FF000000"/>
            <rFont val="Tahoma"/>
            <family val="2"/>
          </rPr>
          <t xml:space="preserve">Sikkema, R., Stichting bos en hout. (1994). Bos en hout: dé kans voor een betere CO2-balans. Bos en hout berichten (nr. 3). http://www.probos.nl/images/pdf/bosberichten/bosenhoutberichten1994-03.pdf
</t>
        </r>
        <r>
          <rPr>
            <sz val="10"/>
            <color rgb="FF000000"/>
            <rFont val="Tahoma"/>
            <family val="2"/>
          </rPr>
          <t xml:space="preserve">
</t>
        </r>
        <r>
          <rPr>
            <sz val="10"/>
            <color rgb="FF000000"/>
            <rFont val="Tahoma"/>
            <family val="2"/>
          </rPr>
          <t xml:space="preserve">Nabuurs, G. J., &amp; Mohren, G. M. J. (1994). Koolstofvoorraden en-vastlegging in het Nederlandse bos. Nederlands Bosbouwtijdschrift, 66, 144-157.
</t>
        </r>
        <r>
          <rPr>
            <sz val="10"/>
            <color rgb="FF000000"/>
            <rFont val="Tahoma"/>
            <family val="2"/>
          </rPr>
          <t xml:space="preserve">https://edepot.wur.nl/114889
</t>
        </r>
      </text>
    </comment>
    <comment ref="E21" authorId="1" shapeId="0" xr:uid="{00000000-0006-0000-0300-0000D3000000}">
      <text>
        <r>
          <rPr>
            <sz val="10"/>
            <color rgb="FF000000"/>
            <rFont val="Arial"/>
            <family val="2"/>
          </rPr>
          <t xml:space="preserve">Nabuurs, G. J., &amp; Mohren, G. M. J. (1994). Koolstofvoorraden en-vastlegging in het Nederlandse bos. Nederlands Bosbouwtijdschrift, 66, 144-157.
</t>
        </r>
        <r>
          <rPr>
            <sz val="10"/>
            <color rgb="FF000000"/>
            <rFont val="Arial"/>
            <family val="2"/>
          </rPr>
          <t xml:space="preserve">https://edepot.wur.nl/114889
</t>
        </r>
        <r>
          <rPr>
            <sz val="10"/>
            <color rgb="FF000000"/>
            <rFont val="Arial"/>
            <family val="2"/>
          </rPr>
          <t xml:space="preserve">
</t>
        </r>
        <r>
          <rPr>
            <sz val="10"/>
            <color rgb="FF000000"/>
            <rFont val="Arial"/>
            <family val="2"/>
          </rPr>
          <t xml:space="preserve">Hoffman, M. H. A. (2009). Planten en luchtkwaliteit. Dendroflora, 46, 25-49. 
</t>
        </r>
        <r>
          <rPr>
            <sz val="10"/>
            <color rgb="FF000000"/>
            <rFont val="Arial"/>
            <family val="2"/>
          </rPr>
          <t xml:space="preserve">https://library.wur.nl/WebQuery/wurpubs/399478
</t>
        </r>
        <r>
          <rPr>
            <sz val="10"/>
            <color rgb="FF000000"/>
            <rFont val="Arial"/>
            <family val="2"/>
          </rPr>
          <t xml:space="preserve">
</t>
        </r>
        <r>
          <rPr>
            <sz val="10"/>
            <color rgb="FF000000"/>
            <rFont val="Arial"/>
            <family val="2"/>
          </rPr>
          <t>Alleen AGC meegenomen.</t>
        </r>
        <r>
          <rPr>
            <sz val="10"/>
            <color rgb="FF000000"/>
            <rFont val="Arial"/>
            <family val="2"/>
          </rPr>
          <t xml:space="preserve">
</t>
        </r>
        <r>
          <rPr>
            <sz val="10"/>
            <color rgb="FF000000"/>
            <rFont val="Arial"/>
            <family val="2"/>
          </rPr>
          <t xml:space="preserve">
</t>
        </r>
      </text>
    </comment>
    <comment ref="H21" authorId="1" shapeId="0" xr:uid="{00000000-0006-0000-0300-000064000000}">
      <text>
        <r>
          <rPr>
            <sz val="12"/>
            <color rgb="FF000000"/>
            <rFont val="Arial"/>
            <family val="2"/>
          </rPr>
          <t>European Environment Agency. (2007). Estimating the environmentally compatible bio energy potential from agriculture. https://doi.org/10.2800/13734</t>
        </r>
      </text>
    </comment>
    <comment ref="J21" authorId="1" shapeId="0" xr:uid="{7A31DAAB-A3BA-B94D-A51F-6A4E6E40CF60}">
      <text>
        <r>
          <rPr>
            <sz val="12"/>
            <color rgb="FF000000"/>
            <rFont val="Arial"/>
            <family val="2"/>
          </rPr>
          <t xml:space="preserve">We assume that the effect of all trees on soil quality is postive. Because of the deep rooting and the biomass of leaves that mulch the soil every autumn. Furthermore there is little soil tillage / preperation over the years because it is a long term crop/forest.
</t>
        </r>
        <r>
          <rPr>
            <sz val="12"/>
            <color rgb="FF000000"/>
            <rFont val="Arial"/>
            <family val="2"/>
          </rPr>
          <t xml:space="preserve">
</t>
        </r>
        <r>
          <rPr>
            <sz val="12"/>
            <color rgb="FF000000"/>
            <rFont val="Arial"/>
            <family val="2"/>
          </rPr>
          <t>Gebasseerd op: European Environment Agency. (2007). Estimating the environmentally compatible bio energy potential from agriculture. https://doi.org/10.2800/13734</t>
        </r>
      </text>
    </comment>
    <comment ref="B22" authorId="0" shapeId="0" xr:uid="{CE7129DE-E015-4845-959F-51EF60C63AC0}">
      <text>
        <r>
          <rPr>
            <sz val="10"/>
            <color rgb="FF000000"/>
            <rFont val="Tahoma"/>
            <family val="2"/>
          </rPr>
          <t xml:space="preserve">Schelhaas, M. J., &amp; Dekkers, R. (2013). Door de bomen het bos weer zien, 6e Nederlandse bosinventarisatie levert schat aan informatie. Vakblad Natuur Bos Landschap, 5(10), 14-17.
</t>
        </r>
        <r>
          <rPr>
            <sz val="10"/>
            <color rgb="FF000000"/>
            <rFont val="Tahoma"/>
            <family val="2"/>
          </rPr>
          <t xml:space="preserve">https://www.wur.nl/nl/Publicatie-details.htm?publicationId=publication-way-343431363730
</t>
        </r>
        <r>
          <rPr>
            <sz val="10"/>
            <color rgb="FF000000"/>
            <rFont val="Tahoma"/>
            <family val="2"/>
          </rPr>
          <t xml:space="preserve">
</t>
        </r>
        <r>
          <rPr>
            <sz val="10"/>
            <color rgb="FF000000"/>
            <rFont val="Tahoma"/>
            <family val="2"/>
          </rPr>
          <t xml:space="preserve">Helmer, W. (z.d.). Natuurwaarden van de Eik. Edepot Wur. Geraadpleegd op 5 mei 2021, van https://edepot.wur.nl/266940
</t>
        </r>
        <r>
          <rPr>
            <sz val="10"/>
            <color rgb="FF000000"/>
            <rFont val="Tahoma"/>
            <family val="2"/>
          </rPr>
          <t xml:space="preserve">
</t>
        </r>
        <r>
          <rPr>
            <sz val="10"/>
            <color rgb="FF000000"/>
            <rFont val="Tahoma"/>
            <family val="2"/>
          </rPr>
          <t xml:space="preserve">Hoffman, M. H. A. (2009). Planten en luchtkwaliteit. Dendroflora, 46, 25-49. 
</t>
        </r>
        <r>
          <rPr>
            <sz val="10"/>
            <color rgb="FF000000"/>
            <rFont val="Tahoma"/>
            <family val="2"/>
          </rPr>
          <t xml:space="preserve">https://library.wur.nl/WebQuery/wurpubs/399478
</t>
        </r>
        <r>
          <rPr>
            <sz val="10"/>
            <color rgb="FF000000"/>
            <rFont val="Tahoma"/>
            <family val="2"/>
          </rPr>
          <t xml:space="preserve">
</t>
        </r>
        <r>
          <rPr>
            <sz val="10"/>
            <color rgb="FF000000"/>
            <rFont val="Tahoma"/>
            <family val="2"/>
          </rPr>
          <t xml:space="preserve">Sikkema, R., Stichting bos en hout. (1994). Bos en hout: dé kans voor een betere CO2-balans. Bos en hout berichten (nr. 3). http://www.probos.nl/images/pdf/bosberichten/bosenhoutberichten1994-03.pdf
</t>
        </r>
        <r>
          <rPr>
            <sz val="10"/>
            <color rgb="FF000000"/>
            <rFont val="Tahoma"/>
            <family val="2"/>
          </rPr>
          <t xml:space="preserve">
</t>
        </r>
        <r>
          <rPr>
            <sz val="10"/>
            <color rgb="FF000000"/>
            <rFont val="Tahoma"/>
            <family val="2"/>
          </rPr>
          <t xml:space="preserve">Nabuurs, G. J., &amp; Mohren, G. M. J. (1994). Koolstofvoorraden en-vastlegging in het Nederlandse bos. Nederlands Bosbouwtijdschrift, 66, 144-157.
</t>
        </r>
        <r>
          <rPr>
            <sz val="10"/>
            <color rgb="FF000000"/>
            <rFont val="Tahoma"/>
            <family val="2"/>
          </rPr>
          <t xml:space="preserve">https://edepot.wur.nl/114889
</t>
        </r>
      </text>
    </comment>
    <comment ref="E22" authorId="1" shapeId="0" xr:uid="{00000000-0006-0000-0300-000002010000}">
      <text>
        <r>
          <rPr>
            <sz val="12"/>
            <color rgb="FF000000"/>
            <rFont val="Arial"/>
            <family val="2"/>
          </rPr>
          <t xml:space="preserve">Rytter, L., &amp; Rytter, R. M. (2016). Growth and carbon capture of grey alder (Alnus incana (L.) Moench.) under north European conditions–estimates based on reported research. Forest Ecology and Management, 373, 56-65.
</t>
        </r>
        <r>
          <rPr>
            <sz val="12"/>
            <color rgb="FF000000"/>
            <rFont val="Arial"/>
            <family val="2"/>
          </rPr>
          <t xml:space="preserve">https://www.cabdirect.org/cabdirect/abstract/20163175238
</t>
        </r>
        <r>
          <rPr>
            <sz val="12"/>
            <color rgb="FF000000"/>
            <rFont val="Arial"/>
            <family val="2"/>
          </rPr>
          <t xml:space="preserve">
</t>
        </r>
        <r>
          <rPr>
            <sz val="10"/>
            <color rgb="FF000000"/>
            <rFont val="Arial"/>
            <family val="2"/>
          </rPr>
          <t>Alleen AGC meegenomen.</t>
        </r>
        <r>
          <rPr>
            <sz val="12"/>
            <color rgb="FF000000"/>
            <rFont val="Arial"/>
            <family val="2"/>
          </rPr>
          <t xml:space="preserve">
</t>
        </r>
      </text>
    </comment>
    <comment ref="H22" authorId="1" shapeId="0" xr:uid="{3DE6051C-8626-FB42-849D-311CA7EFBD94}">
      <text>
        <r>
          <rPr>
            <sz val="12"/>
            <color rgb="FF000000"/>
            <rFont val="Arial"/>
            <family val="2"/>
          </rPr>
          <t xml:space="preserve">Bosrevue (2010). Effecten van boomsoortenmenging op de biodiversiteit
</t>
        </r>
        <r>
          <rPr>
            <sz val="12"/>
            <color rgb="FF000000"/>
            <rFont val="Arial"/>
            <family val="2"/>
          </rPr>
          <t xml:space="preserve">http://bosrevue.bosplus.be/l/library/download/urn:uuid:40fe4f79-8135-4f5a-8ecf-da80bbbebab9/bosrevue_32_effecten_van_boomsoortenmenging_op_de_biodiversiteit.pdf?format=save_to_disk&amp;ext=.pdf
</t>
        </r>
      </text>
    </comment>
    <comment ref="J22" authorId="1" shapeId="0" xr:uid="{0FD3213E-31EC-DC4D-81DB-293657B7BC5D}">
      <text>
        <r>
          <rPr>
            <sz val="12"/>
            <color rgb="FF000000"/>
            <rFont val="Arial"/>
            <family val="2"/>
          </rPr>
          <t xml:space="preserve">We assume that the effect of all trees on soil quality is postive. Because of the deep rooting and the biomass of leaves that mulch the soil every autumn. Furthermore there is little soil tillage / preperation over the years because it is a long term crop/forest.
</t>
        </r>
        <r>
          <rPr>
            <sz val="12"/>
            <color rgb="FF000000"/>
            <rFont val="Arial"/>
            <family val="2"/>
          </rPr>
          <t xml:space="preserve">
</t>
        </r>
        <r>
          <rPr>
            <sz val="12"/>
            <color rgb="FF000000"/>
            <rFont val="Arial"/>
            <family val="2"/>
          </rPr>
          <t>Gebasseerd op: European Environment Agency. (2007). Estimating the environmentally compatible bio energy potential from agriculture. https://doi.org/10.2800/13734</t>
        </r>
      </text>
    </comment>
    <comment ref="H23" authorId="1" shapeId="0" xr:uid="{1C4B56AB-311B-0340-BDEC-631CA141615F}">
      <text>
        <r>
          <rPr>
            <sz val="12"/>
            <color rgb="FF000000"/>
            <rFont val="Arial"/>
            <family val="2"/>
          </rPr>
          <t xml:space="preserve">Louis Bolk Instituut (2014). Biodiversiteit in de melkveehouderij - Investeren in veerkracht en reduceren van risico's. https://biodiversiteitsmonitor.nl/docs/rapporten/conceptueel_kader_biodiversiteit_in_de_melkveehouderij_lbi_rapport.pdf
</t>
        </r>
      </text>
    </comment>
    <comment ref="J23" authorId="1" shapeId="0" xr:uid="{550CD1B2-4178-8C45-9853-AE7CE4BBA212}">
      <text>
        <r>
          <rPr>
            <sz val="12"/>
            <color rgb="FF000000"/>
            <rFont val="Arial"/>
            <family val="2"/>
          </rPr>
          <t xml:space="preserve">Uitgaand van merendeel van het perceel blijvend grasland.
</t>
        </r>
        <r>
          <rPr>
            <sz val="12"/>
            <color rgb="FF000000"/>
            <rFont val="Arial"/>
            <family val="2"/>
          </rPr>
          <t xml:space="preserve">
</t>
        </r>
        <r>
          <rPr>
            <sz val="12"/>
            <color rgb="FF000000"/>
            <rFont val="Arial"/>
            <family val="2"/>
          </rPr>
          <t xml:space="preserve">van Eekeren, N., Bommelé, L., Bloem, J., Schouten, T., Rutgers, M., de Goede, R., ... &amp; Brussaard, L. (2008). Soil biological quality after 36 years of ley-arable cropping, permanent grassland and permanent arable cropping. </t>
        </r>
        <r>
          <rPr>
            <i/>
            <sz val="12"/>
            <color rgb="FF000000"/>
            <rFont val="Arial"/>
            <family val="2"/>
          </rPr>
          <t>applied soil ecology</t>
        </r>
        <r>
          <rPr>
            <sz val="12"/>
            <color rgb="FF000000"/>
            <rFont val="Arial"/>
            <family val="2"/>
          </rPr>
          <t xml:space="preserve">, </t>
        </r>
        <r>
          <rPr>
            <i/>
            <sz val="12"/>
            <color rgb="FF000000"/>
            <rFont val="Arial"/>
            <family val="2"/>
          </rPr>
          <t>40</t>
        </r>
        <r>
          <rPr>
            <sz val="12"/>
            <color rgb="FF000000"/>
            <rFont val="Arial"/>
            <family val="2"/>
          </rPr>
          <t xml:space="preserve">(3), 432-446.
</t>
        </r>
      </text>
    </comment>
    <comment ref="B28" authorId="0" shapeId="0" xr:uid="{FB370667-35A1-B541-986F-26F9AF275C1A}">
      <text>
        <r>
          <rPr>
            <sz val="10"/>
            <color rgb="FF000000"/>
            <rFont val="Arial"/>
            <family val="2"/>
          </rPr>
          <t xml:space="preserve">LTO Noord (2020). CO2-uitstoot van akkerbouwproducten berekend.
</t>
        </r>
        <r>
          <rPr>
            <sz val="10"/>
            <color rgb="FF000000"/>
            <rFont val="Arial"/>
            <family val="2"/>
          </rPr>
          <t>https://www.ltonoord.nl/belangenbehartiging/bewust-omgaan-met-biodiversiteit-energie-en-kringlopen/vruchtbare-kringloop-zuid-holland/project-updates/co2-uitstoot-van-akkerbouwproducten-berekend</t>
        </r>
      </text>
    </comment>
    <comment ref="H28" authorId="1" shapeId="0" xr:uid="{1ED36491-3A9D-0648-9B34-0363C87FD5C5}">
      <text>
        <r>
          <rPr>
            <sz val="12"/>
            <color rgb="FF000000"/>
            <rFont val="Arial"/>
            <family val="2"/>
          </rPr>
          <t>European Environment Agency. (2007). Estimating the environmentally compatible bio energy potential from agriculture. https://doi.org/10.2800/13734</t>
        </r>
      </text>
    </comment>
    <comment ref="J28" authorId="1" shapeId="0" xr:uid="{3AF868E2-7870-0C47-8395-DFAB9277D729}">
      <text>
        <r>
          <rPr>
            <sz val="12"/>
            <color rgb="FF000000"/>
            <rFont val="Arial"/>
            <family val="2"/>
          </rPr>
          <t xml:space="preserve">Piotrowski, Stephan &amp; Carus, Michael. (2021). Ecological benefits of hemp and flax cultivation and products.
</t>
        </r>
        <r>
          <rPr>
            <sz val="12"/>
            <color rgb="FF000000"/>
            <rFont val="Arial"/>
            <family val="2"/>
          </rPr>
          <t xml:space="preserve">https://eiha.org/media/2014/10/Ecological-benefits-of-hemp-and-flax-cultivation-and-products-2011.pdf
</t>
        </r>
      </text>
    </comment>
    <comment ref="B29" authorId="0" shapeId="0" xr:uid="{F3E372D4-B0DB-7C47-BFE7-D6F075E1CE3C}">
      <text>
        <r>
          <rPr>
            <sz val="10"/>
            <color rgb="FF000000"/>
            <rFont val="Tahoma"/>
            <family val="2"/>
          </rPr>
          <t xml:space="preserve">LTO Noord (2020). CO2-uitstoot van akkerbouwproducten berekend.
</t>
        </r>
        <r>
          <rPr>
            <sz val="10"/>
            <color rgb="FF000000"/>
            <rFont val="Tahoma"/>
            <family val="2"/>
          </rPr>
          <t>https://www.ltonoord.nl/belangenbehartiging/bewust-omgaan-met-biodiversiteit-energie-en-kringlopen/vruchtbare-kringloop-zuid-holland/project-updates/co2-uitstoot-van-akkerbouwproducten-berekend</t>
        </r>
      </text>
    </comment>
    <comment ref="H29" authorId="1" shapeId="0" xr:uid="{5DE661E7-F1B7-5944-B2A4-E48108D56120}">
      <text>
        <r>
          <rPr>
            <sz val="12"/>
            <color rgb="FF000000"/>
            <rFont val="Arial"/>
            <family val="2"/>
          </rPr>
          <t>European Environment Agency. (2007). Estimating the environmentally compatible bio energy potential from agriculture. https://doi.org/10.2800/13734</t>
        </r>
      </text>
    </comment>
    <comment ref="J29" authorId="1" shapeId="0" xr:uid="{78E76941-2E4B-F84B-BA47-C8C61A87910C}">
      <text>
        <r>
          <rPr>
            <sz val="12"/>
            <color rgb="FF000000"/>
            <rFont val="Arial"/>
            <family val="2"/>
          </rPr>
          <t xml:space="preserve">Piotrowski, Stephan &amp; Carus, Michael. (2021). Ecological benefits of hemp and flax cultivation and products.
</t>
        </r>
        <r>
          <rPr>
            <sz val="12"/>
            <color rgb="FF000000"/>
            <rFont val="Arial"/>
            <family val="2"/>
          </rPr>
          <t>https://eiha.org/media/2014/10/Ecological-benefits-of-hemp-and-flax-cultivation-and-products-2011.pdf</t>
        </r>
      </text>
    </comment>
    <comment ref="B30" authorId="0" shapeId="0" xr:uid="{3D432274-7BF7-5049-A0D6-72375C24E9D7}">
      <text>
        <r>
          <rPr>
            <sz val="10"/>
            <color rgb="FF000000"/>
            <rFont val="Arial"/>
            <family val="2"/>
          </rPr>
          <t xml:space="preserve">LTO Noord (2020). CO2-uitstoot van akkerbouwproducten berekend.
</t>
        </r>
        <r>
          <rPr>
            <sz val="10"/>
            <color rgb="FF000000"/>
            <rFont val="Arial"/>
            <family val="2"/>
          </rPr>
          <t>https://www.ltonoord.nl/belangenbehartiging/bewust-omgaan-met-biodiversiteit-energie-en-kringlopen/vruchtbare-kringloop-zuid-holland/project-updates/co2-uitstoot-van-akkerbouwproducten-berekend</t>
        </r>
      </text>
    </comment>
    <comment ref="H30" authorId="1" shapeId="0" xr:uid="{D33DE8C8-5135-DF49-80BB-117F6AA1D4F2}">
      <text>
        <r>
          <rPr>
            <sz val="12"/>
            <color rgb="FF000000"/>
            <rFont val="Arial"/>
            <family val="2"/>
          </rPr>
          <t>European Environment Agency. (2007). Estimating the environmentally compatible bio energy potential from agriculture. https://doi.org/10.2800/13734</t>
        </r>
      </text>
    </comment>
    <comment ref="J30" authorId="1" shapeId="0" xr:uid="{5F600EA9-275E-A04B-BD90-58983C61DDCE}">
      <text>
        <r>
          <rPr>
            <sz val="12"/>
            <color rgb="FF000000"/>
            <rFont val="Arial"/>
            <family val="2"/>
          </rPr>
          <t xml:space="preserve">Piotrowski, Stephan &amp; Carus, Michael. (2021). Ecological benefits of hemp and flax cultivation and products.
</t>
        </r>
        <r>
          <rPr>
            <sz val="12"/>
            <color rgb="FF000000"/>
            <rFont val="Arial"/>
            <family val="2"/>
          </rPr>
          <t xml:space="preserve">https://eiha.org/media/2014/10/Ecological-benefits-of-hemp-and-flax-cultivation-and-products-2011.pdf
</t>
        </r>
      </text>
    </comment>
    <comment ref="B31" authorId="0" shapeId="0" xr:uid="{3C035113-8B04-F94F-A79A-2002C9BBB0DA}">
      <text>
        <r>
          <rPr>
            <sz val="10"/>
            <color rgb="FF000000"/>
            <rFont val="Tahoma"/>
            <family val="2"/>
          </rPr>
          <t xml:space="preserve">Leendertse, P., Lageschaar, L., Hees, E., van Well, E., &amp; Rietberg, P. (2020, april). Bijdrage van vlas en hennep aan milieu- en klimaatdoelstellingen van het toekomstig EU-landbouwbeleid (CLM–1020). 
</t>
        </r>
        <r>
          <rPr>
            <sz val="10"/>
            <color rgb="FF000000"/>
            <rFont val="Tahoma"/>
            <family val="2"/>
          </rPr>
          <t xml:space="preserve">https://www.clm.nl/uploads/pdf/1020-CLM%20rapport%20vlas%20en%20hennep.pdf </t>
        </r>
      </text>
    </comment>
    <comment ref="E31" authorId="0" shapeId="0" xr:uid="{54B2CE87-2F51-F844-B8B3-FB6DCC530B51}">
      <text>
        <r>
          <rPr>
            <sz val="10"/>
            <color rgb="FF000000"/>
            <rFont val="Tahoma"/>
            <family val="2"/>
          </rPr>
          <t xml:space="preserve">Leendertse, P., Lageschaar, L., Hees, E., van Well, E., &amp; Rietberg, P. (2020, april). Bijdrage van vlas en hennep aan milieu- en klimaatdoelstellingen van het toekomstig EU-landbouwbeleid (CLM–1020). 
</t>
        </r>
        <r>
          <rPr>
            <sz val="10"/>
            <color rgb="FF000000"/>
            <rFont val="Tahoma"/>
            <family val="2"/>
          </rPr>
          <t xml:space="preserve">https://www.clm.nl/uploads/pdf/1020-CLM%20rapport%20vlas%20en%20hennep.pdf 
</t>
        </r>
        <r>
          <rPr>
            <sz val="10"/>
            <color rgb="FF000000"/>
            <rFont val="Tahoma"/>
            <family val="2"/>
          </rPr>
          <t xml:space="preserve">
</t>
        </r>
        <r>
          <rPr>
            <sz val="10"/>
            <color rgb="FF000000"/>
            <rFont val="Tahoma"/>
            <family val="2"/>
          </rPr>
          <t>Met aftrek van verliezen bij verwerking, exclusief SOC.</t>
        </r>
      </text>
    </comment>
    <comment ref="J31" authorId="1" shapeId="0" xr:uid="{CFAD013C-1AB8-5B4D-B704-66A112CEBE53}">
      <text>
        <r>
          <rPr>
            <sz val="12"/>
            <color rgb="FF000000"/>
            <rFont val="Arial"/>
            <family val="2"/>
          </rPr>
          <t xml:space="preserve">Piotrowski, Stephan &amp; Carus, Michael. (2021). Ecological benefits of hemp and flax cultivation and products.
</t>
        </r>
        <r>
          <rPr>
            <sz val="12"/>
            <color rgb="FF000000"/>
            <rFont val="Arial"/>
            <family val="2"/>
          </rPr>
          <t>https://eiha.org/media/2014/10/Ecological-benefits-of-hemp-and-flax-cultivation-and-products-2011.pdf</t>
        </r>
      </text>
    </comment>
    <comment ref="L31" authorId="1" shapeId="0" xr:uid="{2D7D0C30-8E42-CF43-9BEE-D410722CE6B4}">
      <text>
        <r>
          <rPr>
            <sz val="12"/>
            <color rgb="FF000000"/>
            <rFont val="Arial"/>
            <family val="2"/>
          </rPr>
          <t>CLM, Balkema, A., The Climate Neutral Group, &amp; Wiedema, M. (2015). Verkenning vrijwillige lokale klimaatcompensatie. https://www.clm.nl/uploads/pdf/874-Verkenning_vrijwillige_lokale_klimaatcompensatie_case_Giessenlanden-web.pdf</t>
        </r>
      </text>
    </comment>
    <comment ref="B32" authorId="0" shapeId="0" xr:uid="{7E38ED77-5CF3-904E-9C81-85BBB06B2027}">
      <text>
        <r>
          <rPr>
            <sz val="10"/>
            <color rgb="FF000000"/>
            <rFont val="Arial"/>
            <family val="2"/>
          </rPr>
          <t xml:space="preserve">Leendertse, P., Lageschaar, L., Hees, E., van Well, E., &amp; Rietberg, P. (2020, april). Bijdrage van vlas en hennep aan milieu- en klimaatdoelstellingen van het toekomstig EU-landbouwbeleid (CLM–1020). 
</t>
        </r>
        <r>
          <rPr>
            <sz val="10"/>
            <color rgb="FF000000"/>
            <rFont val="Arial"/>
            <family val="2"/>
          </rPr>
          <t xml:space="preserve">https://www.clm.nl/uploads/pdf/1020-CLM%20rapport%20vlas%20en%20hennep.pdf </t>
        </r>
      </text>
    </comment>
    <comment ref="E32" authorId="0" shapeId="0" xr:uid="{E459022B-5C75-624C-9A9E-FD7F10D4AD8E}">
      <text>
        <r>
          <rPr>
            <sz val="10"/>
            <color rgb="FF000000"/>
            <rFont val="Tahoma"/>
            <family val="2"/>
          </rPr>
          <t xml:space="preserve">Leendertse, P., Lageschaar, L., Hees, E., van Well, E., &amp; Rietberg, P. (2020, april). Bijdrage van vlas en hennep aan milieu- en klimaatdoelstellingen van het toekomstig EU-landbouwbeleid (CLM–1020). 
</t>
        </r>
        <r>
          <rPr>
            <sz val="10"/>
            <color rgb="FF000000"/>
            <rFont val="Arial"/>
            <family val="2"/>
          </rPr>
          <t xml:space="preserve">https://www.clm.nl/uploads/pdf/1020-CLM%20rapport%20vlas%20en%20hennep.pdf 
</t>
        </r>
        <r>
          <rPr>
            <sz val="10"/>
            <color rgb="FF000000"/>
            <rFont val="Arial"/>
            <family val="2"/>
          </rPr>
          <t xml:space="preserve">
</t>
        </r>
        <r>
          <rPr>
            <sz val="10"/>
            <color rgb="FF000000"/>
            <rFont val="Arial"/>
            <family val="2"/>
          </rPr>
          <t xml:space="preserve">Onbekend welk deel van gerapporteerde CO2-vastlegging uit SOC, BGC of AGC is.
</t>
        </r>
        <r>
          <rPr>
            <sz val="10"/>
            <color rgb="FF000000"/>
            <rFont val="Arial"/>
            <family val="2"/>
          </rPr>
          <t xml:space="preserve">
</t>
        </r>
        <r>
          <rPr>
            <sz val="10"/>
            <color rgb="FF000000"/>
            <rFont val="Arial"/>
            <family val="2"/>
          </rPr>
          <t xml:space="preserve">
</t>
        </r>
      </text>
    </comment>
    <comment ref="H32" authorId="1" shapeId="0" xr:uid="{7271C157-4930-A942-AD41-EEE554635FF7}">
      <text>
        <r>
          <rPr>
            <sz val="12"/>
            <color rgb="FF000000"/>
            <rFont val="Arial"/>
            <family val="2"/>
          </rPr>
          <t xml:space="preserve">Ruijs, S., &amp; de Vries, B. (2014, augustus). Vlas en biodiversiteit. https://edepot.wur.nl/313484
</t>
        </r>
        <r>
          <rPr>
            <sz val="12"/>
            <color rgb="FF000000"/>
            <rFont val="Arial"/>
            <family val="2"/>
          </rPr>
          <t>Gebaseerd op: European Environment Agency. (2007).</t>
        </r>
      </text>
    </comment>
    <comment ref="J32" authorId="1" shapeId="0" xr:uid="{053E3D46-E687-2F44-BF25-7E6BEC2E0FD0}">
      <text>
        <r>
          <rPr>
            <sz val="12"/>
            <color rgb="FF000000"/>
            <rFont val="Arial"/>
            <family val="2"/>
          </rPr>
          <t>European Environment Agency. (2007). Estimating the environmentally compatible bio energy potential from agriculture. https://doi.org/10.2800/13734</t>
        </r>
      </text>
    </comment>
    <comment ref="L32" authorId="1" shapeId="0" xr:uid="{9F34A65D-E266-D94B-B140-74F18C83B4EA}">
      <text>
        <r>
          <rPr>
            <sz val="12"/>
            <color rgb="FF000000"/>
            <rFont val="Arial"/>
            <family val="2"/>
          </rPr>
          <t>CLM, Balkema, A., The Climate Neutral Group, &amp; Wiedema, M. (2015). Verkenning vrijwillige lokale klimaatcompensatie. https://www.clm.nl/uploads/pdf/874-Verkenning_vrijwillige_lokale_klimaatcompensatie_case_Giessenlanden-web.pdf</t>
        </r>
      </text>
    </comment>
    <comment ref="B33" authorId="0" shapeId="0" xr:uid="{DBCC3CFF-C6D2-D348-B26E-8DF44A785457}">
      <text>
        <r>
          <rPr>
            <sz val="10"/>
            <color rgb="FF000000"/>
            <rFont val="Arial"/>
            <family val="2"/>
          </rPr>
          <t xml:space="preserve">Günther, A., Huth, V., Jurasinski, G. and Glatzel, S. (2015), The effect of biomass harvesting on greenhouse gas emissions from a rewetted temperate fen. GCB Bioenergy, 7: 1092-1106. https://doi.org/10.1111/gcbb.12214
</t>
        </r>
      </text>
    </comment>
    <comment ref="E33" authorId="1" shapeId="0" xr:uid="{CF4DC462-BCED-2747-BBCA-6672B11797F8}">
      <text>
        <r>
          <rPr>
            <sz val="12"/>
            <color rgb="FF000000"/>
            <rFont val="Arial"/>
            <family val="2"/>
          </rPr>
          <t xml:space="preserve">de Jong, M., van Hal, O., Pijlman, J., van Eekeren, N., &amp; Junginger, M. (2021). Paludiculture as paludifuture on Dutch peatlands: An environmental and economic analysis of Typha cultivation and insulation production. </t>
        </r>
        <r>
          <rPr>
            <i/>
            <sz val="12"/>
            <color rgb="FF000000"/>
            <rFont val="Arial"/>
            <family val="2"/>
          </rPr>
          <t>Science of the Total Environment</t>
        </r>
        <r>
          <rPr>
            <sz val="12"/>
            <color rgb="FF000000"/>
            <rFont val="Arial"/>
            <family val="2"/>
          </rPr>
          <t xml:space="preserve">, </t>
        </r>
        <r>
          <rPr>
            <i/>
            <sz val="12"/>
            <color rgb="FF000000"/>
            <rFont val="Arial"/>
            <family val="2"/>
          </rPr>
          <t>792</t>
        </r>
        <r>
          <rPr>
            <sz val="12"/>
            <color rgb="FF000000"/>
            <rFont val="Arial"/>
            <family val="2"/>
          </rPr>
          <t xml:space="preserve">, 148161.
</t>
        </r>
        <r>
          <rPr>
            <sz val="12"/>
            <color rgb="FF000000"/>
            <rFont val="Arial"/>
            <family val="2"/>
          </rPr>
          <t xml:space="preserve">
</t>
        </r>
        <r>
          <rPr>
            <sz val="12"/>
            <color rgb="FF000000"/>
            <rFont val="Arial"/>
            <family val="2"/>
          </rPr>
          <t>Onbekend welk deel van gerapporteerde CO2-vastlegging uit SOC, BGC of AGC is.</t>
        </r>
      </text>
    </comment>
    <comment ref="H33" authorId="1" shapeId="0" xr:uid="{59633A84-31E8-E247-B92C-E94505999657}">
      <text>
        <r>
          <rPr>
            <sz val="12"/>
            <color rgb="FF000000"/>
            <rFont val="Arial"/>
            <family val="2"/>
          </rPr>
          <t>European Environment Agency. (2007). Estimating the environmentally compatible bio energy potential from agriculture. https://doi.org/10.2800/13734</t>
        </r>
      </text>
    </comment>
    <comment ref="J33" authorId="1" shapeId="0" xr:uid="{B315A754-317E-9C4A-964D-5D8C14A652E4}">
      <text>
        <r>
          <rPr>
            <sz val="12"/>
            <color rgb="FF000000"/>
            <rFont val="Arial"/>
            <family val="2"/>
          </rPr>
          <t xml:space="preserve">van Pelt, Lennard en van Dijk, 2020, Typha cultivation in Noord-Brabant and Market opportunities. 
</t>
        </r>
        <r>
          <rPr>
            <sz val="12"/>
            <color rgb="FF000000"/>
            <rFont val="Arial"/>
            <family val="2"/>
          </rPr>
          <t xml:space="preserve">
</t>
        </r>
        <r>
          <rPr>
            <sz val="12"/>
            <color rgb="FF000000"/>
            <rFont val="Arial"/>
            <family val="2"/>
          </rPr>
          <t xml:space="preserve">
</t>
        </r>
        <r>
          <rPr>
            <sz val="12"/>
            <color rgb="FF000000"/>
            <rFont val="Arial"/>
            <family val="2"/>
          </rPr>
          <t>Gebasseerd op: European Environment Agency. (2007). Estimating the environmentally compatible bio energy potential from agriculture. https://doi.org/10.2800/13734</t>
        </r>
      </text>
    </comment>
    <comment ref="L33" authorId="1" shapeId="0" xr:uid="{D2A454C5-AA07-9149-A525-848D89DC9BF5}">
      <text>
        <r>
          <rPr>
            <sz val="12"/>
            <color rgb="FF000000"/>
            <rFont val="Arial"/>
            <family val="2"/>
          </rPr>
          <t xml:space="preserve">Kennisprogramma Bodemdaling (2018). Factsheet Natte Teelten. 
</t>
        </r>
        <r>
          <rPr>
            <sz val="12"/>
            <color rgb="FF000000"/>
            <rFont val="Arial"/>
            <family val="2"/>
          </rPr>
          <t>http://www.kennisprogrammabodemdaling.nl/home/wp-content/uploads/2019/05/Factsheet-Natte-teelten-2018-1.pdf</t>
        </r>
      </text>
    </comment>
    <comment ref="N33" authorId="1" shapeId="0" xr:uid="{8B26CEBD-6D5E-974E-8833-E54F8E0DAE11}">
      <text>
        <r>
          <rPr>
            <sz val="12"/>
            <color rgb="FF000000"/>
            <rFont val="Arial"/>
            <family val="2"/>
          </rPr>
          <t xml:space="preserve">Kennisprogramma Bodemdaling (2018). Factsheet Natte Teelten. 
</t>
        </r>
        <r>
          <rPr>
            <sz val="12"/>
            <color rgb="FF000000"/>
            <rFont val="Arial"/>
            <family val="2"/>
          </rPr>
          <t>http://www.kennisprogrammabodemdaling.nl/home/wp-content/uploads/2019/05/Factsheet-Natte-teelten-2018-1.pdf</t>
        </r>
      </text>
    </comment>
    <comment ref="B34" authorId="0" shapeId="0" xr:uid="{07A644FD-F407-D948-BF74-95A0C36A96DE}">
      <text>
        <r>
          <rPr>
            <sz val="10"/>
            <color rgb="FF000000"/>
            <rFont val="Arial"/>
            <family val="34"/>
          </rPr>
          <t xml:space="preserve">Berg, M., Ingwersen, J., Lamers, M., Streck, T. (2016). The role of Phragmites on the CH4 and CO2 fluxes in a minerotrophic peatland in Southwest Germany.
</t>
        </r>
        <r>
          <rPr>
            <sz val="10"/>
            <color rgb="FF000000"/>
            <rFont val="Arial"/>
            <family val="34"/>
          </rPr>
          <t>https://bg.copernicus.org/preprints/bg-2016-122/bg-2016-122-manuscript-version3.pdf</t>
        </r>
      </text>
    </comment>
    <comment ref="E34" authorId="0" shapeId="0" xr:uid="{BD4AC5EE-0950-774F-9ED4-0DCB4A153090}">
      <text>
        <r>
          <rPr>
            <sz val="10"/>
            <color rgb="FF000000"/>
            <rFont val="Tahoma"/>
            <family val="34"/>
          </rPr>
          <t>Berg, M., Ingwersen, J., Lamers, M., Streck, T. (2016). The role of Phragmites on the CH4 and CO2 fluxes in a minerotrophic peatland in Southwest Germany.</t>
        </r>
        <r>
          <rPr>
            <sz val="10"/>
            <color rgb="FF000000"/>
            <rFont val="Arial"/>
            <family val="2"/>
          </rPr>
          <t xml:space="preserve">
</t>
        </r>
        <r>
          <rPr>
            <sz val="10"/>
            <color rgb="FF000000"/>
            <rFont val="Tahoma"/>
            <family val="34"/>
          </rPr>
          <t>https://bg.copernicus.org/preprints/bg-2016-122/bg-2016-122-manuscript-version3.pdf</t>
        </r>
        <r>
          <rPr>
            <sz val="10"/>
            <color rgb="FF000000"/>
            <rFont val="Arial"/>
            <family val="2"/>
          </rPr>
          <t xml:space="preserve">
</t>
        </r>
      </text>
    </comment>
    <comment ref="N34" authorId="1" shapeId="0" xr:uid="{32B51FF1-DE58-A84E-A6FE-7F21676D2F2E}">
      <text>
        <r>
          <rPr>
            <sz val="12"/>
            <color rgb="FF000000"/>
            <rFont val="Arial"/>
            <family val="2"/>
          </rPr>
          <t xml:space="preserve">Kennisprogramma Bodemdaling (2018). Factsheet Natte Teelten. 
</t>
        </r>
        <r>
          <rPr>
            <sz val="12"/>
            <color rgb="FF000000"/>
            <rFont val="Arial"/>
            <family val="2"/>
          </rPr>
          <t>http://www.kennisprogrammabodemdaling.nl/home/wp-content/uploads/2019/05/Factsheet-Natte-teelten-2018-1.pdf</t>
        </r>
      </text>
    </comment>
    <comment ref="B35" authorId="0" shapeId="0" xr:uid="{FB97C22D-985B-C844-A9A1-0F77D159D291}">
      <text>
        <r>
          <rPr>
            <sz val="10"/>
            <color rgb="FF000000"/>
            <rFont val="Tahoma"/>
            <family val="2"/>
          </rPr>
          <t xml:space="preserve">Bronnen: Winkler, B., Mangold, A., von Cossel, M., Clifton-Brown, J., Pogrzeba, M., Lewandowski, I., ... &amp; Kiesel, A. (2020). Implementing miscanthus into farming systems: A review of agronomic practices, capital and labour demand. Renewable and Sustainable Energy Reviews, 132, 110053. </t>
        </r>
      </text>
    </comment>
    <comment ref="E35" authorId="0" shapeId="0" xr:uid="{0EC27DB8-6CC8-FF47-A18C-3C4537AD517F}">
      <text>
        <r>
          <rPr>
            <sz val="10"/>
            <color rgb="FF000000"/>
            <rFont val="Tahoma"/>
            <family val="2"/>
          </rPr>
          <t xml:space="preserve">Scordia, D.; D’Agosta, G.M.; Mantineo, M.; Testa, G.; Cosentino, S.L. Life Cycle Assessment of Biomass Production from Lignocellulosic Perennial Grasses under Changing Soil Nitrogen and Water Content in the Mediterranean Area. Agronomy 2021, 11, 988. https://doi.org/10.3390/agronomy11050988
</t>
        </r>
        <r>
          <rPr>
            <sz val="10"/>
            <color rgb="FF000000"/>
            <rFont val="Tahoma"/>
            <family val="2"/>
          </rPr>
          <t xml:space="preserve">
</t>
        </r>
        <r>
          <rPr>
            <sz val="10"/>
            <color rgb="FF000000"/>
            <rFont val="Tahoma"/>
            <family val="2"/>
          </rPr>
          <t>Alleen AGC meegenomen.</t>
        </r>
      </text>
    </comment>
    <comment ref="H35" authorId="1" shapeId="0" xr:uid="{E8C3A832-6D42-A748-B3C7-CD2A4BEE717B}">
      <text>
        <r>
          <rPr>
            <sz val="12"/>
            <color rgb="FF000000"/>
            <rFont val="Arial"/>
            <family val="2"/>
          </rPr>
          <t>European Environment Agency. (2007). Estimating the environmentally compatible bio energy potential from agriculture. https://doi.org/10.2800/13734</t>
        </r>
      </text>
    </comment>
    <comment ref="J35" authorId="1" shapeId="0" xr:uid="{5707C9D8-1305-B343-B346-569F3E2034FB}">
      <text>
        <r>
          <rPr>
            <sz val="12"/>
            <color rgb="FF000000"/>
            <rFont val="Arial"/>
            <family val="2"/>
          </rPr>
          <t xml:space="preserve">Kinhal, V. (2015). Ecological effects of Miscanthus Giganteus.
</t>
        </r>
        <r>
          <rPr>
            <sz val="12"/>
            <color rgb="FF000000"/>
            <rFont val="Arial"/>
            <family val="2"/>
          </rPr>
          <t xml:space="preserve">https://www.agrikinetics.com/miscanthus-giganteus/ecology-of-miscanthus-giganteus/
</t>
        </r>
        <r>
          <rPr>
            <sz val="12"/>
            <color rgb="FF000000"/>
            <rFont val="Arial"/>
            <family val="2"/>
          </rPr>
          <t xml:space="preserve">
</t>
        </r>
        <r>
          <rPr>
            <sz val="12"/>
            <color rgb="FF000000"/>
            <rFont val="Arial"/>
            <family val="2"/>
          </rPr>
          <t>European Environment Agency. (2007). Estimating the environmentally compatible bio energy potential from agriculture. https://doi.org/10.2800/13734</t>
        </r>
      </text>
    </comment>
    <comment ref="B36" authorId="0" shapeId="0" xr:uid="{190EA49A-552E-BD47-8F70-8B6F6396BE6A}">
      <text>
        <r>
          <rPr>
            <sz val="10"/>
            <color rgb="FF000000"/>
            <rFont val="Tahoma"/>
            <family val="2"/>
          </rPr>
          <t xml:space="preserve">Uitstoot van zonnekroon is niet bekend. Als referentie is uitstoot van de benodigde machinese genomen uit: </t>
        </r>
        <r>
          <rPr>
            <sz val="10"/>
            <color rgb="FF000000"/>
            <rFont val="Arial"/>
            <family val="2"/>
          </rPr>
          <t>Schröder, J.J. &amp; J.C. van Middelkoop, 2016. Milieukundige voetafdruk van de teelt van</t>
        </r>
        <r>
          <rPr>
            <sz val="10"/>
            <color rgb="FF000000"/>
            <rFont val="Arial"/>
            <family val="2"/>
          </rPr>
          <t xml:space="preserve">
</t>
        </r>
        <r>
          <rPr>
            <sz val="10"/>
            <color rgb="FF000000"/>
            <rFont val="Arial"/>
            <family val="2"/>
          </rPr>
          <t xml:space="preserve">ruwvoergewassen. Wageningen Plant Research, Vertrouwelijk Rapport 658. 48 blz.; 
</t>
        </r>
        <r>
          <rPr>
            <sz val="10"/>
            <color rgb="FF000000"/>
            <rFont val="Tahoma"/>
            <family val="2"/>
          </rPr>
          <t xml:space="preserve">
</t>
        </r>
        <r>
          <rPr>
            <sz val="10"/>
            <color rgb="FF000000"/>
            <rFont val="Tahoma"/>
            <family val="2"/>
          </rPr>
          <t>https://library.wur.nl/WebQuery/wurpubs/fulltext/416664</t>
        </r>
      </text>
    </comment>
    <comment ref="E36" authorId="0" shapeId="0" xr:uid="{63E992D7-9D8F-8540-9F90-B2361B20E857}">
      <text>
        <r>
          <rPr>
            <sz val="10"/>
            <color rgb="FF000000"/>
            <rFont val="Tahoma"/>
            <family val="2"/>
          </rPr>
          <t>Verkregen in overleg met teler. Alleen CO2 vastlegging uit AGC meegenomen.</t>
        </r>
      </text>
    </comment>
    <comment ref="H36" authorId="0" shapeId="0" xr:uid="{2BC1EA16-2F46-6E44-A61C-D7B69B9C0A9D}">
      <text>
        <r>
          <rPr>
            <sz val="10"/>
            <color rgb="FF000000"/>
            <rFont val="Calibri"/>
            <family val="2"/>
          </rPr>
          <t xml:space="preserve">Boerenbond • Management&amp;Techniek 17 • 22 september 2017. via: https://edepot.wur.nl/429377
</t>
        </r>
        <r>
          <rPr>
            <sz val="10"/>
            <color rgb="FF000000"/>
            <rFont val="Calibri"/>
            <family val="2"/>
          </rPr>
          <t xml:space="preserve">
</t>
        </r>
        <r>
          <rPr>
            <sz val="10"/>
            <color rgb="FF000000"/>
            <rFont val="Calibri"/>
            <family val="2"/>
          </rPr>
          <t>Silphie. (2022, June 28). Silphie | Zonnekroon | Ruwvoer, biogas, vezels. Retrieved September 15, 2022, from https://silphie.nl/</t>
        </r>
      </text>
    </comment>
    <comment ref="B37" authorId="0" shapeId="0" xr:uid="{C58AA5DE-5426-434D-A856-57C33F719FE1}">
      <text>
        <r>
          <rPr>
            <sz val="10"/>
            <color rgb="FF000000"/>
            <rFont val="Arial"/>
            <family val="2"/>
          </rPr>
          <t xml:space="preserve">Energy balance, GHG emission and economy for cultivation of high biomass verities of bamboo, sorghum and pearl millet as energy crops at marginal ecologies of Gujarat state in India. https://www.sciencedirect.com/science/article/abs/pii/S0960148119316647
</t>
        </r>
        <r>
          <rPr>
            <sz val="10"/>
            <color rgb="FF000000"/>
            <rFont val="Arial"/>
            <family val="2"/>
          </rPr>
          <t xml:space="preserve">
</t>
        </r>
      </text>
    </comment>
    <comment ref="E37" authorId="0" shapeId="0" xr:uid="{3D21C82F-CA34-4C48-A4B1-C54E33564D95}">
      <text>
        <r>
          <rPr>
            <sz val="10"/>
            <color rgb="FF000000"/>
            <rFont val="Arial"/>
            <family val="2"/>
          </rPr>
          <t xml:space="preserve">van der Lugt, P., Thanglong, T., &amp; King, C. (2018).
</t>
        </r>
        <r>
          <rPr>
            <sz val="10"/>
            <color rgb="FF000000"/>
            <rFont val="Arial"/>
            <family val="2"/>
          </rPr>
          <t xml:space="preserve">Carbon sequestration and carbon emissions reduction
</t>
        </r>
        <r>
          <rPr>
            <sz val="10"/>
            <color rgb="FF000000"/>
            <rFont val="Arial"/>
            <family val="2"/>
          </rPr>
          <t xml:space="preserve">through bamboo forests and products. Inba 
</t>
        </r>
        <r>
          <rPr>
            <sz val="10"/>
            <color rgb="FF000000"/>
            <rFont val="Tahoma"/>
            <family val="2"/>
          </rPr>
          <t xml:space="preserve">https://pure.tudelft.nl/ws/portalfiles/portal/51463169/INBAR_WP_Carbon_Sequestration_HR.pdf
</t>
        </r>
        <r>
          <rPr>
            <sz val="10"/>
            <color rgb="FF000000"/>
            <rFont val="Tahoma"/>
            <family val="2"/>
          </rPr>
          <t xml:space="preserve">
</t>
        </r>
        <r>
          <rPr>
            <sz val="10"/>
            <color rgb="FF000000"/>
            <rFont val="Tahoma"/>
            <family val="2"/>
          </rPr>
          <t>Hier alleen AGC/BGC en carbon in the product pool meegenomen. SOC is buiten beschouwing gelaten om vergelijkbaarheid met andere gewassen te waarborgen</t>
        </r>
      </text>
    </comment>
    <comment ref="H37" authorId="0" shapeId="0" xr:uid="{C7E837A2-63B0-7648-BB2E-4931320D2FF9}">
      <text>
        <r>
          <rPr>
            <sz val="10"/>
            <color rgb="FF000000"/>
            <rFont val="Tahoma"/>
            <family val="2"/>
          </rPr>
          <t xml:space="preserve">
</t>
        </r>
        <r>
          <rPr>
            <sz val="10"/>
            <color rgb="FF000000"/>
            <rFont val="Calibri"/>
            <family val="2"/>
          </rPr>
          <t xml:space="preserve">Quickscan flora en fauna
</t>
        </r>
        <r>
          <rPr>
            <sz val="10"/>
            <color rgb="FF000000"/>
            <rFont val="Calibri"/>
            <family val="2"/>
          </rPr>
          <t xml:space="preserve">Randijk Bamboe-kwekerij, Leusden (2019). vrijwel geen biodiversiteit boven de grond: https://www.planviewer.nl/imro/files/NL.IMRO.0327.237-0401/b_NL.IMRO.0327.237-0401_tb5.pdf
</t>
        </r>
        <r>
          <rPr>
            <sz val="10"/>
            <color rgb="FF000000"/>
            <rFont val="Tahoma"/>
            <family val="2"/>
          </rPr>
          <t xml:space="preserve">
</t>
        </r>
      </text>
    </comment>
    <comment ref="J37" authorId="0" shapeId="0" xr:uid="{69D6F006-8028-E946-9194-3D40C4EE1CA9}">
      <text>
        <r>
          <rPr>
            <sz val="10"/>
            <color rgb="FF000000"/>
            <rFont val="Calibri"/>
            <family val="2"/>
            <scheme val="minor"/>
          </rPr>
          <t>Poppens, R. P., Van Dam, J. E. G., &amp; Elbersen, H. W. (2013). Bamboo: Analyzing the potential of bamboo feedstock for the biobased economy. NL Agency, Ministry of Economic Affairs.</t>
        </r>
      </text>
    </comment>
    <comment ref="L37" authorId="0" shapeId="0" xr:uid="{CF85617A-908D-E242-9F35-66419AF8D4D4}">
      <text>
        <r>
          <rPr>
            <sz val="10"/>
            <color rgb="FF000000"/>
            <rFont val="Calibri"/>
            <family val="2"/>
          </rPr>
          <t xml:space="preserve">Van Cleynenbreugel, E. (2015). Plants as water purification, resource and spatial element for peri-urban kampungs in Bandung.
Bamboo bruikbaar voor fytodepuratie: https://www.permaculturenews.org/2018/12/11/bamboo-for-water-purification/
Tallarico, G. (2018, December 11). Bamboo for Water Purification. The Permaculture Research Institute. Retrieved September 15, 2022 
 https://ec.europa.eu/environment/archives/ecoinnovation2012/2nd_forum/presentations/session2/2-19.pdf ; 
https://cordis.europa.eu/article/id/36167-innovative-system-uses-bamboo-to-treat-wastewater
</t>
        </r>
      </text>
    </comment>
    <comment ref="B38" authorId="0" shapeId="0" xr:uid="{29463077-8D3A-2B4F-AF37-DDCA1A674B3B}">
      <text>
        <r>
          <rPr>
            <b/>
            <sz val="10"/>
            <color rgb="FF000000"/>
            <rFont val="Tahoma"/>
            <family val="2"/>
          </rPr>
          <t>Microsoft Office User:</t>
        </r>
        <r>
          <rPr>
            <sz val="10"/>
            <color rgb="FF000000"/>
            <rFont val="Tahoma"/>
            <family val="2"/>
          </rPr>
          <t xml:space="preserve">
</t>
        </r>
        <r>
          <rPr>
            <sz val="10"/>
            <color rgb="FF000000"/>
            <rFont val="Arial"/>
            <family val="2"/>
          </rPr>
          <t>Yield and Carbon Exchange of Sorghum Grown as Advanced Biofuel Feedstock on Abandoned Agricultural Land in Southeastern Ohio (Grennell, 2014)</t>
        </r>
      </text>
    </comment>
    <comment ref="E38" authorId="0" shapeId="0" xr:uid="{88FF0719-6B35-DB4E-BAB6-DF07E227F351}">
      <text>
        <r>
          <rPr>
            <sz val="10"/>
            <color rgb="FF000000"/>
            <rFont val="Arial"/>
            <family val="2"/>
          </rPr>
          <t xml:space="preserve">Yield and Carbon Exchange of Sorghum Grown as Advanced Biofuel Feedstock on Abandoned Agricultural Land in Southeastern Ohio (Grennell, 2014)
</t>
        </r>
        <r>
          <rPr>
            <sz val="10"/>
            <color rgb="FF000000"/>
            <rFont val="Arial"/>
            <family val="2"/>
          </rPr>
          <t xml:space="preserve">
Alleen AGC meegenomen.</t>
        </r>
      </text>
    </comment>
    <comment ref="H38" authorId="0" shapeId="0" xr:uid="{657ACBC9-384E-6C4F-B327-9BFA425325AD}">
      <text>
        <r>
          <rPr>
            <sz val="10"/>
            <color rgb="FF000000"/>
            <rFont val="Calibri"/>
            <family val="2"/>
          </rPr>
          <t>Van de Goor, S., van Eekeren, N., De Vliegher, A., Pannecoucque, J., Vandecasteele, B., &amp; Van Waes, J. (2017). Sorghum als derde gewas in de melkveehouderij. Perspectieven van rassen en gewasrotatie in beeld. Louis Bolk Instituut ism ILVO (Instituut voor Landbouw-en Visserijonderzoek), Driebergen, 26.</t>
        </r>
      </text>
    </comment>
    <comment ref="J38" authorId="0" shapeId="0" xr:uid="{46E98D09-2B60-EF47-B198-8692C5B365BC}">
      <text>
        <r>
          <rPr>
            <sz val="10"/>
            <color rgb="FF000000"/>
            <rFont val="Calibri"/>
            <family val="2"/>
          </rPr>
          <t xml:space="preserve">Grubinger, V. P. (2008). Sorghum-Sudangrass, a Vigorous Cover Crop. via: https://www.uvm.edu/vtvegandberry/factsheets/Sorghum-Sudangrass.pdf
</t>
        </r>
        <r>
          <rPr>
            <sz val="10"/>
            <color rgb="FF000000"/>
            <rFont val="Calibri"/>
            <family val="2"/>
          </rPr>
          <t xml:space="preserve">
</t>
        </r>
        <r>
          <rPr>
            <sz val="10"/>
            <color rgb="FF000000"/>
            <rFont val="Calibri"/>
            <family val="2"/>
          </rPr>
          <t xml:space="preserve">Van de Goor, S., van Eekeren, N., De Vliegher, A., Pannecoucque, J., Vandecasteele, B., &amp; Van Waes, J. (2017). Sorghum als derde gewas in de melkveehouderij. Perspectieven van rassen en gewasrotatie in beeld. Louis Bolk Instituut ism ILVO (Instituut voor Landbouw-en Visserijonderzoek), Driebergen, 26.
</t>
        </r>
        <r>
          <rPr>
            <sz val="10"/>
            <color rgb="FF000000"/>
            <rFont val="Calibri"/>
            <family val="2"/>
          </rPr>
          <t xml:space="preserve">
</t>
        </r>
        <r>
          <rPr>
            <sz val="10"/>
            <color rgb="FF000000"/>
            <rFont val="Calibri"/>
            <family val="2"/>
          </rPr>
          <t xml:space="preserve">Gewas draagt bij aan
</t>
        </r>
        <r>
          <rPr>
            <sz val="10"/>
            <color rgb="FF000000"/>
            <rFont val="Calibri"/>
            <family val="2"/>
          </rPr>
          <t xml:space="preserve">oplossen verdichting
</t>
        </r>
        <r>
          <rPr>
            <sz val="10"/>
            <color rgb="FF000000"/>
            <rFont val="Calibri"/>
            <family val="2"/>
          </rPr>
          <t xml:space="preserve">(2016). via: https://edepot.wur.nl/402782
</t>
        </r>
        <r>
          <rPr>
            <sz val="10"/>
            <color rgb="FF000000"/>
            <rFont val="Calibri"/>
            <family val="2"/>
          </rPr>
          <t xml:space="preserve">
</t>
        </r>
        <r>
          <rPr>
            <sz val="10"/>
            <color rgb="FF000000"/>
            <rFont val="Calibri"/>
            <family val="2"/>
          </rPr>
          <t xml:space="preserve">Resultaten proef sorghum. (2020). https://www.vruchtbarekringloopnoordnederland.nl/. Via: https://www.vruchtbarekringloopnoordnederland.nl/resultaten-proef-sorghum/
</t>
        </r>
      </text>
    </comment>
    <comment ref="B39" authorId="0" shapeId="0" xr:uid="{D416DC57-ADB3-914A-906D-0897C18BB976}">
      <text>
        <r>
          <rPr>
            <sz val="10"/>
            <color rgb="FF000000"/>
            <rFont val="Tahoma"/>
            <family val="2"/>
          </rPr>
          <t xml:space="preserve">Schelhaas, M. J., &amp; Dekkers, R. (2013). Door de bomen het bos weer zien, 6e Nederlandse bosinventarisatie levert schat aan informatie. Vakblad Natuur Bos Landschap, 5(10), 14-17.
</t>
        </r>
        <r>
          <rPr>
            <sz val="10"/>
            <color rgb="FF000000"/>
            <rFont val="Tahoma"/>
            <family val="2"/>
          </rPr>
          <t xml:space="preserve">https://www.wur.nl/nl/Publicatie-details.htm?publicationId=publication-way-343431363730
</t>
        </r>
        <r>
          <rPr>
            <sz val="10"/>
            <color rgb="FF000000"/>
            <rFont val="Tahoma"/>
            <family val="2"/>
          </rPr>
          <t xml:space="preserve">
</t>
        </r>
        <r>
          <rPr>
            <sz val="10"/>
            <color rgb="FF000000"/>
            <rFont val="Tahoma"/>
            <family val="2"/>
          </rPr>
          <t xml:space="preserve">Helmer, W. (z.d.). Natuurwaarden van de Eik. Edepot Wur. Geraadpleegd op 5 mei 2021, van https://edepot.wur.nl/266940
</t>
        </r>
        <r>
          <rPr>
            <sz val="10"/>
            <color rgb="FF000000"/>
            <rFont val="Tahoma"/>
            <family val="2"/>
          </rPr>
          <t xml:space="preserve">
</t>
        </r>
        <r>
          <rPr>
            <sz val="10"/>
            <color rgb="FF000000"/>
            <rFont val="Tahoma"/>
            <family val="2"/>
          </rPr>
          <t xml:space="preserve">Hoffman, M. H. A. (2009). Planten en luchtkwaliteit. Dendroflora, 46, 25-49. 
</t>
        </r>
        <r>
          <rPr>
            <sz val="10"/>
            <color rgb="FF000000"/>
            <rFont val="Tahoma"/>
            <family val="2"/>
          </rPr>
          <t xml:space="preserve">https://library.wur.nl/WebQuery/wurpubs/399478
</t>
        </r>
        <r>
          <rPr>
            <sz val="10"/>
            <color rgb="FF000000"/>
            <rFont val="Tahoma"/>
            <family val="2"/>
          </rPr>
          <t xml:space="preserve">
</t>
        </r>
        <r>
          <rPr>
            <sz val="10"/>
            <color rgb="FF000000"/>
            <rFont val="Tahoma"/>
            <family val="2"/>
          </rPr>
          <t xml:space="preserve">Sikkema, R., Stichting bos en hout. (1994). Bos en hout: dé kans voor een betere CO2-balans. Bos en hout berichten (nr. 3). http://www.probos.nl/images/pdf/bosberichten/bosenhoutberichten1994-03.pdf
</t>
        </r>
        <r>
          <rPr>
            <sz val="10"/>
            <color rgb="FF000000"/>
            <rFont val="Tahoma"/>
            <family val="2"/>
          </rPr>
          <t xml:space="preserve">
</t>
        </r>
        <r>
          <rPr>
            <sz val="10"/>
            <color rgb="FF000000"/>
            <rFont val="Tahoma"/>
            <family val="2"/>
          </rPr>
          <t xml:space="preserve">Nabuurs, G. J., &amp; Mohren, G. M. J. (1994). Koolstofvoorraden en-vastlegging in het Nederlandse bos. Nederlands Bosbouwtijdschrift, 66, 144-157.
</t>
        </r>
        <r>
          <rPr>
            <sz val="10"/>
            <color rgb="FF000000"/>
            <rFont val="Tahoma"/>
            <family val="2"/>
          </rPr>
          <t xml:space="preserve">https://edepot.wur.nl/114889
</t>
        </r>
      </text>
    </comment>
    <comment ref="E39" authorId="1" shapeId="0" xr:uid="{A0B1D6F3-F02B-EB43-91AD-B14542F5163A}">
      <text>
        <r>
          <rPr>
            <sz val="12"/>
            <color rgb="FF000000"/>
            <rFont val="Arial"/>
            <family val="2"/>
          </rPr>
          <t xml:space="preserve">Sikkema, R., Stichting bos en hout. (1994). Bos en hout: dé kans voor een betere CO2-balans. Bos en hout berichten (nr. 3). http://www.probos.nl/images/pdf/bosberichten/bosenhoutberichten1994-03.pdf
</t>
        </r>
        <r>
          <rPr>
            <sz val="12"/>
            <color rgb="FF000000"/>
            <rFont val="Arial"/>
            <family val="2"/>
          </rPr>
          <t xml:space="preserve">
</t>
        </r>
        <r>
          <rPr>
            <sz val="12"/>
            <color rgb="FF000000"/>
            <rFont val="Arial"/>
            <family val="2"/>
          </rPr>
          <t xml:space="preserve">Nabuurs, G. J., &amp; Mohren, G. M. J. (1994). Koolstofvoorraden en-vastlegging in het Nederlandse bos. Nederlands Bosbouwtijdschrift, 66, 144-157.
</t>
        </r>
        <r>
          <rPr>
            <sz val="12"/>
            <color rgb="FF000000"/>
            <rFont val="Arial"/>
            <family val="2"/>
          </rPr>
          <t xml:space="preserve">https://edepot.wur.nl/114889
</t>
        </r>
        <r>
          <rPr>
            <sz val="12"/>
            <color rgb="FF000000"/>
            <rFont val="Arial"/>
            <family val="2"/>
          </rPr>
          <t xml:space="preserve">
</t>
        </r>
        <r>
          <rPr>
            <sz val="12"/>
            <color rgb="FF000000"/>
            <rFont val="Arial"/>
            <family val="2"/>
          </rPr>
          <t>Alleen AGC meegenomen.</t>
        </r>
      </text>
    </comment>
    <comment ref="H39" authorId="1" shapeId="0" xr:uid="{FE660E38-87C8-C94C-B0B5-0CA29DFD2C2C}">
      <text>
        <r>
          <rPr>
            <sz val="12"/>
            <color rgb="FF000000"/>
            <rFont val="Arial"/>
            <family val="2"/>
          </rPr>
          <t xml:space="preserve">European Environment Agency. (2007). Estimating the environmentally compatible bio energy potential from agriculture. https://doi.org/10.2800/13734
</t>
        </r>
        <r>
          <rPr>
            <sz val="12"/>
            <color rgb="FF000000"/>
            <rFont val="Arial"/>
            <family val="2"/>
          </rPr>
          <t xml:space="preserve">
</t>
        </r>
        <r>
          <rPr>
            <sz val="12"/>
            <color rgb="FF000000"/>
            <rFont val="Arial"/>
            <family val="2"/>
          </rPr>
          <t>Helmer, W. (z.d.)</t>
        </r>
      </text>
    </comment>
    <comment ref="J39" authorId="1" shapeId="0" xr:uid="{BF856E03-6077-5A42-A19F-A97D14A3C77C}">
      <text>
        <r>
          <rPr>
            <sz val="12"/>
            <color rgb="FF000000"/>
            <rFont val="Arial"/>
            <family val="2"/>
          </rPr>
          <t xml:space="preserve">We assume that the effect of all trees on soil quality is postive. Because of the deep rooting and the biomass of leaves that mulch the soil every autumn. Furthermore there is little soil tillage / preperation over the years because it is a long term crop/forest.
</t>
        </r>
        <r>
          <rPr>
            <sz val="12"/>
            <color rgb="FF000000"/>
            <rFont val="Arial"/>
            <family val="2"/>
          </rPr>
          <t xml:space="preserve">
</t>
        </r>
        <r>
          <rPr>
            <sz val="12"/>
            <color rgb="FF000000"/>
            <rFont val="Arial"/>
            <family val="2"/>
          </rPr>
          <t xml:space="preserve">Gebasseerd op: European Environment Agency. (2007). Estimating the environmentally compatible bio energy potential from agriculture. https://doi.org/10.2800/13734
</t>
        </r>
        <r>
          <rPr>
            <sz val="12"/>
            <color rgb="FF000000"/>
            <rFont val="Arial"/>
            <family val="2"/>
          </rPr>
          <t xml:space="preserve">
</t>
        </r>
        <r>
          <rPr>
            <sz val="12"/>
            <color rgb="FF000000"/>
            <rFont val="Arial"/>
            <family val="2"/>
          </rPr>
          <t>Helmer, W. (z.d.). Natuurwaarden van de Eik. Edepot Wur. Geraadpleegd op 5 mei 2021, van https://edepot.wur.nl/266940</t>
        </r>
      </text>
    </comment>
    <comment ref="B40" authorId="0" shapeId="0" xr:uid="{40ED8C01-794E-D94F-A1E8-059E3D5665DB}">
      <text>
        <r>
          <rPr>
            <sz val="10"/>
            <color rgb="FF000000"/>
            <rFont val="Tahoma"/>
            <family val="2"/>
          </rPr>
          <t xml:space="preserve">Schelhaas, M. J., &amp; Dekkers, R. (2013). Door de bomen het bos weer zien, 6e Nederlandse bosinventarisatie levert schat aan informatie. Vakblad Natuur Bos Landschap, 5(10), 14-17.
</t>
        </r>
        <r>
          <rPr>
            <sz val="10"/>
            <color rgb="FF000000"/>
            <rFont val="Tahoma"/>
            <family val="2"/>
          </rPr>
          <t xml:space="preserve">https://www.wur.nl/nl/Publicatie-details.htm?publicationId=publication-way-343431363730
</t>
        </r>
        <r>
          <rPr>
            <sz val="10"/>
            <color rgb="FF000000"/>
            <rFont val="Tahoma"/>
            <family val="2"/>
          </rPr>
          <t xml:space="preserve">
</t>
        </r>
        <r>
          <rPr>
            <sz val="10"/>
            <color rgb="FF000000"/>
            <rFont val="Tahoma"/>
            <family val="2"/>
          </rPr>
          <t xml:space="preserve">Helmer, W. (z.d.). Natuurwaarden van de Eik. Edepot Wur. Geraadpleegd op 5 mei 2021, van https://edepot.wur.nl/266940
</t>
        </r>
        <r>
          <rPr>
            <sz val="10"/>
            <color rgb="FF000000"/>
            <rFont val="Tahoma"/>
            <family val="2"/>
          </rPr>
          <t xml:space="preserve">
</t>
        </r>
        <r>
          <rPr>
            <sz val="10"/>
            <color rgb="FF000000"/>
            <rFont val="Tahoma"/>
            <family val="2"/>
          </rPr>
          <t xml:space="preserve">Hoffman, M. H. A. (2009). Planten en luchtkwaliteit. Dendroflora, 46, 25-49. 
</t>
        </r>
        <r>
          <rPr>
            <sz val="10"/>
            <color rgb="FF000000"/>
            <rFont val="Tahoma"/>
            <family val="2"/>
          </rPr>
          <t xml:space="preserve">https://library.wur.nl/WebQuery/wurpubs/399478
</t>
        </r>
        <r>
          <rPr>
            <sz val="10"/>
            <color rgb="FF000000"/>
            <rFont val="Tahoma"/>
            <family val="2"/>
          </rPr>
          <t xml:space="preserve">
</t>
        </r>
        <r>
          <rPr>
            <sz val="10"/>
            <color rgb="FF000000"/>
            <rFont val="Tahoma"/>
            <family val="2"/>
          </rPr>
          <t xml:space="preserve">Sikkema, R., Stichting bos en hout. (1994). Bos en hout: dé kans voor een betere CO2-balans. Bos en hout berichten (nr. 3). http://www.probos.nl/images/pdf/bosberichten/bosenhoutberichten1994-03.pdf
</t>
        </r>
        <r>
          <rPr>
            <sz val="10"/>
            <color rgb="FF000000"/>
            <rFont val="Tahoma"/>
            <family val="2"/>
          </rPr>
          <t xml:space="preserve">
</t>
        </r>
        <r>
          <rPr>
            <sz val="10"/>
            <color rgb="FF000000"/>
            <rFont val="Tahoma"/>
            <family val="2"/>
          </rPr>
          <t xml:space="preserve">Nabuurs, G. J., &amp; Mohren, G. M. J. (1994). Koolstofvoorraden en-vastlegging in het Nederlandse bos. Nederlands Bosbouwtijdschrift, 66, 144-157.
</t>
        </r>
        <r>
          <rPr>
            <sz val="10"/>
            <color rgb="FF000000"/>
            <rFont val="Tahoma"/>
            <family val="2"/>
          </rPr>
          <t xml:space="preserve">https://edepot.wur.nl/114889
</t>
        </r>
      </text>
    </comment>
    <comment ref="E40" authorId="1" shapeId="0" xr:uid="{DB6578AD-D584-C246-90D6-87A780A66C1B}">
      <text>
        <r>
          <rPr>
            <sz val="12"/>
            <color rgb="FF000000"/>
            <rFont val="Arial"/>
            <family val="2"/>
          </rPr>
          <t xml:space="preserve">Sikkema, R., Stichting bos en hout. (1994). Bos en hout: dé kans voor een betere CO2-balans. Bos en hout berichten (nr. 3). http://www.probos.nl/images/pdf/bosberichten/bosenhoutberichten1994-03.pdf
</t>
        </r>
        <r>
          <rPr>
            <sz val="12"/>
            <color rgb="FF000000"/>
            <rFont val="Arial"/>
            <family val="2"/>
          </rPr>
          <t xml:space="preserve">
</t>
        </r>
        <r>
          <rPr>
            <sz val="12"/>
            <color rgb="FF000000"/>
            <rFont val="Arial"/>
            <family val="2"/>
          </rPr>
          <t xml:space="preserve">Nabuurs, G. J., &amp; Mohren, G. M. J. (1994). Koolstofvoorraden en-vastlegging in het Nederlandse bos. Nederlands Bosbouwtijdschrift, 66, 144-157.
</t>
        </r>
        <r>
          <rPr>
            <sz val="12"/>
            <color rgb="FF000000"/>
            <rFont val="Arial"/>
            <family val="2"/>
          </rPr>
          <t xml:space="preserve">https://edepot.wur.nl/114889
</t>
        </r>
        <r>
          <rPr>
            <sz val="12"/>
            <color rgb="FF000000"/>
            <rFont val="Arial"/>
            <family val="2"/>
          </rPr>
          <t xml:space="preserve">
</t>
        </r>
        <r>
          <rPr>
            <sz val="10"/>
            <color rgb="FF000000"/>
            <rFont val="Arial"/>
            <family val="2"/>
          </rPr>
          <t>Alleen AGC meegenomen.</t>
        </r>
        <r>
          <rPr>
            <sz val="12"/>
            <color rgb="FF000000"/>
            <rFont val="Arial"/>
            <family val="2"/>
          </rPr>
          <t xml:space="preserve">
</t>
        </r>
      </text>
    </comment>
    <comment ref="H40" authorId="1" shapeId="0" xr:uid="{FE92B9C4-5EC6-E541-B772-C438E79F3F66}">
      <text>
        <r>
          <rPr>
            <sz val="12"/>
            <color rgb="FF000000"/>
            <rFont val="Arial"/>
            <family val="2"/>
          </rPr>
          <t xml:space="preserve">======
</t>
        </r>
        <r>
          <rPr>
            <sz val="12"/>
            <color rgb="FF000000"/>
            <rFont val="Arial"/>
            <family val="2"/>
          </rPr>
          <t xml:space="preserve">ID#AAAANuh2aIM
</t>
        </r>
        <r>
          <rPr>
            <sz val="12"/>
            <color rgb="FF000000"/>
            <rFont val="Arial"/>
            <family val="2"/>
          </rPr>
          <t xml:space="preserve">    (2021-08-16 21:06:32)
</t>
        </r>
        <r>
          <rPr>
            <sz val="12"/>
            <color rgb="FF000000"/>
            <rFont val="Arial"/>
            <family val="2"/>
          </rPr>
          <t>Beuk (z.d.)</t>
        </r>
      </text>
    </comment>
    <comment ref="J40" authorId="1" shapeId="0" xr:uid="{12670F49-C91F-E647-B2E3-35301E39DE27}">
      <text>
        <r>
          <rPr>
            <sz val="12"/>
            <color rgb="FF000000"/>
            <rFont val="Arial"/>
            <family val="2"/>
          </rPr>
          <t xml:space="preserve">We assume that the effect of all trees on soil quality is postive. Because of the deep rooting and the biomass of leaves that mulch the soil every autumn. Furthermore there is little soil tillage / preperation over the years because it is a long term crop/forest.
</t>
        </r>
        <r>
          <rPr>
            <sz val="12"/>
            <color rgb="FF000000"/>
            <rFont val="Arial"/>
            <family val="2"/>
          </rPr>
          <t xml:space="preserve">
</t>
        </r>
        <r>
          <rPr>
            <sz val="12"/>
            <color rgb="FF000000"/>
            <rFont val="Arial"/>
            <family val="2"/>
          </rPr>
          <t>Gebasseerd op: European Environment Agency. (2007). Estimating the environmentally compatible bio energy potential from agriculture. https://doi.org/10.2800/13734</t>
        </r>
      </text>
    </comment>
    <comment ref="B41" authorId="0" shapeId="0" xr:uid="{034061E2-C18F-1C4F-AD67-0524EC43E189}">
      <text>
        <r>
          <rPr>
            <sz val="10"/>
            <color rgb="FF000000"/>
            <rFont val="Tahoma"/>
            <family val="2"/>
          </rPr>
          <t xml:space="preserve">Schelhaas, M. J., &amp; Dekkers, R. (2013). Door de bomen het bos weer zien, 6e Nederlandse bosinventarisatie levert schat aan informatie. Vakblad Natuur Bos Landschap, 5(10), 14-17.
</t>
        </r>
        <r>
          <rPr>
            <sz val="10"/>
            <color rgb="FF000000"/>
            <rFont val="Tahoma"/>
            <family val="2"/>
          </rPr>
          <t xml:space="preserve">https://www.wur.nl/nl/Publicatie-details.htm?publicationId=publication-way-343431363730
</t>
        </r>
        <r>
          <rPr>
            <sz val="10"/>
            <color rgb="FF000000"/>
            <rFont val="Tahoma"/>
            <family val="2"/>
          </rPr>
          <t xml:space="preserve">
</t>
        </r>
        <r>
          <rPr>
            <sz val="10"/>
            <color rgb="FF000000"/>
            <rFont val="Tahoma"/>
            <family val="2"/>
          </rPr>
          <t xml:space="preserve">Helmer, W. (z.d.). Natuurwaarden van de Eik. Edepot Wur. Geraadpleegd op 5 mei 2021, van https://edepot.wur.nl/266940
</t>
        </r>
        <r>
          <rPr>
            <sz val="10"/>
            <color rgb="FF000000"/>
            <rFont val="Tahoma"/>
            <family val="2"/>
          </rPr>
          <t xml:space="preserve">
</t>
        </r>
        <r>
          <rPr>
            <sz val="10"/>
            <color rgb="FF000000"/>
            <rFont val="Tahoma"/>
            <family val="2"/>
          </rPr>
          <t xml:space="preserve">Hoffman, M. H. A. (2009). Planten en luchtkwaliteit. Dendroflora, 46, 25-49. 
</t>
        </r>
        <r>
          <rPr>
            <sz val="10"/>
            <color rgb="FF000000"/>
            <rFont val="Tahoma"/>
            <family val="2"/>
          </rPr>
          <t xml:space="preserve">https://library.wur.nl/WebQuery/wurpubs/399478
</t>
        </r>
        <r>
          <rPr>
            <sz val="10"/>
            <color rgb="FF000000"/>
            <rFont val="Tahoma"/>
            <family val="2"/>
          </rPr>
          <t xml:space="preserve">
</t>
        </r>
        <r>
          <rPr>
            <sz val="10"/>
            <color rgb="FF000000"/>
            <rFont val="Tahoma"/>
            <family val="2"/>
          </rPr>
          <t xml:space="preserve">Sikkema, R., Stichting bos en hout. (1994). Bos en hout: dé kans voor een betere CO2-balans. Bos en hout berichten (nr. 3). http://www.probos.nl/images/pdf/bosberichten/bosenhoutberichten1994-03.pdf
</t>
        </r>
        <r>
          <rPr>
            <sz val="10"/>
            <color rgb="FF000000"/>
            <rFont val="Tahoma"/>
            <family val="2"/>
          </rPr>
          <t xml:space="preserve">
</t>
        </r>
        <r>
          <rPr>
            <sz val="10"/>
            <color rgb="FF000000"/>
            <rFont val="Tahoma"/>
            <family val="2"/>
          </rPr>
          <t xml:space="preserve">Nabuurs, G. J., &amp; Mohren, G. M. J. (1994). Koolstofvoorraden en-vastlegging in het Nederlandse bos. Nederlands Bosbouwtijdschrift, 66, 144-157.
</t>
        </r>
        <r>
          <rPr>
            <sz val="10"/>
            <color rgb="FF000000"/>
            <rFont val="Tahoma"/>
            <family val="2"/>
          </rPr>
          <t xml:space="preserve">https://edepot.wur.nl/114889
</t>
        </r>
      </text>
    </comment>
    <comment ref="E41" authorId="1" shapeId="0" xr:uid="{60462B12-FF3E-DD4D-8274-601CC41F51E0}">
      <text>
        <r>
          <rPr>
            <sz val="12"/>
            <color rgb="FF000000"/>
            <rFont val="Arial"/>
            <family val="2"/>
          </rPr>
          <t xml:space="preserve">Sikkema, R., Stichting bos en hout. (1994). Bos en hout: dé kans voor een betere CO2-balans. Bos en hout berichten (nr. 3). http://www.probos.nl/images/pdf/bosberichten/bosenhoutberichten1994-03.pdf
</t>
        </r>
        <r>
          <rPr>
            <sz val="12"/>
            <color rgb="FF000000"/>
            <rFont val="Arial"/>
            <family val="2"/>
          </rPr>
          <t xml:space="preserve">
</t>
        </r>
        <r>
          <rPr>
            <sz val="12"/>
            <color rgb="FF000000"/>
            <rFont val="Arial"/>
            <family val="2"/>
          </rPr>
          <t xml:space="preserve">Nabuurs, G. J., &amp; Mohren, G. M. J. (1994). Koolstofvoorraden en-vastlegging in het Nederlandse bos. Nederlands Bosbouwtijdschrift, 66, 144-157.
</t>
        </r>
        <r>
          <rPr>
            <sz val="12"/>
            <color rgb="FF000000"/>
            <rFont val="Arial"/>
            <family val="2"/>
          </rPr>
          <t xml:space="preserve">https://edepot.wur.nl/114889
</t>
        </r>
        <r>
          <rPr>
            <sz val="12"/>
            <color rgb="FF000000"/>
            <rFont val="Arial"/>
            <family val="2"/>
          </rPr>
          <t xml:space="preserve">
</t>
        </r>
        <r>
          <rPr>
            <sz val="10"/>
            <color rgb="FF000000"/>
            <rFont val="Arial"/>
            <family val="2"/>
          </rPr>
          <t>Alleen AGC meegenomen.</t>
        </r>
        <r>
          <rPr>
            <sz val="12"/>
            <color rgb="FF000000"/>
            <rFont val="Arial"/>
            <family val="2"/>
          </rPr>
          <t xml:space="preserve">
</t>
        </r>
      </text>
    </comment>
    <comment ref="H41" authorId="1" shapeId="0" xr:uid="{1A56B60F-BF19-E34E-8E9B-028BA249C5E8}">
      <text>
        <r>
          <rPr>
            <sz val="12"/>
            <color rgb="FF000000"/>
            <rFont val="Arial"/>
            <family val="2"/>
          </rPr>
          <t>European Environment Agency. (2007). Estimating the environmentally compatible bio energy potential from agriculture. https://doi.org/10.2800/13734</t>
        </r>
      </text>
    </comment>
    <comment ref="J41" authorId="1" shapeId="0" xr:uid="{EBD205C1-4BC9-7349-A3E3-7663B3D5C801}">
      <text>
        <r>
          <rPr>
            <sz val="12"/>
            <color rgb="FF000000"/>
            <rFont val="Arial"/>
            <family val="2"/>
          </rPr>
          <t xml:space="preserve">We assume that the effect of all trees on soil quality is postive. Because of the deep rooting and the biomass of leaves that mulch the soil every autumn. Furthermore there is little soil tillage / preperation over the years because it is a long term crop/forest.
</t>
        </r>
        <r>
          <rPr>
            <sz val="12"/>
            <color rgb="FF000000"/>
            <rFont val="Arial"/>
            <family val="2"/>
          </rPr>
          <t xml:space="preserve">
</t>
        </r>
        <r>
          <rPr>
            <sz val="12"/>
            <color rgb="FF000000"/>
            <rFont val="Arial"/>
            <family val="2"/>
          </rPr>
          <t>Gebasseerd op: European Environment Agency. (2007). Estimating the environmentally compatible bio energy potential from agriculture. https://doi.org/10.2800/13734</t>
        </r>
      </text>
    </comment>
    <comment ref="L41" authorId="1" shapeId="0" xr:uid="{8342C8DA-F922-AA45-AB7D-6ACF7B932E57}">
      <text>
        <r>
          <rPr>
            <sz val="12"/>
            <color rgb="FF000000"/>
            <rFont val="Arial"/>
            <family val="2"/>
          </rPr>
          <t>European Environment Agency. (2007). Estimating the environmentally compatible bio energy potential from agriculture. https://doi.org/10.2800/13734</t>
        </r>
      </text>
    </comment>
    <comment ref="B42" authorId="0" shapeId="0" xr:uid="{34B52CBC-651B-F243-90D4-3002E6B82086}">
      <text>
        <r>
          <rPr>
            <sz val="10"/>
            <color rgb="FF000000"/>
            <rFont val="Tahoma"/>
            <family val="2"/>
          </rPr>
          <t xml:space="preserve">Schelhaas, M. J., &amp; Dekkers, R. (2013). Door de bomen het bos weer zien, 6e Nederlandse bosinventarisatie levert schat aan informatie. Vakblad Natuur Bos Landschap, 5(10), 14-17.
</t>
        </r>
        <r>
          <rPr>
            <sz val="10"/>
            <color rgb="FF000000"/>
            <rFont val="Tahoma"/>
            <family val="2"/>
          </rPr>
          <t xml:space="preserve">https://www.wur.nl/nl/Publicatie-details.htm?publicationId=publication-way-343431363730
</t>
        </r>
        <r>
          <rPr>
            <sz val="10"/>
            <color rgb="FF000000"/>
            <rFont val="Tahoma"/>
            <family val="2"/>
          </rPr>
          <t xml:space="preserve">
</t>
        </r>
        <r>
          <rPr>
            <sz val="10"/>
            <color rgb="FF000000"/>
            <rFont val="Tahoma"/>
            <family val="2"/>
          </rPr>
          <t xml:space="preserve">Helmer, W. (z.d.). Natuurwaarden van de Eik. Edepot Wur. Geraadpleegd op 5 mei 2021, van https://edepot.wur.nl/266940
</t>
        </r>
        <r>
          <rPr>
            <sz val="10"/>
            <color rgb="FF000000"/>
            <rFont val="Tahoma"/>
            <family val="2"/>
          </rPr>
          <t xml:space="preserve">
</t>
        </r>
        <r>
          <rPr>
            <sz val="10"/>
            <color rgb="FF000000"/>
            <rFont val="Tahoma"/>
            <family val="2"/>
          </rPr>
          <t xml:space="preserve">Hoffman, M. H. A. (2009). Planten en luchtkwaliteit. Dendroflora, 46, 25-49. 
</t>
        </r>
        <r>
          <rPr>
            <sz val="10"/>
            <color rgb="FF000000"/>
            <rFont val="Tahoma"/>
            <family val="2"/>
          </rPr>
          <t xml:space="preserve">https://library.wur.nl/WebQuery/wurpubs/399478
</t>
        </r>
        <r>
          <rPr>
            <sz val="10"/>
            <color rgb="FF000000"/>
            <rFont val="Tahoma"/>
            <family val="2"/>
          </rPr>
          <t xml:space="preserve">
</t>
        </r>
        <r>
          <rPr>
            <sz val="10"/>
            <color rgb="FF000000"/>
            <rFont val="Tahoma"/>
            <family val="2"/>
          </rPr>
          <t xml:space="preserve">Sikkema, R., Stichting bos en hout. (1994). Bos en hout: dé kans voor een betere CO2-balans. Bos en hout berichten (nr. 3). http://www.probos.nl/images/pdf/bosberichten/bosenhoutberichten1994-03.pdf
</t>
        </r>
        <r>
          <rPr>
            <sz val="10"/>
            <color rgb="FF000000"/>
            <rFont val="Tahoma"/>
            <family val="2"/>
          </rPr>
          <t xml:space="preserve">
</t>
        </r>
        <r>
          <rPr>
            <sz val="10"/>
            <color rgb="FF000000"/>
            <rFont val="Tahoma"/>
            <family val="2"/>
          </rPr>
          <t xml:space="preserve">Nabuurs, G. J., &amp; Mohren, G. M. J. (1994). Koolstofvoorraden en-vastlegging in het Nederlandse bos. Nederlands Bosbouwtijdschrift, 66, 144-157.
</t>
        </r>
        <r>
          <rPr>
            <sz val="10"/>
            <color rgb="FF000000"/>
            <rFont val="Tahoma"/>
            <family val="2"/>
          </rPr>
          <t xml:space="preserve">https://edepot.wur.nl/114889
</t>
        </r>
      </text>
    </comment>
    <comment ref="E42" authorId="1" shapeId="0" xr:uid="{1FBF617D-FA53-C244-9D78-204C17BBECB5}">
      <text>
        <r>
          <rPr>
            <sz val="12"/>
            <color rgb="FF000000"/>
            <rFont val="Arial"/>
            <family val="2"/>
          </rPr>
          <t xml:space="preserve">Nabuurs, G. J., &amp; Mohren, G. M. J. (1994). Koolstofvoorraden en-vastlegging in het Nederlandse bos. Nederlands Bosbouwtijdschrift, 66, 144-157.
</t>
        </r>
        <r>
          <rPr>
            <sz val="12"/>
            <color rgb="FF000000"/>
            <rFont val="Arial"/>
            <family val="2"/>
          </rPr>
          <t xml:space="preserve">https://edepot.wur.nl/114889
</t>
        </r>
        <r>
          <rPr>
            <sz val="12"/>
            <color rgb="FF000000"/>
            <rFont val="Arial"/>
            <family val="2"/>
          </rPr>
          <t xml:space="preserve">
</t>
        </r>
        <r>
          <rPr>
            <sz val="12"/>
            <color rgb="FF000000"/>
            <rFont val="Arial"/>
            <family val="2"/>
          </rPr>
          <t xml:space="preserve">Hoffman, M. H. A. (2009). Planten en luchtkwaliteit. Dendroflora, 46, 25-49. 
</t>
        </r>
        <r>
          <rPr>
            <sz val="12"/>
            <color rgb="FF000000"/>
            <rFont val="Arial"/>
            <family val="2"/>
          </rPr>
          <t xml:space="preserve">https://library.wur.nl/WebQuery/wurpubs/399478
</t>
        </r>
        <r>
          <rPr>
            <sz val="12"/>
            <color rgb="FF000000"/>
            <rFont val="Arial"/>
            <family val="2"/>
          </rPr>
          <t xml:space="preserve">
</t>
        </r>
        <r>
          <rPr>
            <sz val="10"/>
            <color rgb="FF000000"/>
            <rFont val="Arial"/>
            <family val="2"/>
          </rPr>
          <t>Alleen AGC meegenomen.</t>
        </r>
        <r>
          <rPr>
            <sz val="12"/>
            <color rgb="FF000000"/>
            <rFont val="Arial"/>
            <family val="2"/>
          </rPr>
          <t xml:space="preserve">
</t>
        </r>
      </text>
    </comment>
    <comment ref="H42" authorId="1" shapeId="0" xr:uid="{348E9DCA-A27A-8F46-85AF-6A5A7D9F5D72}">
      <text>
        <r>
          <rPr>
            <sz val="12"/>
            <color rgb="FF000000"/>
            <rFont val="Arial"/>
            <family val="2"/>
          </rPr>
          <t>European Environment Agency. (2007). Estimating the environmentally compatible bio energy potential from agriculture. https://doi.org/10.2800/13734</t>
        </r>
      </text>
    </comment>
    <comment ref="J42" authorId="1" shapeId="0" xr:uid="{FF8737F4-63CF-2F4F-B857-B25A973BC475}">
      <text>
        <r>
          <rPr>
            <sz val="12"/>
            <color rgb="FF000000"/>
            <rFont val="Arial"/>
            <family val="2"/>
          </rPr>
          <t xml:space="preserve">We assume that the effect of all trees on soil quality is postive. Because of the deep rooting and the biomass of leaves that mulch the soil every autumn. Furthermore there is little soil tillage / preperation over the years because it is a long term crop/forest.
</t>
        </r>
        <r>
          <rPr>
            <sz val="12"/>
            <color rgb="FF000000"/>
            <rFont val="Arial"/>
            <family val="2"/>
          </rPr>
          <t xml:space="preserve">
</t>
        </r>
        <r>
          <rPr>
            <sz val="12"/>
            <color rgb="FF000000"/>
            <rFont val="Arial"/>
            <family val="2"/>
          </rPr>
          <t>Gebasseerd op: European Environment Agency. (2007). Estimating the environmentally compatible bio energy potential from agriculture. https://doi.org/10.2800/13734</t>
        </r>
      </text>
    </comment>
    <comment ref="L42" authorId="1" shapeId="0" xr:uid="{96F789FE-91F0-5D42-B4FB-146EF1D3CCA0}">
      <text>
        <r>
          <rPr>
            <sz val="12"/>
            <color rgb="FF000000"/>
            <rFont val="Arial"/>
            <family val="2"/>
          </rPr>
          <t xml:space="preserve">European Environment Agency. (2007). Estimating the environmentally compatible bio energy potential from agriculture. https://doi.org/10.2800/13734
</t>
        </r>
        <r>
          <rPr>
            <sz val="12"/>
            <color rgb="FF000000"/>
            <rFont val="Arial"/>
            <family val="2"/>
          </rPr>
          <t xml:space="preserve">
</t>
        </r>
        <r>
          <rPr>
            <sz val="12"/>
            <color rgb="FF000000"/>
            <rFont val="Arial"/>
            <family val="2"/>
          </rPr>
          <t>Otten, A., &amp; Boosten, M. (2014, maart). Nieuwe kansen voor duurzame biomassa: afvalwater zuiveren met wilgen (14.2.324). https://edepot.wur.nl/296655</t>
        </r>
      </text>
    </comment>
    <comment ref="B43" authorId="0" shapeId="0" xr:uid="{20546C9B-0530-CB45-B343-E6B290CF9351}">
      <text>
        <r>
          <rPr>
            <sz val="10"/>
            <color rgb="FF000000"/>
            <rFont val="Tahoma"/>
            <family val="2"/>
          </rPr>
          <t xml:space="preserve">Schelhaas, M. J., &amp; Dekkers, R. (2013). Door de bomen het bos weer zien, 6e Nederlandse bosinventarisatie levert schat aan informatie. Vakblad Natuur Bos Landschap, 5(10), 14-17.
</t>
        </r>
        <r>
          <rPr>
            <sz val="10"/>
            <color rgb="FF000000"/>
            <rFont val="Tahoma"/>
            <family val="2"/>
          </rPr>
          <t xml:space="preserve">https://www.wur.nl/nl/Publicatie-details.htm?publicationId=publication-way-343431363730
</t>
        </r>
        <r>
          <rPr>
            <sz val="10"/>
            <color rgb="FF000000"/>
            <rFont val="Tahoma"/>
            <family val="2"/>
          </rPr>
          <t xml:space="preserve">
</t>
        </r>
        <r>
          <rPr>
            <sz val="10"/>
            <color rgb="FF000000"/>
            <rFont val="Tahoma"/>
            <family val="2"/>
          </rPr>
          <t xml:space="preserve">Helmer, W. (z.d.). Natuurwaarden van de Eik. Edepot Wur. Geraadpleegd op 5 mei 2021, van https://edepot.wur.nl/266940
</t>
        </r>
        <r>
          <rPr>
            <sz val="10"/>
            <color rgb="FF000000"/>
            <rFont val="Tahoma"/>
            <family val="2"/>
          </rPr>
          <t xml:space="preserve">
</t>
        </r>
        <r>
          <rPr>
            <sz val="10"/>
            <color rgb="FF000000"/>
            <rFont val="Tahoma"/>
            <family val="2"/>
          </rPr>
          <t xml:space="preserve">Hoffman, M. H. A. (2009). Planten en luchtkwaliteit. Dendroflora, 46, 25-49. 
</t>
        </r>
        <r>
          <rPr>
            <sz val="10"/>
            <color rgb="FF000000"/>
            <rFont val="Tahoma"/>
            <family val="2"/>
          </rPr>
          <t xml:space="preserve">https://library.wur.nl/WebQuery/wurpubs/399478
</t>
        </r>
        <r>
          <rPr>
            <sz val="10"/>
            <color rgb="FF000000"/>
            <rFont val="Tahoma"/>
            <family val="2"/>
          </rPr>
          <t xml:space="preserve">
</t>
        </r>
        <r>
          <rPr>
            <sz val="10"/>
            <color rgb="FF000000"/>
            <rFont val="Tahoma"/>
            <family val="2"/>
          </rPr>
          <t xml:space="preserve">Sikkema, R., Stichting bos en hout. (1994). Bos en hout: dé kans voor een betere CO2-balans. Bos en hout berichten (nr. 3). http://www.probos.nl/images/pdf/bosberichten/bosenhoutberichten1994-03.pdf
</t>
        </r>
        <r>
          <rPr>
            <sz val="10"/>
            <color rgb="FF000000"/>
            <rFont val="Tahoma"/>
            <family val="2"/>
          </rPr>
          <t xml:space="preserve">
</t>
        </r>
        <r>
          <rPr>
            <sz val="10"/>
            <color rgb="FF000000"/>
            <rFont val="Tahoma"/>
            <family val="2"/>
          </rPr>
          <t xml:space="preserve">Nabuurs, G. J., &amp; Mohren, G. M. J. (1994). Koolstofvoorraden en-vastlegging in het Nederlandse bos. Nederlands Bosbouwtijdschrift, 66, 144-157.
</t>
        </r>
        <r>
          <rPr>
            <sz val="10"/>
            <color rgb="FF000000"/>
            <rFont val="Tahoma"/>
            <family val="2"/>
          </rPr>
          <t xml:space="preserve">https://edepot.wur.nl/114889
</t>
        </r>
      </text>
    </comment>
    <comment ref="E43" authorId="1" shapeId="0" xr:uid="{33009768-57A0-7D4A-90CC-DE0C11898F1E}">
      <text>
        <r>
          <rPr>
            <sz val="12"/>
            <color rgb="FF000000"/>
            <rFont val="Arial"/>
            <family val="2"/>
          </rPr>
          <t>Hunziker, M. (2011). A study on above- and belowground biomass and carbon stocks as well as sequestration of mountain birch along a chronosequence in southern Iceland. https://skemman.is/bitstream/1946/7560/1/13261%20MScThesis_Hunziker_final.pdf</t>
        </r>
      </text>
    </comment>
    <comment ref="H43" authorId="1" shapeId="0" xr:uid="{C5CDEC60-DBA1-B64B-A2B8-6C63D5041932}">
      <text>
        <r>
          <rPr>
            <sz val="12"/>
            <color rgb="FF000000"/>
            <rFont val="Arial"/>
            <family val="2"/>
          </rPr>
          <t>European Environment Agency. (2007). Estimating the environmentally compatible bio energy potential from agriculture. https://doi.org/10.2800/13734</t>
        </r>
      </text>
    </comment>
    <comment ref="J43" authorId="1" shapeId="0" xr:uid="{1991E0F7-1769-4B4C-958C-36B056C9DDBE}">
      <text>
        <r>
          <rPr>
            <sz val="12"/>
            <color rgb="FF000000"/>
            <rFont val="Arial"/>
            <family val="2"/>
          </rPr>
          <t xml:space="preserve">We assume that the effect of all trees on soil quality is postive. Because of the deep rooting and the biomass of leaves that mulch the soil every autumn. Furthermore there is little soil tillage / preperation over the years because it is a long term crop/forest.
</t>
        </r>
        <r>
          <rPr>
            <sz val="12"/>
            <color rgb="FF000000"/>
            <rFont val="Arial"/>
            <family val="2"/>
          </rPr>
          <t xml:space="preserve">
</t>
        </r>
        <r>
          <rPr>
            <sz val="12"/>
            <color rgb="FF000000"/>
            <rFont val="Arial"/>
            <family val="2"/>
          </rPr>
          <t>Gebasseerd op: European Environment Agency. (2007). Estimating the environmentally compatible bio energy potential from agriculture. https://doi.org/10.2800/13734</t>
        </r>
      </text>
    </comment>
    <comment ref="B44" authorId="0" shapeId="0" xr:uid="{66DBB3B5-3592-9246-B90F-3DA79CEEFF0A}">
      <text>
        <r>
          <rPr>
            <sz val="10"/>
            <color rgb="FF000000"/>
            <rFont val="Tahoma"/>
            <family val="2"/>
          </rPr>
          <t xml:space="preserve">Schelhaas, M. J., &amp; Dekkers, R. (2013). Door de bomen het bos weer zien, 6e Nederlandse bosinventarisatie levert schat aan informatie. Vakblad Natuur Bos Landschap, 5(10), 14-17.
</t>
        </r>
        <r>
          <rPr>
            <sz val="10"/>
            <color rgb="FF000000"/>
            <rFont val="Tahoma"/>
            <family val="2"/>
          </rPr>
          <t xml:space="preserve">https://www.wur.nl/nl/Publicatie-details.htm?publicationId=publication-way-343431363730
</t>
        </r>
        <r>
          <rPr>
            <sz val="10"/>
            <color rgb="FF000000"/>
            <rFont val="Tahoma"/>
            <family val="2"/>
          </rPr>
          <t xml:space="preserve">
</t>
        </r>
        <r>
          <rPr>
            <sz val="10"/>
            <color rgb="FF000000"/>
            <rFont val="Tahoma"/>
            <family val="2"/>
          </rPr>
          <t xml:space="preserve">Helmer, W. (z.d.). Natuurwaarden van de Eik. Edepot Wur. Geraadpleegd op 5 mei 2021, van https://edepot.wur.nl/266940
</t>
        </r>
        <r>
          <rPr>
            <sz val="10"/>
            <color rgb="FF000000"/>
            <rFont val="Tahoma"/>
            <family val="2"/>
          </rPr>
          <t xml:space="preserve">
</t>
        </r>
        <r>
          <rPr>
            <sz val="10"/>
            <color rgb="FF000000"/>
            <rFont val="Tahoma"/>
            <family val="2"/>
          </rPr>
          <t xml:space="preserve">Hoffman, M. H. A. (2009). Planten en luchtkwaliteit. Dendroflora, 46, 25-49. 
</t>
        </r>
        <r>
          <rPr>
            <sz val="10"/>
            <color rgb="FF000000"/>
            <rFont val="Tahoma"/>
            <family val="2"/>
          </rPr>
          <t xml:space="preserve">https://library.wur.nl/WebQuery/wurpubs/399478
</t>
        </r>
        <r>
          <rPr>
            <sz val="10"/>
            <color rgb="FF000000"/>
            <rFont val="Tahoma"/>
            <family val="2"/>
          </rPr>
          <t xml:space="preserve">
</t>
        </r>
        <r>
          <rPr>
            <sz val="10"/>
            <color rgb="FF000000"/>
            <rFont val="Tahoma"/>
            <family val="2"/>
          </rPr>
          <t xml:space="preserve">Sikkema, R., Stichting bos en hout. (1994). Bos en hout: dé kans voor een betere CO2-balans. Bos en hout berichten (nr. 3). http://www.probos.nl/images/pdf/bosberichten/bosenhoutberichten1994-03.pdf
</t>
        </r>
        <r>
          <rPr>
            <sz val="10"/>
            <color rgb="FF000000"/>
            <rFont val="Tahoma"/>
            <family val="2"/>
          </rPr>
          <t xml:space="preserve">
</t>
        </r>
        <r>
          <rPr>
            <sz val="10"/>
            <color rgb="FF000000"/>
            <rFont val="Tahoma"/>
            <family val="2"/>
          </rPr>
          <t xml:space="preserve">Nabuurs, G. J., &amp; Mohren, G. M. J. (1994). Koolstofvoorraden en-vastlegging in het Nederlandse bos. Nederlands Bosbouwtijdschrift, 66, 144-157.
</t>
        </r>
        <r>
          <rPr>
            <sz val="10"/>
            <color rgb="FF000000"/>
            <rFont val="Tahoma"/>
            <family val="2"/>
          </rPr>
          <t xml:space="preserve">https://edepot.wur.nl/114889
</t>
        </r>
      </text>
    </comment>
    <comment ref="E44" authorId="1" shapeId="0" xr:uid="{24920DEF-869F-7442-B110-DFAF26D42E0C}">
      <text>
        <r>
          <rPr>
            <sz val="10"/>
            <color rgb="FF000000"/>
            <rFont val="Arial"/>
            <family val="2"/>
          </rPr>
          <t xml:space="preserve">Nabuurs, G. J., &amp; Mohren, G. M. J. (1994). Koolstofvoorraden en-vastlegging in het Nederlandse bos. Nederlands Bosbouwtijdschrift, 66, 144-157.
</t>
        </r>
        <r>
          <rPr>
            <sz val="10"/>
            <color rgb="FF000000"/>
            <rFont val="Arial"/>
            <family val="2"/>
          </rPr>
          <t xml:space="preserve">https://edepot.wur.nl/114889
</t>
        </r>
        <r>
          <rPr>
            <sz val="10"/>
            <color rgb="FF000000"/>
            <rFont val="Arial"/>
            <family val="2"/>
          </rPr>
          <t xml:space="preserve">
</t>
        </r>
        <r>
          <rPr>
            <sz val="10"/>
            <color rgb="FF000000"/>
            <rFont val="Arial"/>
            <family val="2"/>
          </rPr>
          <t xml:space="preserve">Hoffman, M. H. A. (2009). Planten en luchtkwaliteit. Dendroflora, 46, 25-49. 
</t>
        </r>
        <r>
          <rPr>
            <sz val="10"/>
            <color rgb="FF000000"/>
            <rFont val="Arial"/>
            <family val="2"/>
          </rPr>
          <t xml:space="preserve">https://library.wur.nl/WebQuery/wurpubs/399478
</t>
        </r>
        <r>
          <rPr>
            <sz val="10"/>
            <color rgb="FF000000"/>
            <rFont val="Arial"/>
            <family val="2"/>
          </rPr>
          <t xml:space="preserve">
</t>
        </r>
        <r>
          <rPr>
            <sz val="10"/>
            <color rgb="FF000000"/>
            <rFont val="Arial"/>
            <family val="2"/>
          </rPr>
          <t>Alleen AGC meegenomen.</t>
        </r>
        <r>
          <rPr>
            <sz val="10"/>
            <color rgb="FF000000"/>
            <rFont val="Arial"/>
            <family val="2"/>
          </rPr>
          <t xml:space="preserve">
</t>
        </r>
        <r>
          <rPr>
            <sz val="10"/>
            <color rgb="FF000000"/>
            <rFont val="Arial"/>
            <family val="2"/>
          </rPr>
          <t xml:space="preserve">
</t>
        </r>
      </text>
    </comment>
    <comment ref="H44" authorId="1" shapeId="0" xr:uid="{5E3C1857-0B0F-EE4C-8F9B-0F50A8660F0B}">
      <text>
        <r>
          <rPr>
            <sz val="12"/>
            <color rgb="FF000000"/>
            <rFont val="Arial"/>
            <family val="2"/>
          </rPr>
          <t>European Environment Agency. (2007). Estimating the environmentally compatible bio energy potential from agriculture. https://doi.org/10.2800/13734</t>
        </r>
      </text>
    </comment>
    <comment ref="J44" authorId="1" shapeId="0" xr:uid="{97D0906B-149C-214F-A4E3-F40287B72311}">
      <text>
        <r>
          <rPr>
            <sz val="12"/>
            <color rgb="FF000000"/>
            <rFont val="Arial"/>
            <family val="2"/>
          </rPr>
          <t xml:space="preserve">We assume that the effect of all trees on soil quality is postive. Because of the deep rooting and the biomass of leaves that mulch the soil every autumn. Furthermore there is little soil tillage / preperation over the years because it is a long term crop/forest.
</t>
        </r>
        <r>
          <rPr>
            <sz val="12"/>
            <color rgb="FF000000"/>
            <rFont val="Arial"/>
            <family val="2"/>
          </rPr>
          <t xml:space="preserve">
</t>
        </r>
        <r>
          <rPr>
            <sz val="12"/>
            <color rgb="FF000000"/>
            <rFont val="Arial"/>
            <family val="2"/>
          </rPr>
          <t>Gebasseerd op: European Environment Agency. (2007). Estimating the environmentally compatible bio energy potential from agriculture. https://doi.org/10.2800/13734</t>
        </r>
      </text>
    </comment>
    <comment ref="B45" authorId="0" shapeId="0" xr:uid="{855BE5A6-F5B2-9E49-8803-8BA29FAC89CE}">
      <text>
        <r>
          <rPr>
            <sz val="10"/>
            <color rgb="FF000000"/>
            <rFont val="Tahoma"/>
            <family val="2"/>
          </rPr>
          <t xml:space="preserve">Schelhaas, M. J., &amp; Dekkers, R. (2013). Door de bomen het bos weer zien, 6e Nederlandse bosinventarisatie levert schat aan informatie. Vakblad Natuur Bos Landschap, 5(10), 14-17.
</t>
        </r>
        <r>
          <rPr>
            <sz val="10"/>
            <color rgb="FF000000"/>
            <rFont val="Tahoma"/>
            <family val="2"/>
          </rPr>
          <t xml:space="preserve">https://www.wur.nl/nl/Publicatie-details.htm?publicationId=publication-way-343431363730
</t>
        </r>
        <r>
          <rPr>
            <sz val="10"/>
            <color rgb="FF000000"/>
            <rFont val="Tahoma"/>
            <family val="2"/>
          </rPr>
          <t xml:space="preserve">
</t>
        </r>
        <r>
          <rPr>
            <sz val="10"/>
            <color rgb="FF000000"/>
            <rFont val="Tahoma"/>
            <family val="2"/>
          </rPr>
          <t xml:space="preserve">Helmer, W. (z.d.). Natuurwaarden van de Eik. Edepot Wur. Geraadpleegd op 5 mei 2021, van https://edepot.wur.nl/266940
</t>
        </r>
        <r>
          <rPr>
            <sz val="10"/>
            <color rgb="FF000000"/>
            <rFont val="Tahoma"/>
            <family val="2"/>
          </rPr>
          <t xml:space="preserve">
</t>
        </r>
        <r>
          <rPr>
            <sz val="10"/>
            <color rgb="FF000000"/>
            <rFont val="Tahoma"/>
            <family val="2"/>
          </rPr>
          <t xml:space="preserve">Hoffman, M. H. A. (2009). Planten en luchtkwaliteit. Dendroflora, 46, 25-49. 
</t>
        </r>
        <r>
          <rPr>
            <sz val="10"/>
            <color rgb="FF000000"/>
            <rFont val="Tahoma"/>
            <family val="2"/>
          </rPr>
          <t xml:space="preserve">https://library.wur.nl/WebQuery/wurpubs/399478
</t>
        </r>
        <r>
          <rPr>
            <sz val="10"/>
            <color rgb="FF000000"/>
            <rFont val="Tahoma"/>
            <family val="2"/>
          </rPr>
          <t xml:space="preserve">
</t>
        </r>
        <r>
          <rPr>
            <sz val="10"/>
            <color rgb="FF000000"/>
            <rFont val="Tahoma"/>
            <family val="2"/>
          </rPr>
          <t xml:space="preserve">Sikkema, R., Stichting bos en hout. (1994). Bos en hout: dé kans voor een betere CO2-balans. Bos en hout berichten (nr. 3). http://www.probos.nl/images/pdf/bosberichten/bosenhoutberichten1994-03.pdf
</t>
        </r>
        <r>
          <rPr>
            <sz val="10"/>
            <color rgb="FF000000"/>
            <rFont val="Tahoma"/>
            <family val="2"/>
          </rPr>
          <t xml:space="preserve">
</t>
        </r>
        <r>
          <rPr>
            <sz val="10"/>
            <color rgb="FF000000"/>
            <rFont val="Tahoma"/>
            <family val="2"/>
          </rPr>
          <t xml:space="preserve">Nabuurs, G. J., &amp; Mohren, G. M. J. (1994). Koolstofvoorraden en-vastlegging in het Nederlandse bos. Nederlands Bosbouwtijdschrift, 66, 144-157.
</t>
        </r>
        <r>
          <rPr>
            <sz val="10"/>
            <color rgb="FF000000"/>
            <rFont val="Tahoma"/>
            <family val="2"/>
          </rPr>
          <t xml:space="preserve">https://edepot.wur.nl/114889
</t>
        </r>
      </text>
    </comment>
    <comment ref="E45" authorId="1" shapeId="0" xr:uid="{CDF87DFC-C473-F84E-97B6-DC8B673B940E}">
      <text>
        <r>
          <rPr>
            <sz val="12"/>
            <color rgb="FF000000"/>
            <rFont val="Arial"/>
            <family val="2"/>
          </rPr>
          <t xml:space="preserve">Rytter, L., &amp; Rytter, R. M. (2016). Growth and carbon capture of grey alder (Alnus incana (L.) Moench.) under north European conditions–estimates based on reported research. Forest Ecology and Management, 373, 56-65.
</t>
        </r>
        <r>
          <rPr>
            <sz val="12"/>
            <color rgb="FF000000"/>
            <rFont val="Arial"/>
            <family val="2"/>
          </rPr>
          <t xml:space="preserve">https://www.cabdirect.org/cabdirect/abstract/20163175238
</t>
        </r>
        <r>
          <rPr>
            <sz val="12"/>
            <color rgb="FF000000"/>
            <rFont val="Arial"/>
            <family val="2"/>
          </rPr>
          <t xml:space="preserve">
</t>
        </r>
        <r>
          <rPr>
            <sz val="10"/>
            <color rgb="FF000000"/>
            <rFont val="Arial"/>
            <family val="2"/>
          </rPr>
          <t>Alleen AGC meegenomen.</t>
        </r>
        <r>
          <rPr>
            <sz val="12"/>
            <color rgb="FF000000"/>
            <rFont val="Arial"/>
            <family val="2"/>
          </rPr>
          <t xml:space="preserve">
</t>
        </r>
      </text>
    </comment>
    <comment ref="H45" authorId="1" shapeId="0" xr:uid="{81799FE3-84F4-1549-AE99-33EC586C5CD0}">
      <text>
        <r>
          <rPr>
            <sz val="12"/>
            <color rgb="FF000000"/>
            <rFont val="Arial"/>
            <family val="2"/>
          </rPr>
          <t xml:space="preserve">Bosrevue (2010). Effecten van boomsoortenmenging op de biodiversiteit
</t>
        </r>
        <r>
          <rPr>
            <sz val="12"/>
            <color rgb="FF000000"/>
            <rFont val="Arial"/>
            <family val="2"/>
          </rPr>
          <t xml:space="preserve">http://bosrevue.bosplus.be/l/library/download/urn:uuid:40fe4f79-8135-4f5a-8ecf-da80bbbebab9/bosrevue_32_effecten_van_boomsoortenmenging_op_de_biodiversiteit.pdf?format=save_to_disk&amp;ext=.pdf
</t>
        </r>
      </text>
    </comment>
    <comment ref="J45" authorId="1" shapeId="0" xr:uid="{2E6B1255-7675-F740-8C6C-08874216687C}">
      <text>
        <r>
          <rPr>
            <sz val="12"/>
            <color rgb="FF000000"/>
            <rFont val="Arial"/>
            <family val="2"/>
          </rPr>
          <t xml:space="preserve">We assume that the effect of all trees on soil quality is postive. Because of the deep rooting and the biomass of leaves that mulch the soil every autumn. Furthermore there is little soil tillage / preperation over the years because it is a long term crop/forest.
</t>
        </r>
        <r>
          <rPr>
            <sz val="12"/>
            <color rgb="FF000000"/>
            <rFont val="Arial"/>
            <family val="2"/>
          </rPr>
          <t xml:space="preserve">
</t>
        </r>
        <r>
          <rPr>
            <sz val="12"/>
            <color rgb="FF000000"/>
            <rFont val="Arial"/>
            <family val="2"/>
          </rPr>
          <t>Gebasseerd op: European Environment Agency. (2007). Estimating the environmentally compatible bio energy potential from agriculture. https://doi.org/10.2800/13734</t>
        </r>
      </text>
    </comment>
    <comment ref="H46" authorId="1" shapeId="0" xr:uid="{4D65B90A-C767-FC4A-A594-D5D0C4CEA071}">
      <text>
        <r>
          <rPr>
            <sz val="12"/>
            <color rgb="FF000000"/>
            <rFont val="Arial"/>
            <family val="2"/>
          </rPr>
          <t xml:space="preserve">Louis Bolk Instituut (2014). Biodiversiteit in de melkveehouderij - Investeren in veerkracht en reduceren van risico's. https://biodiversiteitsmonitor.nl/docs/rapporten/conceptueel_kader_biodiversiteit_in_de_melkveehouderij_lbi_rapport.pdf
</t>
        </r>
      </text>
    </comment>
    <comment ref="J46" authorId="1" shapeId="0" xr:uid="{653B96D7-5FD2-7A47-BF6C-176B75A3B20E}">
      <text>
        <r>
          <rPr>
            <sz val="12"/>
            <color rgb="FF000000"/>
            <rFont val="Arial"/>
            <family val="2"/>
          </rPr>
          <t xml:space="preserve">Uitgaand van merendeel van het perceel blijvend grasland.
</t>
        </r>
        <r>
          <rPr>
            <sz val="12"/>
            <color rgb="FF000000"/>
            <rFont val="Arial"/>
            <family val="2"/>
          </rPr>
          <t xml:space="preserve">
</t>
        </r>
        <r>
          <rPr>
            <sz val="12"/>
            <color rgb="FF000000"/>
            <rFont val="Arial"/>
            <family val="2"/>
          </rPr>
          <t xml:space="preserve">van Eekeren, N., Bommelé, L., Bloem, J., Schouten, T., Rutgers, M., de Goede, R., ... &amp; Brussaard, L. (2008). Soil biological quality after 36 years of ley-arable cropping, permanent grassland and permanent arable cropping. </t>
        </r>
        <r>
          <rPr>
            <i/>
            <sz val="12"/>
            <color rgb="FF000000"/>
            <rFont val="Arial"/>
            <family val="2"/>
          </rPr>
          <t>applied soil ecology</t>
        </r>
        <r>
          <rPr>
            <sz val="12"/>
            <color rgb="FF000000"/>
            <rFont val="Arial"/>
            <family val="2"/>
          </rPr>
          <t xml:space="preserve">, </t>
        </r>
        <r>
          <rPr>
            <i/>
            <sz val="12"/>
            <color rgb="FF000000"/>
            <rFont val="Arial"/>
            <family val="2"/>
          </rPr>
          <t>40</t>
        </r>
        <r>
          <rPr>
            <sz val="12"/>
            <color rgb="FF000000"/>
            <rFont val="Arial"/>
            <family val="2"/>
          </rPr>
          <t xml:space="preserve">(3), 432-446.
</t>
        </r>
      </text>
    </comment>
    <comment ref="B51" authorId="0" shapeId="0" xr:uid="{12474D2D-B6C5-E54F-939C-7E28BE9B3664}">
      <text>
        <r>
          <rPr>
            <sz val="10"/>
            <color rgb="FF000000"/>
            <rFont val="Arial"/>
            <family val="2"/>
          </rPr>
          <t xml:space="preserve">LTO Noord (2020). CO2-uitstoot van akkerbouwproducten berekend.
</t>
        </r>
        <r>
          <rPr>
            <sz val="10"/>
            <color rgb="FF000000"/>
            <rFont val="Arial"/>
            <family val="2"/>
          </rPr>
          <t>https://www.ltonoord.nl/belangenbehartiging/bewust-omgaan-met-biodiversiteit-energie-en-kringlopen/vruchtbare-kringloop-zuid-holland/project-updates/co2-uitstoot-van-akkerbouwproducten-berekend</t>
        </r>
      </text>
    </comment>
    <comment ref="H51" authorId="1" shapeId="0" xr:uid="{7534AE5C-329B-8842-906B-29850A7FAE16}">
      <text>
        <r>
          <rPr>
            <sz val="12"/>
            <color rgb="FF000000"/>
            <rFont val="Arial"/>
            <family val="2"/>
          </rPr>
          <t>European Environment Agency. (2007). Estimating the environmentally compatible bio energy potential from agriculture. https://doi.org/10.2800/13734</t>
        </r>
      </text>
    </comment>
    <comment ref="J51" authorId="1" shapeId="0" xr:uid="{52C7E6A1-199A-9242-BD3E-4A688E4F6890}">
      <text>
        <r>
          <rPr>
            <sz val="12"/>
            <color rgb="FF000000"/>
            <rFont val="Arial"/>
            <family val="2"/>
          </rPr>
          <t xml:space="preserve">Piotrowski, Stephan &amp; Carus, Michael. (2021). Ecological benefits of hemp and flax cultivation and products.
</t>
        </r>
        <r>
          <rPr>
            <sz val="12"/>
            <color rgb="FF000000"/>
            <rFont val="Arial"/>
            <family val="2"/>
          </rPr>
          <t xml:space="preserve">https://eiha.org/media/2014/10/Ecological-benefits-of-hemp-and-flax-cultivation-and-products-2011.pdf
</t>
        </r>
      </text>
    </comment>
    <comment ref="B52" authorId="0" shapeId="0" xr:uid="{5B067583-DA99-8B46-B95D-3AD846E40D51}">
      <text>
        <r>
          <rPr>
            <sz val="10"/>
            <color rgb="FF000000"/>
            <rFont val="Tahoma"/>
            <family val="2"/>
          </rPr>
          <t xml:space="preserve">LTO Noord (2020). CO2-uitstoot van akkerbouwproducten berekend.
</t>
        </r>
        <r>
          <rPr>
            <sz val="10"/>
            <color rgb="FF000000"/>
            <rFont val="Tahoma"/>
            <family val="2"/>
          </rPr>
          <t>https://www.ltonoord.nl/belangenbehartiging/bewust-omgaan-met-biodiversiteit-energie-en-kringlopen/vruchtbare-kringloop-zuid-holland/project-updates/co2-uitstoot-van-akkerbouwproducten-berekend</t>
        </r>
      </text>
    </comment>
    <comment ref="H52" authorId="1" shapeId="0" xr:uid="{64B1559B-420B-DB4C-917F-0746A27BABA9}">
      <text>
        <r>
          <rPr>
            <sz val="12"/>
            <color rgb="FF000000"/>
            <rFont val="Arial"/>
            <family val="2"/>
          </rPr>
          <t>European Environment Agency. (2007). Estimating the environmentally compatible bio energy potential from agriculture. https://doi.org/10.2800/13734</t>
        </r>
      </text>
    </comment>
    <comment ref="J52" authorId="1" shapeId="0" xr:uid="{00000000-0006-0000-0300-00009C000000}">
      <text>
        <r>
          <rPr>
            <sz val="12"/>
            <color theme="1"/>
            <rFont val="Arial"/>
            <family val="2"/>
          </rPr>
          <t>======
ID#AAAANug7DKU
    (2021-08-16 21:06:31)
Piotrowski, Stephan &amp; Carus, Michael. (2021). Ecological benefits of hemp and flax cultivation and products.</t>
        </r>
      </text>
    </comment>
    <comment ref="B53" authorId="0" shapeId="0" xr:uid="{D307B064-8691-BC4E-99E8-8F1890DC5A17}">
      <text>
        <r>
          <rPr>
            <sz val="10"/>
            <color rgb="FF000000"/>
            <rFont val="Arial"/>
            <family val="2"/>
          </rPr>
          <t xml:space="preserve">LTO Noord (2020). CO2-uitstoot van akkerbouwproducten berekend.
</t>
        </r>
        <r>
          <rPr>
            <sz val="10"/>
            <color rgb="FF000000"/>
            <rFont val="Arial"/>
            <family val="2"/>
          </rPr>
          <t>https://www.ltonoord.nl/belangenbehartiging/bewust-omgaan-met-biodiversiteit-energie-en-kringlopen/vruchtbare-kringloop-zuid-holland/project-updates/co2-uitstoot-van-akkerbouwproducten-berekend</t>
        </r>
      </text>
    </comment>
    <comment ref="H53" authorId="1" shapeId="0" xr:uid="{6A81581F-840D-DF45-A4CD-B02AEB7E057A}">
      <text>
        <r>
          <rPr>
            <sz val="12"/>
            <color rgb="FF000000"/>
            <rFont val="Arial"/>
            <family val="2"/>
          </rPr>
          <t>European Environment Agency. (2007). Estimating the environmentally compatible bio energy potential from agriculture. https://doi.org/10.2800/13734</t>
        </r>
      </text>
    </comment>
    <comment ref="J53" authorId="1" shapeId="0" xr:uid="{62666FBA-A5DF-7E4C-8D7C-BE4AF291C303}">
      <text>
        <r>
          <rPr>
            <sz val="12"/>
            <color rgb="FF000000"/>
            <rFont val="Arial"/>
            <family val="2"/>
          </rPr>
          <t xml:space="preserve">Piotrowski, Stephan &amp; Carus, Michael. (2021). Ecological benefits of hemp and flax cultivation and products.
</t>
        </r>
        <r>
          <rPr>
            <sz val="12"/>
            <color rgb="FF000000"/>
            <rFont val="Arial"/>
            <family val="2"/>
          </rPr>
          <t xml:space="preserve">https://eiha.org/media/2014/10/Ecological-benefits-of-hemp-and-flax-cultivation-and-products-2011.pdf
</t>
        </r>
      </text>
    </comment>
    <comment ref="B54" authorId="0" shapeId="0" xr:uid="{2E89C044-F435-2A4A-8BB3-7BE27B2887EF}">
      <text>
        <r>
          <rPr>
            <sz val="10"/>
            <color rgb="FF000000"/>
            <rFont val="Tahoma"/>
            <family val="2"/>
          </rPr>
          <t xml:space="preserve">Leendertse, P., Lageschaar, L., Hees, E., van Well, E., &amp; Rietberg, P. (2020, april). Bijdrage van vlas en hennep aan milieu- en klimaatdoelstellingen van het toekomstig EU-landbouwbeleid (CLM–1020). 
</t>
        </r>
        <r>
          <rPr>
            <sz val="10"/>
            <color rgb="FF000000"/>
            <rFont val="Tahoma"/>
            <family val="2"/>
          </rPr>
          <t xml:space="preserve">https://www.clm.nl/uploads/pdf/1020-CLM%20rapport%20vlas%20en%20hennep.pdf </t>
        </r>
      </text>
    </comment>
    <comment ref="E54" authorId="0" shapeId="0" xr:uid="{8DC722AD-8FEC-6B4F-AFC8-A564CD01DC75}">
      <text>
        <r>
          <rPr>
            <sz val="10"/>
            <color rgb="FF000000"/>
            <rFont val="Tahoma"/>
            <family val="2"/>
          </rPr>
          <t xml:space="preserve">Leendertse, P., Lageschaar, L., Hees, E., van Well, E., &amp; Rietberg, P. (2020, april). Bijdrage van vlas en hennep aan milieu- en klimaatdoelstellingen van het toekomstig EU-landbouwbeleid (CLM–1020). 
</t>
        </r>
        <r>
          <rPr>
            <sz val="10"/>
            <color rgb="FF000000"/>
            <rFont val="Tahoma"/>
            <family val="2"/>
          </rPr>
          <t xml:space="preserve">https://www.clm.nl/uploads/pdf/1020-CLM%20rapport%20vlas%20en%20hennep.pdf 
</t>
        </r>
        <r>
          <rPr>
            <sz val="10"/>
            <color rgb="FF000000"/>
            <rFont val="Tahoma"/>
            <family val="2"/>
          </rPr>
          <t xml:space="preserve">
</t>
        </r>
        <r>
          <rPr>
            <sz val="10"/>
            <color rgb="FF000000"/>
            <rFont val="Tahoma"/>
            <family val="2"/>
          </rPr>
          <t>Met aftrek van verliezen bij verwerking, exclusief SOC.</t>
        </r>
      </text>
    </comment>
    <comment ref="J54" authorId="1" shapeId="0" xr:uid="{5D2EF9F6-A31D-8B4C-83C6-47762A173020}">
      <text>
        <r>
          <rPr>
            <sz val="12"/>
            <color rgb="FF000000"/>
            <rFont val="Arial"/>
            <family val="2"/>
          </rPr>
          <t xml:space="preserve">Piotrowski, Stephan &amp; Carus, Michael. (2021). Ecological benefits of hemp and flax cultivation and products.
</t>
        </r>
        <r>
          <rPr>
            <sz val="12"/>
            <color rgb="FF000000"/>
            <rFont val="Arial"/>
            <family val="2"/>
          </rPr>
          <t>https://eiha.org/media/2014/10/Ecological-benefits-of-hemp-and-flax-cultivation-and-products-2011.pdf</t>
        </r>
      </text>
    </comment>
    <comment ref="L54" authorId="1" shapeId="0" xr:uid="{00000000-0006-0000-0300-000087000000}">
      <text>
        <r>
          <rPr>
            <sz val="12"/>
            <color theme="1"/>
            <rFont val="Arial"/>
            <family val="2"/>
          </rPr>
          <t>======
ID#AAAANug7DLs
    (2021-08-16 21:06:32)
Gebasseerd op: CLM Onderzoek en Advies. (2020, april). (Leendertse, 2020)</t>
        </r>
      </text>
    </comment>
    <comment ref="B55" authorId="0" shapeId="0" xr:uid="{3C85954A-AA55-0240-B5FA-3F6738979B01}">
      <text>
        <r>
          <rPr>
            <sz val="10"/>
            <color rgb="FF000000"/>
            <rFont val="Arial"/>
            <family val="2"/>
          </rPr>
          <t xml:space="preserve">Leendertse, P., Lageschaar, L., Hees, E., van Well, E., &amp; Rietberg, P. (2020, april). Bijdrage van vlas en hennep aan milieu- en klimaatdoelstellingen van het toekomstig EU-landbouwbeleid (CLM–1020). 
</t>
        </r>
        <r>
          <rPr>
            <sz val="10"/>
            <color rgb="FF000000"/>
            <rFont val="Arial"/>
            <family val="2"/>
          </rPr>
          <t xml:space="preserve">https://www.clm.nl/uploads/pdf/1020-CLM%20rapport%20vlas%20en%20hennep.pdf </t>
        </r>
      </text>
    </comment>
    <comment ref="E55" authorId="0" shapeId="0" xr:uid="{5164FD6A-595C-9542-99D1-BB5B83CB1428}">
      <text>
        <r>
          <rPr>
            <sz val="10"/>
            <color rgb="FF000000"/>
            <rFont val="Tahoma"/>
            <family val="2"/>
          </rPr>
          <t xml:space="preserve">Leendertse, P., Lageschaar, L., Hees, E., van Well, E., &amp; Rietberg, P. (2020, april). Bijdrage van vlas en hennep aan milieu- en klimaatdoelstellingen van het toekomstig EU-landbouwbeleid (CLM–1020). 
</t>
        </r>
        <r>
          <rPr>
            <sz val="10"/>
            <color rgb="FF000000"/>
            <rFont val="Arial"/>
            <family val="2"/>
          </rPr>
          <t xml:space="preserve">https://www.clm.nl/uploads/pdf/1020-CLM%20rapport%20vlas%20en%20hennep.pdf 
</t>
        </r>
        <r>
          <rPr>
            <sz val="10"/>
            <color rgb="FF000000"/>
            <rFont val="Arial"/>
            <family val="2"/>
          </rPr>
          <t xml:space="preserve">
</t>
        </r>
        <r>
          <rPr>
            <sz val="10"/>
            <color rgb="FF000000"/>
            <rFont val="Arial"/>
            <family val="2"/>
          </rPr>
          <t xml:space="preserve">Onbekend welk deel van gerapporteerde CO2-vastlegging uit SOC, BGC of AGC is.
</t>
        </r>
        <r>
          <rPr>
            <sz val="10"/>
            <color rgb="FF000000"/>
            <rFont val="Arial"/>
            <family val="2"/>
          </rPr>
          <t xml:space="preserve">
</t>
        </r>
        <r>
          <rPr>
            <sz val="10"/>
            <color rgb="FF000000"/>
            <rFont val="Arial"/>
            <family val="2"/>
          </rPr>
          <t xml:space="preserve">
</t>
        </r>
      </text>
    </comment>
    <comment ref="H55" authorId="1" shapeId="0" xr:uid="{0E2B3F9E-2490-7948-9B31-EE90416A491E}">
      <text>
        <r>
          <rPr>
            <sz val="12"/>
            <color rgb="FF000000"/>
            <rFont val="Arial"/>
            <family val="2"/>
          </rPr>
          <t xml:space="preserve">Ruijs, S., &amp; de Vries, B. (2014, augustus). Vlas en biodiversiteit. https://edepot.wur.nl/313484
</t>
        </r>
        <r>
          <rPr>
            <sz val="12"/>
            <color rgb="FF000000"/>
            <rFont val="Arial"/>
            <family val="2"/>
          </rPr>
          <t>Gebaseerd op: European Environment Agency. (2007).</t>
        </r>
      </text>
    </comment>
    <comment ref="J55" authorId="1" shapeId="0" xr:uid="{FCF1124C-1045-1A4A-9C49-9B26B1F206B2}">
      <text>
        <r>
          <rPr>
            <sz val="12"/>
            <color rgb="FF000000"/>
            <rFont val="Arial"/>
            <family val="2"/>
          </rPr>
          <t>European Environment Agency. (2007). Estimating the environmentally compatible bio energy potential from agriculture. https://doi.org/10.2800/13734</t>
        </r>
      </text>
    </comment>
    <comment ref="L55" authorId="1" shapeId="0" xr:uid="{00000000-0006-0000-0300-00004E000000}">
      <text>
        <r>
          <rPr>
            <sz val="12"/>
            <color theme="1"/>
            <rFont val="Arial"/>
            <family val="2"/>
          </rPr>
          <t>======
ID#AAAANuh2aGc
    (2021-08-16 21:06:32)
Gebasseerd op: CLM Onderzoek en Advies. (2020, april). Bijdrage van vlas en hennep aan milieu- en klimaatdoelstellingen van het toekomstige eu-landbouwbeleid. https://www.clm.nl/uploads/pdf/1020-CLM%20rapport%20vlas%20en%20hennep.pdf</t>
        </r>
      </text>
    </comment>
    <comment ref="B56" authorId="0" shapeId="0" xr:uid="{A0D9A545-8D9C-774A-BA83-D9DB04487E57}">
      <text>
        <r>
          <rPr>
            <sz val="10"/>
            <color rgb="FF000000"/>
            <rFont val="Arial"/>
            <family val="2"/>
          </rPr>
          <t xml:space="preserve">Günther, A., Huth, V., Jurasinski, G. and Glatzel, S. (2015), The effect of biomass harvesting on greenhouse gas emissions from a rewetted temperate fen. GCB Bioenergy, 7: 1092-1106. https://doi.org/10.1111/gcbb.12214
</t>
        </r>
      </text>
    </comment>
    <comment ref="E56" authorId="1" shapeId="0" xr:uid="{ED5ED894-3BF9-574D-8FE4-A5BB74B9A388}">
      <text>
        <r>
          <rPr>
            <sz val="12"/>
            <color rgb="FF000000"/>
            <rFont val="Arial"/>
            <family val="2"/>
          </rPr>
          <t xml:space="preserve">de Jong, M., van Hal, O., Pijlman, J., van Eekeren, N., &amp; Junginger, M. (2021). Paludiculture as paludifuture on Dutch peatlands: An environmental and economic analysis of Typha cultivation and insulation production. </t>
        </r>
        <r>
          <rPr>
            <i/>
            <sz val="12"/>
            <color rgb="FF000000"/>
            <rFont val="Arial"/>
            <family val="2"/>
          </rPr>
          <t>Science of the Total Environment</t>
        </r>
        <r>
          <rPr>
            <sz val="12"/>
            <color rgb="FF000000"/>
            <rFont val="Arial"/>
            <family val="2"/>
          </rPr>
          <t xml:space="preserve">, </t>
        </r>
        <r>
          <rPr>
            <i/>
            <sz val="12"/>
            <color rgb="FF000000"/>
            <rFont val="Arial"/>
            <family val="2"/>
          </rPr>
          <t>792</t>
        </r>
        <r>
          <rPr>
            <sz val="12"/>
            <color rgb="FF000000"/>
            <rFont val="Arial"/>
            <family val="2"/>
          </rPr>
          <t xml:space="preserve">, 148161.
</t>
        </r>
        <r>
          <rPr>
            <sz val="12"/>
            <color rgb="FF000000"/>
            <rFont val="Arial"/>
            <family val="2"/>
          </rPr>
          <t xml:space="preserve">
</t>
        </r>
        <r>
          <rPr>
            <sz val="12"/>
            <color rgb="FF000000"/>
            <rFont val="Arial"/>
            <family val="2"/>
          </rPr>
          <t>Onbekend welk deel van gerapporteerde CO2-vastlegging uit SOC, BGC of AGC is.</t>
        </r>
      </text>
    </comment>
    <comment ref="N56" authorId="0" shapeId="0" xr:uid="{A7942616-CC24-E546-AF6A-5E7792E71188}">
      <text>
        <r>
          <rPr>
            <b/>
            <sz val="10"/>
            <color rgb="FF000000"/>
            <rFont val="Tahoma"/>
            <family val="2"/>
          </rPr>
          <t>Microsoft Office User:</t>
        </r>
        <r>
          <rPr>
            <sz val="10"/>
            <color rgb="FF000000"/>
            <rFont val="Tahoma"/>
            <family val="2"/>
          </rPr>
          <t xml:space="preserve">
</t>
        </r>
        <r>
          <rPr>
            <sz val="10"/>
            <color rgb="FF000000"/>
            <rFont val="Arial"/>
            <family val="2"/>
          </rPr>
          <t xml:space="preserve">Weterhof, R. (2018). Factsheet natte teelten. http://www.kennisprogrammabodemdaling.nl/home/wp-content/uploads/2019/05/Factsheet-Natte-teelten-2018-1.pdf </t>
        </r>
      </text>
    </comment>
    <comment ref="B57" authorId="0" shapeId="0" xr:uid="{B505DAEB-F0AA-9245-BAB0-1B6DA99B437A}">
      <text>
        <r>
          <rPr>
            <sz val="10"/>
            <color rgb="FF000000"/>
            <rFont val="Arial"/>
            <family val="34"/>
          </rPr>
          <t xml:space="preserve">Berg, M., Ingwersen, J., Lamers, M., Streck, T. (2016). The role of Phragmites on the CH4 and CO2 fluxes in a minerotrophic peatland in Southwest Germany.
</t>
        </r>
        <r>
          <rPr>
            <sz val="10"/>
            <color rgb="FF000000"/>
            <rFont val="Arial"/>
            <family val="34"/>
          </rPr>
          <t>https://bg.copernicus.org/preprints/bg-2016-122/bg-2016-122-manuscript-version3.pdf</t>
        </r>
      </text>
    </comment>
    <comment ref="E57" authorId="0" shapeId="0" xr:uid="{3C6E1426-C0F9-B541-BC5C-669A30B2DE70}">
      <text>
        <r>
          <rPr>
            <sz val="10"/>
            <color rgb="FF000000"/>
            <rFont val="Tahoma"/>
            <family val="34"/>
          </rPr>
          <t>Berg, M., Ingwersen, J., Lamers, M., Streck, T. (2016). The role of Phragmites on the CH4 and CO2 fluxes in a minerotrophic peatland in Southwest Germany.</t>
        </r>
        <r>
          <rPr>
            <sz val="10"/>
            <color rgb="FF000000"/>
            <rFont val="Arial"/>
            <family val="2"/>
          </rPr>
          <t xml:space="preserve">
</t>
        </r>
        <r>
          <rPr>
            <sz val="10"/>
            <color rgb="FF000000"/>
            <rFont val="Tahoma"/>
            <family val="34"/>
          </rPr>
          <t>https://bg.copernicus.org/preprints/bg-2016-122/bg-2016-122-manuscript-version3.pdf</t>
        </r>
        <r>
          <rPr>
            <sz val="10"/>
            <color rgb="FF000000"/>
            <rFont val="Arial"/>
            <family val="2"/>
          </rPr>
          <t xml:space="preserve">
</t>
        </r>
      </text>
    </comment>
    <comment ref="H57" authorId="1" shapeId="0" xr:uid="{C3E7EF09-C97A-8C46-986C-BA84D5F17F78}">
      <text>
        <r>
          <rPr>
            <sz val="12"/>
            <color rgb="FF000000"/>
            <rFont val="Arial"/>
            <family val="2"/>
          </rPr>
          <t>European Environment Agency. (2007). Estimating the environmentally compatible bio energy potential from agriculture. https://doi.org/10.2800/13734</t>
        </r>
      </text>
    </comment>
    <comment ref="J57" authorId="1" shapeId="0" xr:uid="{00000000-0006-0000-0300-0000E9000000}">
      <text>
        <r>
          <rPr>
            <sz val="12"/>
            <color rgb="FF000000"/>
            <rFont val="Arial"/>
            <family val="2"/>
          </rPr>
          <t xml:space="preserve">======
</t>
        </r>
        <r>
          <rPr>
            <sz val="12"/>
            <color rgb="FF000000"/>
            <rFont val="Arial"/>
            <family val="2"/>
          </rPr>
          <t xml:space="preserve">ID#AAAANug7DFc
</t>
        </r>
        <r>
          <rPr>
            <sz val="12"/>
            <color rgb="FF000000"/>
            <rFont val="Arial"/>
            <family val="2"/>
          </rPr>
          <t xml:space="preserve">    (2021-08-16 21:06:31)
</t>
        </r>
        <r>
          <rPr>
            <sz val="12"/>
            <color rgb="FF000000"/>
            <rFont val="Arial"/>
            <family val="2"/>
          </rPr>
          <t xml:space="preserve">van Pelt, Lennard en van Dijk, 2020, Typha cultivation in Noord-Brabant and Market opportunities. 
</t>
        </r>
        <r>
          <rPr>
            <sz val="12"/>
            <color rgb="FF000000"/>
            <rFont val="Arial"/>
            <family val="2"/>
          </rPr>
          <t xml:space="preserve">
</t>
        </r>
        <r>
          <rPr>
            <sz val="12"/>
            <color rgb="FF000000"/>
            <rFont val="Arial"/>
            <family val="2"/>
          </rPr>
          <t>Gebasseerd op: European Environment Agency. (2007). Estimating the environmentally compatible bio energy potential from agriculture. https://doi.org/10.2800/13734</t>
        </r>
      </text>
    </comment>
    <comment ref="L57" authorId="1" shapeId="0" xr:uid="{BD0CC98B-3622-204A-A86F-DBA4B2E4453D}">
      <text>
        <r>
          <rPr>
            <sz val="12"/>
            <color rgb="FF000000"/>
            <rFont val="Arial"/>
            <family val="2"/>
          </rPr>
          <t xml:space="preserve">Kennisprogramma Bodemdaling (2018). Factsheet Natte Teelten. 
</t>
        </r>
        <r>
          <rPr>
            <sz val="12"/>
            <color rgb="FF000000"/>
            <rFont val="Arial"/>
            <family val="2"/>
          </rPr>
          <t>http://www.kennisprogrammabodemdaling.nl/home/wp-content/uploads/2019/05/Factsheet-Natte-teelten-2018-1.pdf</t>
        </r>
      </text>
    </comment>
    <comment ref="N57" authorId="1" shapeId="0" xr:uid="{E9EAADC4-07D2-BD45-9A1B-85481A58682A}">
      <text>
        <r>
          <rPr>
            <sz val="12"/>
            <color rgb="FF000000"/>
            <rFont val="Arial"/>
            <family val="2"/>
          </rPr>
          <t xml:space="preserve">Kennisprogramma Bodemdaling (2018). Factsheet Natte Teelten. 
</t>
        </r>
        <r>
          <rPr>
            <sz val="12"/>
            <color rgb="FF000000"/>
            <rFont val="Arial"/>
            <family val="2"/>
          </rPr>
          <t>http://www.kennisprogrammabodemdaling.nl/home/wp-content/uploads/2019/05/Factsheet-Natte-teelten-2018-1.pdf</t>
        </r>
      </text>
    </comment>
    <comment ref="B58" authorId="0" shapeId="0" xr:uid="{86D99B1A-56A7-CE41-BD58-C0A9BFC22D47}">
      <text>
        <r>
          <rPr>
            <sz val="10"/>
            <color rgb="FF000000"/>
            <rFont val="Tahoma"/>
            <family val="2"/>
          </rPr>
          <t xml:space="preserve">Bronnen: Winkler, B., Mangold, A., von Cossel, M., Clifton-Brown, J., Pogrzeba, M., Lewandowski, I., ... &amp; Kiesel, A. (2020). Implementing miscanthus into farming systems: A review of agronomic practices, capital and labour demand. Renewable and Sustainable Energy Reviews, 132, 110053. </t>
        </r>
      </text>
    </comment>
    <comment ref="E58" authorId="0" shapeId="0" xr:uid="{96049C76-0E97-154A-AEC2-55D3F39D0A93}">
      <text>
        <r>
          <rPr>
            <sz val="10"/>
            <color rgb="FF000000"/>
            <rFont val="Tahoma"/>
            <family val="2"/>
          </rPr>
          <t xml:space="preserve">Scordia, D.; D’Agosta, G.M.; Mantineo, M.; Testa, G.; Cosentino, S.L. Life Cycle Assessment of Biomass Production from Lignocellulosic Perennial Grasses under Changing Soil Nitrogen and Water Content in the Mediterranean Area. Agronomy 2021, 11, 988. https://doi.org/10.3390/agronomy11050988
</t>
        </r>
        <r>
          <rPr>
            <sz val="10"/>
            <color rgb="FF000000"/>
            <rFont val="Tahoma"/>
            <family val="2"/>
          </rPr>
          <t xml:space="preserve">
</t>
        </r>
        <r>
          <rPr>
            <sz val="10"/>
            <color rgb="FF000000"/>
            <rFont val="Tahoma"/>
            <family val="2"/>
          </rPr>
          <t>Alleen AGC meegenomen.</t>
        </r>
      </text>
    </comment>
    <comment ref="H58" authorId="1" shapeId="0" xr:uid="{4358F238-9165-C344-8045-FEB2116FBBBE}">
      <text>
        <r>
          <rPr>
            <sz val="12"/>
            <color rgb="FF000000"/>
            <rFont val="Arial"/>
            <family val="2"/>
          </rPr>
          <t>European Environment Agency. (2007). Estimating the environmentally compatible bio energy potential from agriculture. https://doi.org/10.2800/13734</t>
        </r>
      </text>
    </comment>
    <comment ref="J58" authorId="1" shapeId="0" xr:uid="{83B2AA23-F6E0-3245-BA68-721BB17A2A86}">
      <text>
        <r>
          <rPr>
            <sz val="12"/>
            <color rgb="FF000000"/>
            <rFont val="Arial"/>
            <family val="2"/>
          </rPr>
          <t xml:space="preserve">Kinhal, V. (2015). Ecological effects of Miscanthus Giganteus.
</t>
        </r>
        <r>
          <rPr>
            <sz val="12"/>
            <color rgb="FF000000"/>
            <rFont val="Arial"/>
            <family val="2"/>
          </rPr>
          <t xml:space="preserve">https://www.agrikinetics.com/miscanthus-giganteus/ecology-of-miscanthus-giganteus/
</t>
        </r>
        <r>
          <rPr>
            <sz val="12"/>
            <color rgb="FF000000"/>
            <rFont val="Arial"/>
            <family val="2"/>
          </rPr>
          <t xml:space="preserve">
</t>
        </r>
        <r>
          <rPr>
            <sz val="12"/>
            <color rgb="FF000000"/>
            <rFont val="Arial"/>
            <family val="2"/>
          </rPr>
          <t>European Environment Agency. (2007). Estimating the environmentally compatible bio energy potential from agriculture. https://doi.org/10.2800/13734</t>
        </r>
      </text>
    </comment>
    <comment ref="B59" authorId="0" shapeId="0" xr:uid="{F020C353-3A2B-FA40-94CD-57DF4120CDD6}">
      <text>
        <r>
          <rPr>
            <sz val="10"/>
            <color rgb="FF000000"/>
            <rFont val="Tahoma"/>
            <family val="2"/>
          </rPr>
          <t xml:space="preserve">Uitstoot van zonnekroon is niet bekend. Als referentie is uitstoot van de benodigde machinese genomen uit: </t>
        </r>
        <r>
          <rPr>
            <sz val="10"/>
            <color rgb="FF000000"/>
            <rFont val="Arial"/>
            <family val="2"/>
          </rPr>
          <t>Schröder, J.J. &amp; J.C. van Middelkoop, 2016. Milieukundige voetafdruk van de teelt van</t>
        </r>
        <r>
          <rPr>
            <sz val="10"/>
            <color rgb="FF000000"/>
            <rFont val="Arial"/>
            <family val="2"/>
          </rPr>
          <t xml:space="preserve">
</t>
        </r>
        <r>
          <rPr>
            <sz val="10"/>
            <color rgb="FF000000"/>
            <rFont val="Arial"/>
            <family val="2"/>
          </rPr>
          <t xml:space="preserve">ruwvoergewassen. Wageningen Plant Research, Vertrouwelijk Rapport 658. 48 blz.; 
</t>
        </r>
        <r>
          <rPr>
            <sz val="10"/>
            <color rgb="FF000000"/>
            <rFont val="Tahoma"/>
            <family val="2"/>
          </rPr>
          <t xml:space="preserve">
</t>
        </r>
        <r>
          <rPr>
            <sz val="10"/>
            <color rgb="FF000000"/>
            <rFont val="Tahoma"/>
            <family val="2"/>
          </rPr>
          <t>https://library.wur.nl/WebQuery/wurpubs/fulltext/416664</t>
        </r>
      </text>
    </comment>
    <comment ref="E59" authorId="0" shapeId="0" xr:uid="{FF9B369E-77C6-F243-8D6C-852AA6A781B8}">
      <text>
        <r>
          <rPr>
            <sz val="10"/>
            <color rgb="FF000000"/>
            <rFont val="Tahoma"/>
            <family val="2"/>
          </rPr>
          <t>Verkregen in overleg met teler. Alleen CO2 vastlegging uit AGC meegenomen.</t>
        </r>
      </text>
    </comment>
    <comment ref="H59" authorId="0" shapeId="0" xr:uid="{3D780B69-ED7A-D748-9A8F-F9B7970588FC}">
      <text>
        <r>
          <rPr>
            <sz val="10"/>
            <color rgb="FF000000"/>
            <rFont val="Calibri"/>
            <family val="2"/>
          </rPr>
          <t xml:space="preserve">Boerenbond • Management&amp;Techniek 17 • 22 september 2017. via: https://edepot.wur.nl/429377
</t>
        </r>
        <r>
          <rPr>
            <sz val="10"/>
            <color rgb="FF000000"/>
            <rFont val="Calibri"/>
            <family val="2"/>
          </rPr>
          <t xml:space="preserve">
</t>
        </r>
        <r>
          <rPr>
            <sz val="10"/>
            <color rgb="FF000000"/>
            <rFont val="Calibri"/>
            <family val="2"/>
          </rPr>
          <t>Silphie. (2022, June 28). Silphie | Zonnekroon | Ruwvoer, biogas, vezels. Retrieved September 15, 2022, from https://silphie.nl/</t>
        </r>
      </text>
    </comment>
    <comment ref="B60" authorId="0" shapeId="0" xr:uid="{ACF197DA-7BD3-E840-BB9D-47A77334D5DD}">
      <text>
        <r>
          <rPr>
            <sz val="10"/>
            <color rgb="FF000000"/>
            <rFont val="Arial"/>
            <family val="2"/>
          </rPr>
          <t xml:space="preserve">Energy balance, GHG emission and economy for cultivation of high biomass verities of bamboo, sorghum and pearl millet as energy crops at marginal ecologies of Gujarat state in India. https://www.sciencedirect.com/science/article/abs/pii/S0960148119316647
</t>
        </r>
        <r>
          <rPr>
            <sz val="10"/>
            <color rgb="FF000000"/>
            <rFont val="Arial"/>
            <family val="2"/>
          </rPr>
          <t xml:space="preserve">
</t>
        </r>
      </text>
    </comment>
    <comment ref="E60" authorId="0" shapeId="0" xr:uid="{203103B3-E028-0B42-8499-039BC827867A}">
      <text>
        <r>
          <rPr>
            <sz val="10"/>
            <color rgb="FF000000"/>
            <rFont val="Arial"/>
            <family val="2"/>
          </rPr>
          <t xml:space="preserve">van der Lugt, P., Thanglong, T., &amp; King, C. (2018).
</t>
        </r>
        <r>
          <rPr>
            <sz val="10"/>
            <color rgb="FF000000"/>
            <rFont val="Arial"/>
            <family val="2"/>
          </rPr>
          <t xml:space="preserve">Carbon sequestration and carbon emissions reduction
</t>
        </r>
        <r>
          <rPr>
            <sz val="10"/>
            <color rgb="FF000000"/>
            <rFont val="Arial"/>
            <family val="2"/>
          </rPr>
          <t xml:space="preserve">through bamboo forests and products. Inba 
</t>
        </r>
        <r>
          <rPr>
            <sz val="10"/>
            <color rgb="FF000000"/>
            <rFont val="Tahoma"/>
            <family val="2"/>
          </rPr>
          <t xml:space="preserve">https://pure.tudelft.nl/ws/portalfiles/portal/51463169/INBAR_WP_Carbon_Sequestration_HR.pdf
</t>
        </r>
        <r>
          <rPr>
            <sz val="10"/>
            <color rgb="FF000000"/>
            <rFont val="Tahoma"/>
            <family val="2"/>
          </rPr>
          <t xml:space="preserve">
</t>
        </r>
        <r>
          <rPr>
            <sz val="10"/>
            <color rgb="FF000000"/>
            <rFont val="Tahoma"/>
            <family val="2"/>
          </rPr>
          <t>Hier alleen AGC/BGC en carbon in the product pool meegenomen. SOC is buiten beschouwing gelaten om vergelijkbaarheid met andere gewassen te waarborgen</t>
        </r>
      </text>
    </comment>
    <comment ref="H60" authorId="0" shapeId="0" xr:uid="{FDD22E93-7C6B-9E4D-B39C-F1D5A7C8E3DE}">
      <text>
        <r>
          <rPr>
            <sz val="10"/>
            <color rgb="FF000000"/>
            <rFont val="Tahoma"/>
            <family val="2"/>
          </rPr>
          <t xml:space="preserve">
</t>
        </r>
        <r>
          <rPr>
            <sz val="10"/>
            <color rgb="FF000000"/>
            <rFont val="Calibri"/>
            <family val="2"/>
          </rPr>
          <t xml:space="preserve">Quickscan flora en fauna
</t>
        </r>
        <r>
          <rPr>
            <sz val="10"/>
            <color rgb="FF000000"/>
            <rFont val="Calibri"/>
            <family val="2"/>
          </rPr>
          <t xml:space="preserve">Randijk Bamboe-kwekerij, Leusden (2019). vrijwel geen biodiversiteit boven de grond: https://www.planviewer.nl/imro/files/NL.IMRO.0327.237-0401/b_NL.IMRO.0327.237-0401_tb5.pdf
</t>
        </r>
        <r>
          <rPr>
            <sz val="10"/>
            <color rgb="FF000000"/>
            <rFont val="Tahoma"/>
            <family val="2"/>
          </rPr>
          <t xml:space="preserve">
</t>
        </r>
      </text>
    </comment>
    <comment ref="J60" authorId="0" shapeId="0" xr:uid="{F1E2ADD3-F82F-A54E-9CC7-D7AE65E251B4}">
      <text>
        <r>
          <rPr>
            <sz val="10"/>
            <color rgb="FF000000"/>
            <rFont val="Calibri"/>
            <family val="2"/>
            <scheme val="minor"/>
          </rPr>
          <t>Poppens, R. P., Van Dam, J. E. G., &amp; Elbersen, H. W. (2013). Bamboo: Analyzing the potential of bamboo feedstock for the biobased economy. NL Agency, Ministry of Economic Affairs.</t>
        </r>
      </text>
    </comment>
    <comment ref="L60" authorId="0" shapeId="0" xr:uid="{8D50EACF-6A99-6F4C-BAD3-96F25955435C}">
      <text>
        <r>
          <rPr>
            <sz val="10"/>
            <color rgb="FF000000"/>
            <rFont val="Calibri"/>
            <family val="2"/>
          </rPr>
          <t xml:space="preserve">Van Cleynenbreugel, E. (2015). Plants as water purification, resource and spatial element for peri-urban kampungs in Bandung.
Bamboo bruikbaar voor fytodepuratie: https://www.permaculturenews.org/2018/12/11/bamboo-for-water-purification/
Tallarico, G. (2018, December 11). Bamboo for Water Purification. The Permaculture Research Institute. Retrieved September 15, 2022 
 https://ec.europa.eu/environment/archives/ecoinnovation2012/2nd_forum/presentations/session2/2-19.pdf ; 
https://cordis.europa.eu/article/id/36167-innovative-system-uses-bamboo-to-treat-wastewater
</t>
        </r>
      </text>
    </comment>
    <comment ref="B61" authorId="0" shapeId="0" xr:uid="{989AB9EB-6A87-0944-B254-E7C5B74010A2}">
      <text>
        <r>
          <rPr>
            <b/>
            <sz val="10"/>
            <color rgb="FF000000"/>
            <rFont val="Tahoma"/>
            <family val="2"/>
          </rPr>
          <t>Microsoft Office User:</t>
        </r>
        <r>
          <rPr>
            <sz val="10"/>
            <color rgb="FF000000"/>
            <rFont val="Tahoma"/>
            <family val="2"/>
          </rPr>
          <t xml:space="preserve">
</t>
        </r>
        <r>
          <rPr>
            <sz val="10"/>
            <color rgb="FF000000"/>
            <rFont val="Arial"/>
            <family val="2"/>
          </rPr>
          <t>Yield and Carbon Exchange of Sorghum Grown as Advanced Biofuel Feedstock on Abandoned Agricultural Land in Southeastern Ohio (Grennell, 2014)</t>
        </r>
      </text>
    </comment>
    <comment ref="E61" authorId="0" shapeId="0" xr:uid="{EF87CC9A-8F1A-6B49-B26F-720FEE15378A}">
      <text>
        <r>
          <rPr>
            <sz val="10"/>
            <color rgb="FF000000"/>
            <rFont val="Arial"/>
            <family val="2"/>
          </rPr>
          <t xml:space="preserve">Yield and Carbon Exchange of Sorghum Grown as Advanced Biofuel Feedstock on Abandoned Agricultural Land in Southeastern Ohio (Grennell, 2014)
</t>
        </r>
        <r>
          <rPr>
            <sz val="10"/>
            <color rgb="FF000000"/>
            <rFont val="Arial"/>
            <family val="2"/>
          </rPr>
          <t xml:space="preserve">
Alleen AGC meegenomen.</t>
        </r>
      </text>
    </comment>
    <comment ref="H61" authorId="0" shapeId="0" xr:uid="{E1B0EE12-AE3E-0D4E-8970-5FBBF23DB98D}">
      <text>
        <r>
          <rPr>
            <sz val="10"/>
            <color rgb="FF000000"/>
            <rFont val="Calibri"/>
            <family val="2"/>
          </rPr>
          <t>Van de Goor, S., van Eekeren, N., De Vliegher, A., Pannecoucque, J., Vandecasteele, B., &amp; Van Waes, J. (2017). Sorghum als derde gewas in de melkveehouderij. Perspectieven van rassen en gewasrotatie in beeld. Louis Bolk Instituut ism ILVO (Instituut voor Landbouw-en Visserijonderzoek), Driebergen, 26.</t>
        </r>
      </text>
    </comment>
    <comment ref="J61" authorId="0" shapeId="0" xr:uid="{094A3CEF-D3C1-C54B-B795-D43C5DCAC2AD}">
      <text>
        <r>
          <rPr>
            <sz val="10"/>
            <color rgb="FF000000"/>
            <rFont val="Calibri"/>
            <family val="2"/>
          </rPr>
          <t xml:space="preserve">Grubinger, V. P. (2008). Sorghum-Sudangrass, a Vigorous Cover Crop. via: https://www.uvm.edu/vtvegandberry/factsheets/Sorghum-Sudangrass.pdf
</t>
        </r>
        <r>
          <rPr>
            <sz val="10"/>
            <color rgb="FF000000"/>
            <rFont val="Calibri"/>
            <family val="2"/>
          </rPr>
          <t xml:space="preserve">
</t>
        </r>
        <r>
          <rPr>
            <sz val="10"/>
            <color rgb="FF000000"/>
            <rFont val="Calibri"/>
            <family val="2"/>
          </rPr>
          <t xml:space="preserve">Van de Goor, S., van Eekeren, N., De Vliegher, A., Pannecoucque, J., Vandecasteele, B., &amp; Van Waes, J. (2017). Sorghum als derde gewas in de melkveehouderij. Perspectieven van rassen en gewasrotatie in beeld. Louis Bolk Instituut ism ILVO (Instituut voor Landbouw-en Visserijonderzoek), Driebergen, 26.
</t>
        </r>
        <r>
          <rPr>
            <sz val="10"/>
            <color rgb="FF000000"/>
            <rFont val="Calibri"/>
            <family val="2"/>
          </rPr>
          <t xml:space="preserve">
</t>
        </r>
        <r>
          <rPr>
            <sz val="10"/>
            <color rgb="FF000000"/>
            <rFont val="Calibri"/>
            <family val="2"/>
          </rPr>
          <t xml:space="preserve">Gewas draagt bij aan
</t>
        </r>
        <r>
          <rPr>
            <sz val="10"/>
            <color rgb="FF000000"/>
            <rFont val="Calibri"/>
            <family val="2"/>
          </rPr>
          <t xml:space="preserve">oplossen verdichting
</t>
        </r>
        <r>
          <rPr>
            <sz val="10"/>
            <color rgb="FF000000"/>
            <rFont val="Calibri"/>
            <family val="2"/>
          </rPr>
          <t xml:space="preserve">(2016). via: https://edepot.wur.nl/402782
</t>
        </r>
        <r>
          <rPr>
            <sz val="10"/>
            <color rgb="FF000000"/>
            <rFont val="Calibri"/>
            <family val="2"/>
          </rPr>
          <t xml:space="preserve">
</t>
        </r>
        <r>
          <rPr>
            <sz val="10"/>
            <color rgb="FF000000"/>
            <rFont val="Calibri"/>
            <family val="2"/>
          </rPr>
          <t xml:space="preserve">Resultaten proef sorghum. (2020). https://www.vruchtbarekringloopnoordnederland.nl/. Via: https://www.vruchtbarekringloopnoordnederland.nl/resultaten-proef-sorghum/
</t>
        </r>
      </text>
    </comment>
    <comment ref="B62" authorId="0" shapeId="0" xr:uid="{45542759-F320-794C-8DB0-5155EE621F40}">
      <text>
        <r>
          <rPr>
            <sz val="10"/>
            <color rgb="FF000000"/>
            <rFont val="Tahoma"/>
            <family val="2"/>
          </rPr>
          <t xml:space="preserve">Schelhaas, M. J., &amp; Dekkers, R. (2013). Door de bomen het bos weer zien, 6e Nederlandse bosinventarisatie levert schat aan informatie. Vakblad Natuur Bos Landschap, 5(10), 14-17.
</t>
        </r>
        <r>
          <rPr>
            <sz val="10"/>
            <color rgb="FF000000"/>
            <rFont val="Tahoma"/>
            <family val="2"/>
          </rPr>
          <t xml:space="preserve">https://www.wur.nl/nl/Publicatie-details.htm?publicationId=publication-way-343431363730
</t>
        </r>
        <r>
          <rPr>
            <sz val="10"/>
            <color rgb="FF000000"/>
            <rFont val="Tahoma"/>
            <family val="2"/>
          </rPr>
          <t xml:space="preserve">
</t>
        </r>
        <r>
          <rPr>
            <sz val="10"/>
            <color rgb="FF000000"/>
            <rFont val="Tahoma"/>
            <family val="2"/>
          </rPr>
          <t xml:space="preserve">Helmer, W. (z.d.). Natuurwaarden van de Eik. Edepot Wur. Geraadpleegd op 5 mei 2021, van https://edepot.wur.nl/266940
</t>
        </r>
        <r>
          <rPr>
            <sz val="10"/>
            <color rgb="FF000000"/>
            <rFont val="Tahoma"/>
            <family val="2"/>
          </rPr>
          <t xml:space="preserve">
</t>
        </r>
        <r>
          <rPr>
            <sz val="10"/>
            <color rgb="FF000000"/>
            <rFont val="Tahoma"/>
            <family val="2"/>
          </rPr>
          <t xml:space="preserve">Hoffman, M. H. A. (2009). Planten en luchtkwaliteit. Dendroflora, 46, 25-49. 
</t>
        </r>
        <r>
          <rPr>
            <sz val="10"/>
            <color rgb="FF000000"/>
            <rFont val="Tahoma"/>
            <family val="2"/>
          </rPr>
          <t xml:space="preserve">https://library.wur.nl/WebQuery/wurpubs/399478
</t>
        </r>
        <r>
          <rPr>
            <sz val="10"/>
            <color rgb="FF000000"/>
            <rFont val="Tahoma"/>
            <family val="2"/>
          </rPr>
          <t xml:space="preserve">
</t>
        </r>
        <r>
          <rPr>
            <sz val="10"/>
            <color rgb="FF000000"/>
            <rFont val="Tahoma"/>
            <family val="2"/>
          </rPr>
          <t xml:space="preserve">Sikkema, R., Stichting bos en hout. (1994). Bos en hout: dé kans voor een betere CO2-balans. Bos en hout berichten (nr. 3). http://www.probos.nl/images/pdf/bosberichten/bosenhoutberichten1994-03.pdf
</t>
        </r>
        <r>
          <rPr>
            <sz val="10"/>
            <color rgb="FF000000"/>
            <rFont val="Tahoma"/>
            <family val="2"/>
          </rPr>
          <t xml:space="preserve">
</t>
        </r>
        <r>
          <rPr>
            <sz val="10"/>
            <color rgb="FF000000"/>
            <rFont val="Tahoma"/>
            <family val="2"/>
          </rPr>
          <t xml:space="preserve">Nabuurs, G. J., &amp; Mohren, G. M. J. (1994). Koolstofvoorraden en-vastlegging in het Nederlandse bos. Nederlands Bosbouwtijdschrift, 66, 144-157.
</t>
        </r>
        <r>
          <rPr>
            <sz val="10"/>
            <color rgb="FF000000"/>
            <rFont val="Tahoma"/>
            <family val="2"/>
          </rPr>
          <t xml:space="preserve">https://edepot.wur.nl/114889
</t>
        </r>
      </text>
    </comment>
    <comment ref="E62" authorId="1" shapeId="0" xr:uid="{FD39DD03-B19F-1440-B36B-198E79A23F22}">
      <text>
        <r>
          <rPr>
            <sz val="12"/>
            <color rgb="FF000000"/>
            <rFont val="Arial"/>
            <family val="2"/>
          </rPr>
          <t xml:space="preserve">Sikkema, R., Stichting bos en hout. (1994). Bos en hout: dé kans voor een betere CO2-balans. Bos en hout berichten (nr. 3). http://www.probos.nl/images/pdf/bosberichten/bosenhoutberichten1994-03.pdf
</t>
        </r>
        <r>
          <rPr>
            <sz val="12"/>
            <color rgb="FF000000"/>
            <rFont val="Arial"/>
            <family val="2"/>
          </rPr>
          <t xml:space="preserve">
</t>
        </r>
        <r>
          <rPr>
            <sz val="12"/>
            <color rgb="FF000000"/>
            <rFont val="Arial"/>
            <family val="2"/>
          </rPr>
          <t xml:space="preserve">Nabuurs, G. J., &amp; Mohren, G. M. J. (1994). Koolstofvoorraden en-vastlegging in het Nederlandse bos. Nederlands Bosbouwtijdschrift, 66, 144-157.
</t>
        </r>
        <r>
          <rPr>
            <sz val="12"/>
            <color rgb="FF000000"/>
            <rFont val="Arial"/>
            <family val="2"/>
          </rPr>
          <t xml:space="preserve">https://edepot.wur.nl/114889
</t>
        </r>
        <r>
          <rPr>
            <sz val="12"/>
            <color rgb="FF000000"/>
            <rFont val="Arial"/>
            <family val="2"/>
          </rPr>
          <t xml:space="preserve">
</t>
        </r>
        <r>
          <rPr>
            <sz val="12"/>
            <color rgb="FF000000"/>
            <rFont val="Arial"/>
            <family val="2"/>
          </rPr>
          <t>Alleen AGC meegenomen.</t>
        </r>
      </text>
    </comment>
    <comment ref="H62" authorId="1" shapeId="0" xr:uid="{3505B26C-3D41-6545-8853-1C3A105FEDC2}">
      <text>
        <r>
          <rPr>
            <sz val="12"/>
            <color rgb="FF000000"/>
            <rFont val="Arial"/>
            <family val="2"/>
          </rPr>
          <t xml:space="preserve">European Environment Agency. (2007). Estimating the environmentally compatible bio energy potential from agriculture. https://doi.org/10.2800/13734
</t>
        </r>
        <r>
          <rPr>
            <sz val="12"/>
            <color rgb="FF000000"/>
            <rFont val="Arial"/>
            <family val="2"/>
          </rPr>
          <t xml:space="preserve">
</t>
        </r>
        <r>
          <rPr>
            <sz val="12"/>
            <color rgb="FF000000"/>
            <rFont val="Arial"/>
            <family val="2"/>
          </rPr>
          <t>Helmer, W. (z.d.)</t>
        </r>
      </text>
    </comment>
    <comment ref="J62" authorId="1" shapeId="0" xr:uid="{BB0A2A0E-0306-3D45-B811-15422F320066}">
      <text>
        <r>
          <rPr>
            <sz val="12"/>
            <color rgb="FF000000"/>
            <rFont val="Arial"/>
            <family val="2"/>
          </rPr>
          <t xml:space="preserve">We assume that the effect of all trees on soil quality is postive. Because of the deep rooting and the biomass of leaves that mulch the soil every autumn. Furthermore there is little soil tillage / preperation over the years because it is a long term crop/forest.
</t>
        </r>
        <r>
          <rPr>
            <sz val="12"/>
            <color rgb="FF000000"/>
            <rFont val="Arial"/>
            <family val="2"/>
          </rPr>
          <t xml:space="preserve">
</t>
        </r>
        <r>
          <rPr>
            <sz val="12"/>
            <color rgb="FF000000"/>
            <rFont val="Arial"/>
            <family val="2"/>
          </rPr>
          <t xml:space="preserve">Gebasseerd op: European Environment Agency. (2007). Estimating the environmentally compatible bio energy potential from agriculture. https://doi.org/10.2800/13734
</t>
        </r>
        <r>
          <rPr>
            <sz val="12"/>
            <color rgb="FF000000"/>
            <rFont val="Arial"/>
            <family val="2"/>
          </rPr>
          <t xml:space="preserve">
</t>
        </r>
        <r>
          <rPr>
            <sz val="12"/>
            <color rgb="FF000000"/>
            <rFont val="Arial"/>
            <family val="2"/>
          </rPr>
          <t>Helmer, W. (z.d.). Natuurwaarden van de Eik. Edepot Wur. Geraadpleegd op 5 mei 2021, van https://edepot.wur.nl/266940</t>
        </r>
      </text>
    </comment>
    <comment ref="B63" authorId="0" shapeId="0" xr:uid="{761F1B44-B466-C84B-BB3B-7E2FE162F723}">
      <text>
        <r>
          <rPr>
            <sz val="10"/>
            <color rgb="FF000000"/>
            <rFont val="Tahoma"/>
            <family val="2"/>
          </rPr>
          <t xml:space="preserve">Schelhaas, M. J., &amp; Dekkers, R. (2013). Door de bomen het bos weer zien, 6e Nederlandse bosinventarisatie levert schat aan informatie. Vakblad Natuur Bos Landschap, 5(10), 14-17.
</t>
        </r>
        <r>
          <rPr>
            <sz val="10"/>
            <color rgb="FF000000"/>
            <rFont val="Tahoma"/>
            <family val="2"/>
          </rPr>
          <t xml:space="preserve">https://www.wur.nl/nl/Publicatie-details.htm?publicationId=publication-way-343431363730
</t>
        </r>
        <r>
          <rPr>
            <sz val="10"/>
            <color rgb="FF000000"/>
            <rFont val="Tahoma"/>
            <family val="2"/>
          </rPr>
          <t xml:space="preserve">
</t>
        </r>
        <r>
          <rPr>
            <sz val="10"/>
            <color rgb="FF000000"/>
            <rFont val="Tahoma"/>
            <family val="2"/>
          </rPr>
          <t xml:space="preserve">Helmer, W. (z.d.). Natuurwaarden van de Eik. Edepot Wur. Geraadpleegd op 5 mei 2021, van https://edepot.wur.nl/266940
</t>
        </r>
        <r>
          <rPr>
            <sz val="10"/>
            <color rgb="FF000000"/>
            <rFont val="Tahoma"/>
            <family val="2"/>
          </rPr>
          <t xml:space="preserve">
</t>
        </r>
        <r>
          <rPr>
            <sz val="10"/>
            <color rgb="FF000000"/>
            <rFont val="Tahoma"/>
            <family val="2"/>
          </rPr>
          <t xml:space="preserve">Hoffman, M. H. A. (2009). Planten en luchtkwaliteit. Dendroflora, 46, 25-49. 
</t>
        </r>
        <r>
          <rPr>
            <sz val="10"/>
            <color rgb="FF000000"/>
            <rFont val="Tahoma"/>
            <family val="2"/>
          </rPr>
          <t xml:space="preserve">https://library.wur.nl/WebQuery/wurpubs/399478
</t>
        </r>
        <r>
          <rPr>
            <sz val="10"/>
            <color rgb="FF000000"/>
            <rFont val="Tahoma"/>
            <family val="2"/>
          </rPr>
          <t xml:space="preserve">
</t>
        </r>
        <r>
          <rPr>
            <sz val="10"/>
            <color rgb="FF000000"/>
            <rFont val="Tahoma"/>
            <family val="2"/>
          </rPr>
          <t xml:space="preserve">Sikkema, R., Stichting bos en hout. (1994). Bos en hout: dé kans voor een betere CO2-balans. Bos en hout berichten (nr. 3). http://www.probos.nl/images/pdf/bosberichten/bosenhoutberichten1994-03.pdf
</t>
        </r>
        <r>
          <rPr>
            <sz val="10"/>
            <color rgb="FF000000"/>
            <rFont val="Tahoma"/>
            <family val="2"/>
          </rPr>
          <t xml:space="preserve">
</t>
        </r>
        <r>
          <rPr>
            <sz val="10"/>
            <color rgb="FF000000"/>
            <rFont val="Tahoma"/>
            <family val="2"/>
          </rPr>
          <t xml:space="preserve">Nabuurs, G. J., &amp; Mohren, G. M. J. (1994). Koolstofvoorraden en-vastlegging in het Nederlandse bos. Nederlands Bosbouwtijdschrift, 66, 144-157.
</t>
        </r>
        <r>
          <rPr>
            <sz val="10"/>
            <color rgb="FF000000"/>
            <rFont val="Tahoma"/>
            <family val="2"/>
          </rPr>
          <t xml:space="preserve">https://edepot.wur.nl/114889
</t>
        </r>
      </text>
    </comment>
    <comment ref="E63" authorId="1" shapeId="0" xr:uid="{CE488D27-124B-344D-95DF-82E83BE771F0}">
      <text>
        <r>
          <rPr>
            <sz val="12"/>
            <color rgb="FF000000"/>
            <rFont val="Arial"/>
            <family val="2"/>
          </rPr>
          <t xml:space="preserve">Sikkema, R., Stichting bos en hout. (1994). Bos en hout: dé kans voor een betere CO2-balans. Bos en hout berichten (nr. 3). http://www.probos.nl/images/pdf/bosberichten/bosenhoutberichten1994-03.pdf
</t>
        </r>
        <r>
          <rPr>
            <sz val="12"/>
            <color rgb="FF000000"/>
            <rFont val="Arial"/>
            <family val="2"/>
          </rPr>
          <t xml:space="preserve">
</t>
        </r>
        <r>
          <rPr>
            <sz val="12"/>
            <color rgb="FF000000"/>
            <rFont val="Arial"/>
            <family val="2"/>
          </rPr>
          <t xml:space="preserve">Nabuurs, G. J., &amp; Mohren, G. M. J. (1994). Koolstofvoorraden en-vastlegging in het Nederlandse bos. Nederlands Bosbouwtijdschrift, 66, 144-157.
</t>
        </r>
        <r>
          <rPr>
            <sz val="12"/>
            <color rgb="FF000000"/>
            <rFont val="Arial"/>
            <family val="2"/>
          </rPr>
          <t xml:space="preserve">https://edepot.wur.nl/114889
</t>
        </r>
        <r>
          <rPr>
            <sz val="12"/>
            <color rgb="FF000000"/>
            <rFont val="Arial"/>
            <family val="2"/>
          </rPr>
          <t xml:space="preserve">
</t>
        </r>
        <r>
          <rPr>
            <sz val="10"/>
            <color rgb="FF000000"/>
            <rFont val="Arial"/>
            <family val="2"/>
          </rPr>
          <t>Alleen AGC meegenomen.</t>
        </r>
        <r>
          <rPr>
            <sz val="12"/>
            <color rgb="FF000000"/>
            <rFont val="Arial"/>
            <family val="2"/>
          </rPr>
          <t xml:space="preserve">
</t>
        </r>
      </text>
    </comment>
    <comment ref="H63" authorId="1" shapeId="0" xr:uid="{00000000-0006-0000-0300-000025010000}">
      <text>
        <r>
          <rPr>
            <sz val="12"/>
            <color rgb="FF000000"/>
            <rFont val="Arial"/>
            <family val="2"/>
          </rPr>
          <t xml:space="preserve">======
</t>
        </r>
        <r>
          <rPr>
            <sz val="12"/>
            <color rgb="FF000000"/>
            <rFont val="Arial"/>
            <family val="2"/>
          </rPr>
          <t xml:space="preserve">ID#AAAANug66h8
</t>
        </r>
        <r>
          <rPr>
            <sz val="12"/>
            <color rgb="FF000000"/>
            <rFont val="Arial"/>
            <family val="2"/>
          </rPr>
          <t xml:space="preserve">    (2021-08-16 21:06:31)
</t>
        </r>
        <r>
          <rPr>
            <sz val="12"/>
            <color rgb="FF000000"/>
            <rFont val="Arial"/>
            <family val="2"/>
          </rPr>
          <t>Beuk (z.d.)</t>
        </r>
      </text>
    </comment>
    <comment ref="J63" authorId="1" shapeId="0" xr:uid="{7360FD15-23D8-7C43-A7D4-C15AD615F52D}">
      <text>
        <r>
          <rPr>
            <sz val="12"/>
            <color rgb="FF000000"/>
            <rFont val="Arial"/>
            <family val="2"/>
          </rPr>
          <t xml:space="preserve">We assume that the effect of all trees on soil quality is postive. Because of the deep rooting and the biomass of leaves that mulch the soil every autumn. Furthermore there is little soil tillage / preperation over the years because it is a long term crop/forest.
</t>
        </r>
        <r>
          <rPr>
            <sz val="12"/>
            <color rgb="FF000000"/>
            <rFont val="Arial"/>
            <family val="2"/>
          </rPr>
          <t xml:space="preserve">
</t>
        </r>
        <r>
          <rPr>
            <sz val="12"/>
            <color rgb="FF000000"/>
            <rFont val="Arial"/>
            <family val="2"/>
          </rPr>
          <t>Gebasseerd op: European Environment Agency. (2007). Estimating the environmentally compatible bio energy potential from agriculture. https://doi.org/10.2800/13734</t>
        </r>
      </text>
    </comment>
    <comment ref="B64" authorId="0" shapeId="0" xr:uid="{E8D68C79-594F-D048-9D05-B260D81618B2}">
      <text>
        <r>
          <rPr>
            <sz val="10"/>
            <color rgb="FF000000"/>
            <rFont val="Tahoma"/>
            <family val="2"/>
          </rPr>
          <t xml:space="preserve">Schelhaas, M. J., &amp; Dekkers, R. (2013). Door de bomen het bos weer zien, 6e Nederlandse bosinventarisatie levert schat aan informatie. Vakblad Natuur Bos Landschap, 5(10), 14-17.
</t>
        </r>
        <r>
          <rPr>
            <sz val="10"/>
            <color rgb="FF000000"/>
            <rFont val="Tahoma"/>
            <family val="2"/>
          </rPr>
          <t xml:space="preserve">https://www.wur.nl/nl/Publicatie-details.htm?publicationId=publication-way-343431363730
</t>
        </r>
        <r>
          <rPr>
            <sz val="10"/>
            <color rgb="FF000000"/>
            <rFont val="Tahoma"/>
            <family val="2"/>
          </rPr>
          <t xml:space="preserve">
</t>
        </r>
        <r>
          <rPr>
            <sz val="10"/>
            <color rgb="FF000000"/>
            <rFont val="Tahoma"/>
            <family val="2"/>
          </rPr>
          <t xml:space="preserve">Helmer, W. (z.d.). Natuurwaarden van de Eik. Edepot Wur. Geraadpleegd op 5 mei 2021, van https://edepot.wur.nl/266940
</t>
        </r>
        <r>
          <rPr>
            <sz val="10"/>
            <color rgb="FF000000"/>
            <rFont val="Tahoma"/>
            <family val="2"/>
          </rPr>
          <t xml:space="preserve">
</t>
        </r>
        <r>
          <rPr>
            <sz val="10"/>
            <color rgb="FF000000"/>
            <rFont val="Tahoma"/>
            <family val="2"/>
          </rPr>
          <t xml:space="preserve">Hoffman, M. H. A. (2009). Planten en luchtkwaliteit. Dendroflora, 46, 25-49. 
</t>
        </r>
        <r>
          <rPr>
            <sz val="10"/>
            <color rgb="FF000000"/>
            <rFont val="Tahoma"/>
            <family val="2"/>
          </rPr>
          <t xml:space="preserve">https://library.wur.nl/WebQuery/wurpubs/399478
</t>
        </r>
        <r>
          <rPr>
            <sz val="10"/>
            <color rgb="FF000000"/>
            <rFont val="Tahoma"/>
            <family val="2"/>
          </rPr>
          <t xml:space="preserve">
</t>
        </r>
        <r>
          <rPr>
            <sz val="10"/>
            <color rgb="FF000000"/>
            <rFont val="Tahoma"/>
            <family val="2"/>
          </rPr>
          <t xml:space="preserve">Sikkema, R., Stichting bos en hout. (1994). Bos en hout: dé kans voor een betere CO2-balans. Bos en hout berichten (nr. 3). http://www.probos.nl/images/pdf/bosberichten/bosenhoutberichten1994-03.pdf
</t>
        </r>
        <r>
          <rPr>
            <sz val="10"/>
            <color rgb="FF000000"/>
            <rFont val="Tahoma"/>
            <family val="2"/>
          </rPr>
          <t xml:space="preserve">
</t>
        </r>
        <r>
          <rPr>
            <sz val="10"/>
            <color rgb="FF000000"/>
            <rFont val="Tahoma"/>
            <family val="2"/>
          </rPr>
          <t xml:space="preserve">Nabuurs, G. J., &amp; Mohren, G. M. J. (1994). Koolstofvoorraden en-vastlegging in het Nederlandse bos. Nederlands Bosbouwtijdschrift, 66, 144-157.
</t>
        </r>
        <r>
          <rPr>
            <sz val="10"/>
            <color rgb="FF000000"/>
            <rFont val="Tahoma"/>
            <family val="2"/>
          </rPr>
          <t xml:space="preserve">https://edepot.wur.nl/114889
</t>
        </r>
      </text>
    </comment>
    <comment ref="E64" authorId="1" shapeId="0" xr:uid="{1E75DE59-1750-AE46-93A3-8A43F24C5B03}">
      <text>
        <r>
          <rPr>
            <sz val="12"/>
            <color rgb="FF000000"/>
            <rFont val="Arial"/>
            <family val="2"/>
          </rPr>
          <t xml:space="preserve">Sikkema, R., Stichting bos en hout. (1994). Bos en hout: dé kans voor een betere CO2-balans. Bos en hout berichten (nr. 3). http://www.probos.nl/images/pdf/bosberichten/bosenhoutberichten1994-03.pdf
</t>
        </r>
        <r>
          <rPr>
            <sz val="12"/>
            <color rgb="FF000000"/>
            <rFont val="Arial"/>
            <family val="2"/>
          </rPr>
          <t xml:space="preserve">
</t>
        </r>
        <r>
          <rPr>
            <sz val="12"/>
            <color rgb="FF000000"/>
            <rFont val="Arial"/>
            <family val="2"/>
          </rPr>
          <t xml:space="preserve">Nabuurs, G. J., &amp; Mohren, G. M. J. (1994). Koolstofvoorraden en-vastlegging in het Nederlandse bos. Nederlands Bosbouwtijdschrift, 66, 144-157.
</t>
        </r>
        <r>
          <rPr>
            <sz val="12"/>
            <color rgb="FF000000"/>
            <rFont val="Arial"/>
            <family val="2"/>
          </rPr>
          <t xml:space="preserve">https://edepot.wur.nl/114889
</t>
        </r>
        <r>
          <rPr>
            <sz val="12"/>
            <color rgb="FF000000"/>
            <rFont val="Arial"/>
            <family val="2"/>
          </rPr>
          <t xml:space="preserve">
</t>
        </r>
        <r>
          <rPr>
            <sz val="10"/>
            <color rgb="FF000000"/>
            <rFont val="Arial"/>
            <family val="2"/>
          </rPr>
          <t>Alleen AGC meegenomen.</t>
        </r>
        <r>
          <rPr>
            <sz val="12"/>
            <color rgb="FF000000"/>
            <rFont val="Arial"/>
            <family val="2"/>
          </rPr>
          <t xml:space="preserve">
</t>
        </r>
      </text>
    </comment>
    <comment ref="H64" authorId="1" shapeId="0" xr:uid="{6E8B2123-66FD-634A-AA57-E1AD6348AB27}">
      <text>
        <r>
          <rPr>
            <sz val="12"/>
            <color rgb="FF000000"/>
            <rFont val="Arial"/>
            <family val="2"/>
          </rPr>
          <t>European Environment Agency. (2007). Estimating the environmentally compatible bio energy potential from agriculture. https://doi.org/10.2800/13734</t>
        </r>
      </text>
    </comment>
    <comment ref="J64" authorId="1" shapeId="0" xr:uid="{31B5EAF3-5F44-0147-820E-829E01560BB0}">
      <text>
        <r>
          <rPr>
            <sz val="12"/>
            <color rgb="FF000000"/>
            <rFont val="Arial"/>
            <family val="2"/>
          </rPr>
          <t xml:space="preserve">We assume that the effect of all trees on soil quality is postive. Because of the deep rooting and the biomass of leaves that mulch the soil every autumn. Furthermore there is little soil tillage / preperation over the years because it is a long term crop/forest.
</t>
        </r>
        <r>
          <rPr>
            <sz val="12"/>
            <color rgb="FF000000"/>
            <rFont val="Arial"/>
            <family val="2"/>
          </rPr>
          <t xml:space="preserve">
</t>
        </r>
        <r>
          <rPr>
            <sz val="12"/>
            <color rgb="FF000000"/>
            <rFont val="Arial"/>
            <family val="2"/>
          </rPr>
          <t>Gebasseerd op: European Environment Agency. (2007). Estimating the environmentally compatible bio energy potential from agriculture. https://doi.org/10.2800/13734</t>
        </r>
      </text>
    </comment>
    <comment ref="L64" authorId="1" shapeId="0" xr:uid="{EEB0F46E-66AC-D048-8D43-8F8BD66A7EDF}">
      <text>
        <r>
          <rPr>
            <sz val="12"/>
            <color rgb="FF000000"/>
            <rFont val="Arial"/>
            <family val="2"/>
          </rPr>
          <t>European Environment Agency. (2007). Estimating the environmentally compatible bio energy potential from agriculture. https://doi.org/10.2800/13734</t>
        </r>
      </text>
    </comment>
    <comment ref="B65" authorId="0" shapeId="0" xr:uid="{639CB9F6-A15D-3E46-AC4A-E2CEDCD375CF}">
      <text>
        <r>
          <rPr>
            <sz val="10"/>
            <color rgb="FF000000"/>
            <rFont val="Tahoma"/>
            <family val="2"/>
          </rPr>
          <t xml:space="preserve">Schelhaas, M. J., &amp; Dekkers, R. (2013). Door de bomen het bos weer zien, 6e Nederlandse bosinventarisatie levert schat aan informatie. Vakblad Natuur Bos Landschap, 5(10), 14-17.
</t>
        </r>
        <r>
          <rPr>
            <sz val="10"/>
            <color rgb="FF000000"/>
            <rFont val="Tahoma"/>
            <family val="2"/>
          </rPr>
          <t xml:space="preserve">https://www.wur.nl/nl/Publicatie-details.htm?publicationId=publication-way-343431363730
</t>
        </r>
        <r>
          <rPr>
            <sz val="10"/>
            <color rgb="FF000000"/>
            <rFont val="Tahoma"/>
            <family val="2"/>
          </rPr>
          <t xml:space="preserve">
</t>
        </r>
        <r>
          <rPr>
            <sz val="10"/>
            <color rgb="FF000000"/>
            <rFont val="Tahoma"/>
            <family val="2"/>
          </rPr>
          <t xml:space="preserve">Helmer, W. (z.d.). Natuurwaarden van de Eik. Edepot Wur. Geraadpleegd op 5 mei 2021, van https://edepot.wur.nl/266940
</t>
        </r>
        <r>
          <rPr>
            <sz val="10"/>
            <color rgb="FF000000"/>
            <rFont val="Tahoma"/>
            <family val="2"/>
          </rPr>
          <t xml:space="preserve">
</t>
        </r>
        <r>
          <rPr>
            <sz val="10"/>
            <color rgb="FF000000"/>
            <rFont val="Tahoma"/>
            <family val="2"/>
          </rPr>
          <t xml:space="preserve">Hoffman, M. H. A. (2009). Planten en luchtkwaliteit. Dendroflora, 46, 25-49. 
</t>
        </r>
        <r>
          <rPr>
            <sz val="10"/>
            <color rgb="FF000000"/>
            <rFont val="Tahoma"/>
            <family val="2"/>
          </rPr>
          <t xml:space="preserve">https://library.wur.nl/WebQuery/wurpubs/399478
</t>
        </r>
        <r>
          <rPr>
            <sz val="10"/>
            <color rgb="FF000000"/>
            <rFont val="Tahoma"/>
            <family val="2"/>
          </rPr>
          <t xml:space="preserve">
</t>
        </r>
        <r>
          <rPr>
            <sz val="10"/>
            <color rgb="FF000000"/>
            <rFont val="Tahoma"/>
            <family val="2"/>
          </rPr>
          <t xml:space="preserve">Sikkema, R., Stichting bos en hout. (1994). Bos en hout: dé kans voor een betere CO2-balans. Bos en hout berichten (nr. 3). http://www.probos.nl/images/pdf/bosberichten/bosenhoutberichten1994-03.pdf
</t>
        </r>
        <r>
          <rPr>
            <sz val="10"/>
            <color rgb="FF000000"/>
            <rFont val="Tahoma"/>
            <family val="2"/>
          </rPr>
          <t xml:space="preserve">
</t>
        </r>
        <r>
          <rPr>
            <sz val="10"/>
            <color rgb="FF000000"/>
            <rFont val="Tahoma"/>
            <family val="2"/>
          </rPr>
          <t xml:space="preserve">Nabuurs, G. J., &amp; Mohren, G. M. J. (1994). Koolstofvoorraden en-vastlegging in het Nederlandse bos. Nederlands Bosbouwtijdschrift, 66, 144-157.
</t>
        </r>
        <r>
          <rPr>
            <sz val="10"/>
            <color rgb="FF000000"/>
            <rFont val="Tahoma"/>
            <family val="2"/>
          </rPr>
          <t xml:space="preserve">https://edepot.wur.nl/114889
</t>
        </r>
      </text>
    </comment>
    <comment ref="E65" authorId="1" shapeId="0" xr:uid="{496543BC-C31C-F645-B4D8-F6E7EBB66B58}">
      <text>
        <r>
          <rPr>
            <sz val="12"/>
            <color rgb="FF000000"/>
            <rFont val="Arial"/>
            <family val="2"/>
          </rPr>
          <t xml:space="preserve">Nabuurs, G. J., &amp; Mohren, G. M. J. (1994). Koolstofvoorraden en-vastlegging in het Nederlandse bos. Nederlands Bosbouwtijdschrift, 66, 144-157.
</t>
        </r>
        <r>
          <rPr>
            <sz val="12"/>
            <color rgb="FF000000"/>
            <rFont val="Arial"/>
            <family val="2"/>
          </rPr>
          <t xml:space="preserve">https://edepot.wur.nl/114889
</t>
        </r>
        <r>
          <rPr>
            <sz val="12"/>
            <color rgb="FF000000"/>
            <rFont val="Arial"/>
            <family val="2"/>
          </rPr>
          <t xml:space="preserve">
</t>
        </r>
        <r>
          <rPr>
            <sz val="12"/>
            <color rgb="FF000000"/>
            <rFont val="Arial"/>
            <family val="2"/>
          </rPr>
          <t xml:space="preserve">Hoffman, M. H. A. (2009). Planten en luchtkwaliteit. Dendroflora, 46, 25-49. 
</t>
        </r>
        <r>
          <rPr>
            <sz val="12"/>
            <color rgb="FF000000"/>
            <rFont val="Arial"/>
            <family val="2"/>
          </rPr>
          <t xml:space="preserve">https://library.wur.nl/WebQuery/wurpubs/399478
</t>
        </r>
        <r>
          <rPr>
            <sz val="12"/>
            <color rgb="FF000000"/>
            <rFont val="Arial"/>
            <family val="2"/>
          </rPr>
          <t xml:space="preserve">
</t>
        </r>
        <r>
          <rPr>
            <sz val="10"/>
            <color rgb="FF000000"/>
            <rFont val="Arial"/>
            <family val="2"/>
          </rPr>
          <t>Alleen AGC meegenomen.</t>
        </r>
        <r>
          <rPr>
            <sz val="12"/>
            <color rgb="FF000000"/>
            <rFont val="Arial"/>
            <family val="2"/>
          </rPr>
          <t xml:space="preserve">
</t>
        </r>
      </text>
    </comment>
    <comment ref="H65" authorId="1" shapeId="0" xr:uid="{D8265211-2378-BF4B-B4C8-26EAE3CB415F}">
      <text>
        <r>
          <rPr>
            <sz val="12"/>
            <color rgb="FF000000"/>
            <rFont val="Arial"/>
            <family val="2"/>
          </rPr>
          <t>European Environment Agency. (2007). Estimating the environmentally compatible bio energy potential from agriculture. https://doi.org/10.2800/13734</t>
        </r>
      </text>
    </comment>
    <comment ref="J65" authorId="1" shapeId="0" xr:uid="{C600A2D0-7335-A545-95D3-CC1C23421137}">
      <text>
        <r>
          <rPr>
            <sz val="12"/>
            <color rgb="FF000000"/>
            <rFont val="Arial"/>
            <family val="2"/>
          </rPr>
          <t xml:space="preserve">We assume that the effect of all trees on soil quality is postive. Because of the deep rooting and the biomass of leaves that mulch the soil every autumn. Furthermore there is little soil tillage / preperation over the years because it is a long term crop/forest.
</t>
        </r>
        <r>
          <rPr>
            <sz val="12"/>
            <color rgb="FF000000"/>
            <rFont val="Arial"/>
            <family val="2"/>
          </rPr>
          <t xml:space="preserve">
</t>
        </r>
        <r>
          <rPr>
            <sz val="12"/>
            <color rgb="FF000000"/>
            <rFont val="Arial"/>
            <family val="2"/>
          </rPr>
          <t>Gebasseerd op: European Environment Agency. (2007). Estimating the environmentally compatible bio energy potential from agriculture. https://doi.org/10.2800/13734</t>
        </r>
      </text>
    </comment>
    <comment ref="L65" authorId="1" shapeId="0" xr:uid="{00000000-0006-0000-0300-000026010000}">
      <text>
        <r>
          <rPr>
            <sz val="12"/>
            <color rgb="FF000000"/>
            <rFont val="Arial"/>
            <family val="2"/>
          </rPr>
          <t xml:space="preserve">======
</t>
        </r>
        <r>
          <rPr>
            <sz val="12"/>
            <color rgb="FF000000"/>
            <rFont val="Arial"/>
            <family val="2"/>
          </rPr>
          <t xml:space="preserve">ID#AAAANug66h4
</t>
        </r>
        <r>
          <rPr>
            <sz val="12"/>
            <color rgb="FF000000"/>
            <rFont val="Arial"/>
            <family val="2"/>
          </rPr>
          <t xml:space="preserve">    (2021-08-16 21:06:31)
</t>
        </r>
        <r>
          <rPr>
            <sz val="12"/>
            <color rgb="FF000000"/>
            <rFont val="Arial"/>
            <family val="2"/>
          </rPr>
          <t xml:space="preserve">https://www.eea.europa.eu/publications/technical_report_2007_12
</t>
        </r>
        <r>
          <rPr>
            <sz val="12"/>
            <color rgb="FF000000"/>
            <rFont val="Arial"/>
            <family val="2"/>
          </rPr>
          <t xml:space="preserve">
</t>
        </r>
        <r>
          <rPr>
            <sz val="12"/>
            <color rgb="FF000000"/>
            <rFont val="Arial"/>
            <family val="2"/>
          </rPr>
          <t>Otten, A., &amp; Boosten, M. (2014, maart). Nieuwe kansen voor duurzame biomassa: afvalwater zuiveren met wilgen (14.2.324). https://edepot.wur.nl/296655</t>
        </r>
      </text>
    </comment>
    <comment ref="B66" authorId="0" shapeId="0" xr:uid="{6374BC93-3F55-AC45-B2FD-487DCAD09DF1}">
      <text>
        <r>
          <rPr>
            <sz val="10"/>
            <color rgb="FF000000"/>
            <rFont val="Tahoma"/>
            <family val="2"/>
          </rPr>
          <t xml:space="preserve">Schelhaas, M. J., &amp; Dekkers, R. (2013). Door de bomen het bos weer zien, 6e Nederlandse bosinventarisatie levert schat aan informatie. Vakblad Natuur Bos Landschap, 5(10), 14-17.
</t>
        </r>
        <r>
          <rPr>
            <sz val="10"/>
            <color rgb="FF000000"/>
            <rFont val="Tahoma"/>
            <family val="2"/>
          </rPr>
          <t xml:space="preserve">https://www.wur.nl/nl/Publicatie-details.htm?publicationId=publication-way-343431363730
</t>
        </r>
        <r>
          <rPr>
            <sz val="10"/>
            <color rgb="FF000000"/>
            <rFont val="Tahoma"/>
            <family val="2"/>
          </rPr>
          <t xml:space="preserve">
</t>
        </r>
        <r>
          <rPr>
            <sz val="10"/>
            <color rgb="FF000000"/>
            <rFont val="Tahoma"/>
            <family val="2"/>
          </rPr>
          <t xml:space="preserve">Helmer, W. (z.d.). Natuurwaarden van de Eik. Edepot Wur. Geraadpleegd op 5 mei 2021, van https://edepot.wur.nl/266940
</t>
        </r>
        <r>
          <rPr>
            <sz val="10"/>
            <color rgb="FF000000"/>
            <rFont val="Tahoma"/>
            <family val="2"/>
          </rPr>
          <t xml:space="preserve">
</t>
        </r>
        <r>
          <rPr>
            <sz val="10"/>
            <color rgb="FF000000"/>
            <rFont val="Tahoma"/>
            <family val="2"/>
          </rPr>
          <t xml:space="preserve">Hoffman, M. H. A. (2009). Planten en luchtkwaliteit. Dendroflora, 46, 25-49. 
</t>
        </r>
        <r>
          <rPr>
            <sz val="10"/>
            <color rgb="FF000000"/>
            <rFont val="Tahoma"/>
            <family val="2"/>
          </rPr>
          <t xml:space="preserve">https://library.wur.nl/WebQuery/wurpubs/399478
</t>
        </r>
        <r>
          <rPr>
            <sz val="10"/>
            <color rgb="FF000000"/>
            <rFont val="Tahoma"/>
            <family val="2"/>
          </rPr>
          <t xml:space="preserve">
</t>
        </r>
        <r>
          <rPr>
            <sz val="10"/>
            <color rgb="FF000000"/>
            <rFont val="Tahoma"/>
            <family val="2"/>
          </rPr>
          <t xml:space="preserve">Sikkema, R., Stichting bos en hout. (1994). Bos en hout: dé kans voor een betere CO2-balans. Bos en hout berichten (nr. 3). http://www.probos.nl/images/pdf/bosberichten/bosenhoutberichten1994-03.pdf
</t>
        </r>
        <r>
          <rPr>
            <sz val="10"/>
            <color rgb="FF000000"/>
            <rFont val="Tahoma"/>
            <family val="2"/>
          </rPr>
          <t xml:space="preserve">
</t>
        </r>
        <r>
          <rPr>
            <sz val="10"/>
            <color rgb="FF000000"/>
            <rFont val="Tahoma"/>
            <family val="2"/>
          </rPr>
          <t xml:space="preserve">Nabuurs, G. J., &amp; Mohren, G. M. J. (1994). Koolstofvoorraden en-vastlegging in het Nederlandse bos. Nederlands Bosbouwtijdschrift, 66, 144-157.
</t>
        </r>
        <r>
          <rPr>
            <sz val="10"/>
            <color rgb="FF000000"/>
            <rFont val="Tahoma"/>
            <family val="2"/>
          </rPr>
          <t xml:space="preserve">https://edepot.wur.nl/114889
</t>
        </r>
      </text>
    </comment>
    <comment ref="E66" authorId="1" shapeId="0" xr:uid="{6E1D5B93-35F7-864D-B2A1-55D5117B293A}">
      <text>
        <r>
          <rPr>
            <sz val="12"/>
            <color rgb="FF000000"/>
            <rFont val="Arial"/>
            <family val="2"/>
          </rPr>
          <t>Hunziker, M. (2011). A study on above- and belowground biomass and carbon stocks as well as sequestration of mountain birch along a chronosequence in southern Iceland. https://skemman.is/bitstream/1946/7560/1/13261%20MScThesis_Hunziker_final.pdf</t>
        </r>
      </text>
    </comment>
    <comment ref="H66" authorId="1" shapeId="0" xr:uid="{2CEB7E1A-D4F4-7A4C-AE6D-DBC420A31EA6}">
      <text>
        <r>
          <rPr>
            <sz val="12"/>
            <color rgb="FF000000"/>
            <rFont val="Arial"/>
            <family val="2"/>
          </rPr>
          <t>European Environment Agency. (2007). Estimating the environmentally compatible bio energy potential from agriculture. https://doi.org/10.2800/13734</t>
        </r>
      </text>
    </comment>
    <comment ref="J66" authorId="1" shapeId="0" xr:uid="{0D2C49C2-952B-9044-A9F0-FB28EAE22F72}">
      <text>
        <r>
          <rPr>
            <sz val="12"/>
            <color rgb="FF000000"/>
            <rFont val="Arial"/>
            <family val="2"/>
          </rPr>
          <t xml:space="preserve">We assume that the effect of all trees on soil quality is postive. Because of the deep rooting and the biomass of leaves that mulch the soil every autumn. Furthermore there is little soil tillage / preperation over the years because it is a long term crop/forest.
</t>
        </r>
        <r>
          <rPr>
            <sz val="12"/>
            <color rgb="FF000000"/>
            <rFont val="Arial"/>
            <family val="2"/>
          </rPr>
          <t xml:space="preserve">
</t>
        </r>
        <r>
          <rPr>
            <sz val="12"/>
            <color rgb="FF000000"/>
            <rFont val="Arial"/>
            <family val="2"/>
          </rPr>
          <t>Gebasseerd op: European Environment Agency. (2007). Estimating the environmentally compatible bio energy potential from agriculture. https://doi.org/10.2800/13734</t>
        </r>
      </text>
    </comment>
    <comment ref="B67" authorId="0" shapeId="0" xr:uid="{6AEE5113-EE3C-414F-9314-EC0960C6A034}">
      <text>
        <r>
          <rPr>
            <sz val="10"/>
            <color rgb="FF000000"/>
            <rFont val="Tahoma"/>
            <family val="2"/>
          </rPr>
          <t xml:space="preserve">Schelhaas, M. J., &amp; Dekkers, R. (2013). Door de bomen het bos weer zien, 6e Nederlandse bosinventarisatie levert schat aan informatie. Vakblad Natuur Bos Landschap, 5(10), 14-17.
</t>
        </r>
        <r>
          <rPr>
            <sz val="10"/>
            <color rgb="FF000000"/>
            <rFont val="Tahoma"/>
            <family val="2"/>
          </rPr>
          <t xml:space="preserve">https://www.wur.nl/nl/Publicatie-details.htm?publicationId=publication-way-343431363730
</t>
        </r>
        <r>
          <rPr>
            <sz val="10"/>
            <color rgb="FF000000"/>
            <rFont val="Tahoma"/>
            <family val="2"/>
          </rPr>
          <t xml:space="preserve">
</t>
        </r>
        <r>
          <rPr>
            <sz val="10"/>
            <color rgb="FF000000"/>
            <rFont val="Tahoma"/>
            <family val="2"/>
          </rPr>
          <t xml:space="preserve">Helmer, W. (z.d.). Natuurwaarden van de Eik. Edepot Wur. Geraadpleegd op 5 mei 2021, van https://edepot.wur.nl/266940
</t>
        </r>
        <r>
          <rPr>
            <sz val="10"/>
            <color rgb="FF000000"/>
            <rFont val="Tahoma"/>
            <family val="2"/>
          </rPr>
          <t xml:space="preserve">
</t>
        </r>
        <r>
          <rPr>
            <sz val="10"/>
            <color rgb="FF000000"/>
            <rFont val="Tahoma"/>
            <family val="2"/>
          </rPr>
          <t xml:space="preserve">Hoffman, M. H. A. (2009). Planten en luchtkwaliteit. Dendroflora, 46, 25-49. 
</t>
        </r>
        <r>
          <rPr>
            <sz val="10"/>
            <color rgb="FF000000"/>
            <rFont val="Tahoma"/>
            <family val="2"/>
          </rPr>
          <t xml:space="preserve">https://library.wur.nl/WebQuery/wurpubs/399478
</t>
        </r>
        <r>
          <rPr>
            <sz val="10"/>
            <color rgb="FF000000"/>
            <rFont val="Tahoma"/>
            <family val="2"/>
          </rPr>
          <t xml:space="preserve">
</t>
        </r>
        <r>
          <rPr>
            <sz val="10"/>
            <color rgb="FF000000"/>
            <rFont val="Tahoma"/>
            <family val="2"/>
          </rPr>
          <t xml:space="preserve">Sikkema, R., Stichting bos en hout. (1994). Bos en hout: dé kans voor een betere CO2-balans. Bos en hout berichten (nr. 3). http://www.probos.nl/images/pdf/bosberichten/bosenhoutberichten1994-03.pdf
</t>
        </r>
        <r>
          <rPr>
            <sz val="10"/>
            <color rgb="FF000000"/>
            <rFont val="Tahoma"/>
            <family val="2"/>
          </rPr>
          <t xml:space="preserve">
</t>
        </r>
        <r>
          <rPr>
            <sz val="10"/>
            <color rgb="FF000000"/>
            <rFont val="Tahoma"/>
            <family val="2"/>
          </rPr>
          <t xml:space="preserve">Nabuurs, G. J., &amp; Mohren, G. M. J. (1994). Koolstofvoorraden en-vastlegging in het Nederlandse bos. Nederlands Bosbouwtijdschrift, 66, 144-157.
</t>
        </r>
        <r>
          <rPr>
            <sz val="10"/>
            <color rgb="FF000000"/>
            <rFont val="Tahoma"/>
            <family val="2"/>
          </rPr>
          <t xml:space="preserve">https://edepot.wur.nl/114889
</t>
        </r>
      </text>
    </comment>
    <comment ref="E67" authorId="1" shapeId="0" xr:uid="{61E519F9-091F-3B44-83ED-B585FD653779}">
      <text>
        <r>
          <rPr>
            <sz val="10"/>
            <color rgb="FF000000"/>
            <rFont val="Arial"/>
            <family val="2"/>
          </rPr>
          <t xml:space="preserve">Nabuurs, G. J., &amp; Mohren, G. M. J. (1994). Koolstofvoorraden en-vastlegging in het Nederlandse bos. Nederlands Bosbouwtijdschrift, 66, 144-157.
</t>
        </r>
        <r>
          <rPr>
            <sz val="10"/>
            <color rgb="FF000000"/>
            <rFont val="Arial"/>
            <family val="2"/>
          </rPr>
          <t xml:space="preserve">https://edepot.wur.nl/114889
</t>
        </r>
        <r>
          <rPr>
            <sz val="10"/>
            <color rgb="FF000000"/>
            <rFont val="Arial"/>
            <family val="2"/>
          </rPr>
          <t xml:space="preserve">
</t>
        </r>
        <r>
          <rPr>
            <sz val="10"/>
            <color rgb="FF000000"/>
            <rFont val="Arial"/>
            <family val="2"/>
          </rPr>
          <t xml:space="preserve">Hoffman, M. H. A. (2009). Planten en luchtkwaliteit. Dendroflora, 46, 25-49. 
</t>
        </r>
        <r>
          <rPr>
            <sz val="10"/>
            <color rgb="FF000000"/>
            <rFont val="Arial"/>
            <family val="2"/>
          </rPr>
          <t xml:space="preserve">https://library.wur.nl/WebQuery/wurpubs/399478
</t>
        </r>
        <r>
          <rPr>
            <sz val="10"/>
            <color rgb="FF000000"/>
            <rFont val="Arial"/>
            <family val="2"/>
          </rPr>
          <t xml:space="preserve">
</t>
        </r>
        <r>
          <rPr>
            <sz val="10"/>
            <color rgb="FF000000"/>
            <rFont val="Arial"/>
            <family val="2"/>
          </rPr>
          <t>Alleen AGC meegenomen.</t>
        </r>
        <r>
          <rPr>
            <sz val="10"/>
            <color rgb="FF000000"/>
            <rFont val="Arial"/>
            <family val="2"/>
          </rPr>
          <t xml:space="preserve">
</t>
        </r>
        <r>
          <rPr>
            <sz val="10"/>
            <color rgb="FF000000"/>
            <rFont val="Arial"/>
            <family val="2"/>
          </rPr>
          <t xml:space="preserve">
</t>
        </r>
      </text>
    </comment>
    <comment ref="H67" authorId="1" shapeId="0" xr:uid="{BEAD3BAE-DC59-A043-8068-844F9E9C1BE9}">
      <text>
        <r>
          <rPr>
            <sz val="12"/>
            <color rgb="FF000000"/>
            <rFont val="Arial"/>
            <family val="2"/>
          </rPr>
          <t>European Environment Agency. (2007). Estimating the environmentally compatible bio energy potential from agriculture. https://doi.org/10.2800/13734</t>
        </r>
      </text>
    </comment>
    <comment ref="J67" authorId="1" shapeId="0" xr:uid="{0A399EA8-4A9F-0E47-8C04-A59A9C35CF20}">
      <text>
        <r>
          <rPr>
            <sz val="12"/>
            <color rgb="FF000000"/>
            <rFont val="Arial"/>
            <family val="2"/>
          </rPr>
          <t xml:space="preserve">We assume that the effect of all trees on soil quality is postive. Because of the deep rooting and the biomass of leaves that mulch the soil every autumn. Furthermore there is little soil tillage / preperation over the years because it is a long term crop/forest.
</t>
        </r>
        <r>
          <rPr>
            <sz val="12"/>
            <color rgb="FF000000"/>
            <rFont val="Arial"/>
            <family val="2"/>
          </rPr>
          <t xml:space="preserve">
</t>
        </r>
        <r>
          <rPr>
            <sz val="12"/>
            <color rgb="FF000000"/>
            <rFont val="Arial"/>
            <family val="2"/>
          </rPr>
          <t>Gebasseerd op: European Environment Agency. (2007). Estimating the environmentally compatible bio energy potential from agriculture. https://doi.org/10.2800/13734</t>
        </r>
      </text>
    </comment>
    <comment ref="B68" authorId="0" shapeId="0" xr:uid="{5836D304-C141-5D41-9E3D-748108173FD1}">
      <text>
        <r>
          <rPr>
            <sz val="10"/>
            <color rgb="FF000000"/>
            <rFont val="Tahoma"/>
            <family val="2"/>
          </rPr>
          <t xml:space="preserve">Schelhaas, M. J., &amp; Dekkers, R. (2013). Door de bomen het bos weer zien, 6e Nederlandse bosinventarisatie levert schat aan informatie. Vakblad Natuur Bos Landschap, 5(10), 14-17.
</t>
        </r>
        <r>
          <rPr>
            <sz val="10"/>
            <color rgb="FF000000"/>
            <rFont val="Tahoma"/>
            <family val="2"/>
          </rPr>
          <t xml:space="preserve">https://www.wur.nl/nl/Publicatie-details.htm?publicationId=publication-way-343431363730
</t>
        </r>
        <r>
          <rPr>
            <sz val="10"/>
            <color rgb="FF000000"/>
            <rFont val="Tahoma"/>
            <family val="2"/>
          </rPr>
          <t xml:space="preserve">
</t>
        </r>
        <r>
          <rPr>
            <sz val="10"/>
            <color rgb="FF000000"/>
            <rFont val="Tahoma"/>
            <family val="2"/>
          </rPr>
          <t xml:space="preserve">Helmer, W. (z.d.). Natuurwaarden van de Eik. Edepot Wur. Geraadpleegd op 5 mei 2021, van https://edepot.wur.nl/266940
</t>
        </r>
        <r>
          <rPr>
            <sz val="10"/>
            <color rgb="FF000000"/>
            <rFont val="Tahoma"/>
            <family val="2"/>
          </rPr>
          <t xml:space="preserve">
</t>
        </r>
        <r>
          <rPr>
            <sz val="10"/>
            <color rgb="FF000000"/>
            <rFont val="Tahoma"/>
            <family val="2"/>
          </rPr>
          <t xml:space="preserve">Hoffman, M. H. A. (2009). Planten en luchtkwaliteit. Dendroflora, 46, 25-49. 
</t>
        </r>
        <r>
          <rPr>
            <sz val="10"/>
            <color rgb="FF000000"/>
            <rFont val="Tahoma"/>
            <family val="2"/>
          </rPr>
          <t xml:space="preserve">https://library.wur.nl/WebQuery/wurpubs/399478
</t>
        </r>
        <r>
          <rPr>
            <sz val="10"/>
            <color rgb="FF000000"/>
            <rFont val="Tahoma"/>
            <family val="2"/>
          </rPr>
          <t xml:space="preserve">
</t>
        </r>
        <r>
          <rPr>
            <sz val="10"/>
            <color rgb="FF000000"/>
            <rFont val="Tahoma"/>
            <family val="2"/>
          </rPr>
          <t xml:space="preserve">Sikkema, R., Stichting bos en hout. (1994). Bos en hout: dé kans voor een betere CO2-balans. Bos en hout berichten (nr. 3). http://www.probos.nl/images/pdf/bosberichten/bosenhoutberichten1994-03.pdf
</t>
        </r>
        <r>
          <rPr>
            <sz val="10"/>
            <color rgb="FF000000"/>
            <rFont val="Tahoma"/>
            <family val="2"/>
          </rPr>
          <t xml:space="preserve">
</t>
        </r>
        <r>
          <rPr>
            <sz val="10"/>
            <color rgb="FF000000"/>
            <rFont val="Tahoma"/>
            <family val="2"/>
          </rPr>
          <t xml:space="preserve">Nabuurs, G. J., &amp; Mohren, G. M. J. (1994). Koolstofvoorraden en-vastlegging in het Nederlandse bos. Nederlands Bosbouwtijdschrift, 66, 144-157.
</t>
        </r>
        <r>
          <rPr>
            <sz val="10"/>
            <color rgb="FF000000"/>
            <rFont val="Tahoma"/>
            <family val="2"/>
          </rPr>
          <t xml:space="preserve">https://edepot.wur.nl/114889
</t>
        </r>
      </text>
    </comment>
    <comment ref="E68" authorId="1" shapeId="0" xr:uid="{1AF20952-71E1-0848-98FB-5B16AB47DA0C}">
      <text>
        <r>
          <rPr>
            <sz val="12"/>
            <color rgb="FF000000"/>
            <rFont val="Arial"/>
            <family val="2"/>
          </rPr>
          <t xml:space="preserve">Rytter, L., &amp; Rytter, R. M. (2016). Growth and carbon capture of grey alder (Alnus incana (L.) Moench.) under north European conditions–estimates based on reported research. Forest Ecology and Management, 373, 56-65.
</t>
        </r>
        <r>
          <rPr>
            <sz val="12"/>
            <color rgb="FF000000"/>
            <rFont val="Arial"/>
            <family val="2"/>
          </rPr>
          <t xml:space="preserve">https://www.cabdirect.org/cabdirect/abstract/20163175238
</t>
        </r>
        <r>
          <rPr>
            <sz val="12"/>
            <color rgb="FF000000"/>
            <rFont val="Arial"/>
            <family val="2"/>
          </rPr>
          <t xml:space="preserve">
</t>
        </r>
        <r>
          <rPr>
            <sz val="10"/>
            <color rgb="FF000000"/>
            <rFont val="Arial"/>
            <family val="2"/>
          </rPr>
          <t>Alleen AGC meegenomen.</t>
        </r>
        <r>
          <rPr>
            <sz val="12"/>
            <color rgb="FF000000"/>
            <rFont val="Arial"/>
            <family val="2"/>
          </rPr>
          <t xml:space="preserve">
</t>
        </r>
      </text>
    </comment>
    <comment ref="H68" authorId="1" shapeId="0" xr:uid="{2D4F4A3F-E5CA-AE47-8117-AFE817B23179}">
      <text>
        <r>
          <rPr>
            <sz val="12"/>
            <color rgb="FF000000"/>
            <rFont val="Arial"/>
            <family val="2"/>
          </rPr>
          <t xml:space="preserve">Bosrevue (2010). Effecten van boomsoortenmenging op de biodiversiteit
</t>
        </r>
        <r>
          <rPr>
            <sz val="12"/>
            <color rgb="FF000000"/>
            <rFont val="Arial"/>
            <family val="2"/>
          </rPr>
          <t xml:space="preserve">http://bosrevue.bosplus.be/l/library/download/urn:uuid:40fe4f79-8135-4f5a-8ecf-da80bbbebab9/bosrevue_32_effecten_van_boomsoortenmenging_op_de_biodiversiteit.pdf?format=save_to_disk&amp;ext=.pdf
</t>
        </r>
      </text>
    </comment>
    <comment ref="J68" authorId="1" shapeId="0" xr:uid="{21FA1263-AEDE-364F-9211-28B0A04DD417}">
      <text>
        <r>
          <rPr>
            <sz val="12"/>
            <color rgb="FF000000"/>
            <rFont val="Arial"/>
            <family val="2"/>
          </rPr>
          <t xml:space="preserve">We assume that the effect of all trees on soil quality is postive. Because of the deep rooting and the biomass of leaves that mulch the soil every autumn. Furthermore there is little soil tillage / preperation over the years because it is a long term crop/forest.
</t>
        </r>
        <r>
          <rPr>
            <sz val="12"/>
            <color rgb="FF000000"/>
            <rFont val="Arial"/>
            <family val="2"/>
          </rPr>
          <t xml:space="preserve">
</t>
        </r>
        <r>
          <rPr>
            <sz val="12"/>
            <color rgb="FF000000"/>
            <rFont val="Arial"/>
            <family val="2"/>
          </rPr>
          <t>Gebasseerd op: European Environment Agency. (2007). Estimating the environmentally compatible bio energy potential from agriculture. https://doi.org/10.2800/13734</t>
        </r>
      </text>
    </comment>
    <comment ref="H69" authorId="1" shapeId="0" xr:uid="{D6080CDA-B444-C346-A4C9-12930A713FB7}">
      <text>
        <r>
          <rPr>
            <sz val="12"/>
            <color rgb="FF000000"/>
            <rFont val="Arial"/>
            <family val="2"/>
          </rPr>
          <t xml:space="preserve">Louis Bolk Instituut (2014). Biodiversiteit in de melkveehouderij - Investeren in veerkracht en reduceren van risico's. https://biodiversiteitsmonitor.nl/docs/rapporten/conceptueel_kader_biodiversiteit_in_de_melkveehouderij_lbi_rapport.pdf
</t>
        </r>
      </text>
    </comment>
    <comment ref="J69" authorId="1" shapeId="0" xr:uid="{50C67942-4DB3-2043-8E2D-EECEFDFB2870}">
      <text>
        <r>
          <rPr>
            <sz val="12"/>
            <color rgb="FF000000"/>
            <rFont val="Arial"/>
            <family val="2"/>
          </rPr>
          <t xml:space="preserve">Uitgaand van merendeel van het perceel blijvend grasland.
</t>
        </r>
        <r>
          <rPr>
            <sz val="12"/>
            <color rgb="FF000000"/>
            <rFont val="Arial"/>
            <family val="2"/>
          </rPr>
          <t xml:space="preserve">
</t>
        </r>
        <r>
          <rPr>
            <sz val="12"/>
            <color rgb="FF000000"/>
            <rFont val="Arial"/>
            <family val="2"/>
          </rPr>
          <t xml:space="preserve">van Eekeren, N., Bommelé, L., Bloem, J., Schouten, T., Rutgers, M., de Goede, R., ... &amp; Brussaard, L. (2008). Soil biological quality after 36 years of ley-arable cropping, permanent grassland and permanent arable cropping. </t>
        </r>
        <r>
          <rPr>
            <i/>
            <sz val="12"/>
            <color rgb="FF000000"/>
            <rFont val="Arial"/>
            <family val="2"/>
          </rPr>
          <t>applied soil ecology</t>
        </r>
        <r>
          <rPr>
            <sz val="12"/>
            <color rgb="FF000000"/>
            <rFont val="Arial"/>
            <family val="2"/>
          </rPr>
          <t xml:space="preserve">, </t>
        </r>
        <r>
          <rPr>
            <i/>
            <sz val="12"/>
            <color rgb="FF000000"/>
            <rFont val="Arial"/>
            <family val="2"/>
          </rPr>
          <t>40</t>
        </r>
        <r>
          <rPr>
            <sz val="12"/>
            <color rgb="FF000000"/>
            <rFont val="Arial"/>
            <family val="2"/>
          </rPr>
          <t xml:space="preserve">(3), 432-446.
</t>
        </r>
      </text>
    </comment>
    <comment ref="B74" authorId="0" shapeId="0" xr:uid="{48F68B87-B1AE-EF41-84E2-8E3348B2C0ED}">
      <text>
        <r>
          <rPr>
            <sz val="10"/>
            <color rgb="FF000000"/>
            <rFont val="Arial"/>
            <family val="2"/>
          </rPr>
          <t xml:space="preserve">LTO Noord (2020). CO2-uitstoot van akkerbouwproducten berekend.
</t>
        </r>
        <r>
          <rPr>
            <sz val="10"/>
            <color rgb="FF000000"/>
            <rFont val="Arial"/>
            <family val="2"/>
          </rPr>
          <t>https://www.ltonoord.nl/belangenbehartiging/bewust-omgaan-met-biodiversiteit-energie-en-kringlopen/vruchtbare-kringloop-zuid-holland/project-updates/co2-uitstoot-van-akkerbouwproducten-berekend</t>
        </r>
      </text>
    </comment>
    <comment ref="H74" authorId="1" shapeId="0" xr:uid="{95175CEC-9649-6243-8DE9-B07234BCDCF1}">
      <text>
        <r>
          <rPr>
            <sz val="12"/>
            <color rgb="FF000000"/>
            <rFont val="Arial"/>
            <family val="2"/>
          </rPr>
          <t>European Environment Agency. (2007). Estimating the environmentally compatible bio energy potential from agriculture. https://doi.org/10.2800/13734</t>
        </r>
      </text>
    </comment>
    <comment ref="J74" authorId="1" shapeId="0" xr:uid="{F9DBC7D5-BA50-5540-8C20-4B2F9BE76C84}">
      <text>
        <r>
          <rPr>
            <sz val="12"/>
            <color rgb="FF000000"/>
            <rFont val="Arial"/>
            <family val="2"/>
          </rPr>
          <t xml:space="preserve">Piotrowski, Stephan &amp; Carus, Michael. (2021). Ecological benefits of hemp and flax cultivation and products.
</t>
        </r>
        <r>
          <rPr>
            <sz val="12"/>
            <color rgb="FF000000"/>
            <rFont val="Arial"/>
            <family val="2"/>
          </rPr>
          <t xml:space="preserve">https://eiha.org/media/2014/10/Ecological-benefits-of-hemp-and-flax-cultivation-and-products-2011.pdf
</t>
        </r>
      </text>
    </comment>
    <comment ref="B75" authorId="0" shapeId="0" xr:uid="{FDE441F1-C6D0-A34D-B268-13AA07A48C5D}">
      <text>
        <r>
          <rPr>
            <sz val="10"/>
            <color rgb="FF000000"/>
            <rFont val="Tahoma"/>
            <family val="2"/>
          </rPr>
          <t xml:space="preserve">LTO Noord (2020). CO2-uitstoot van akkerbouwproducten berekend.
</t>
        </r>
        <r>
          <rPr>
            <sz val="10"/>
            <color rgb="FF000000"/>
            <rFont val="Tahoma"/>
            <family val="2"/>
          </rPr>
          <t>https://www.ltonoord.nl/belangenbehartiging/bewust-omgaan-met-biodiversiteit-energie-en-kringlopen/vruchtbare-kringloop-zuid-holland/project-updates/co2-uitstoot-van-akkerbouwproducten-berekend</t>
        </r>
      </text>
    </comment>
    <comment ref="H75" authorId="1" shapeId="0" xr:uid="{DE42EB36-2200-A548-AC1F-D8E1A0B47FEB}">
      <text>
        <r>
          <rPr>
            <sz val="12"/>
            <color rgb="FF000000"/>
            <rFont val="Arial"/>
            <family val="2"/>
          </rPr>
          <t>European Environment Agency. (2007). Estimating the environmentally compatible bio energy potential from agriculture. https://doi.org/10.2800/13734</t>
        </r>
      </text>
    </comment>
    <comment ref="J75" authorId="1" shapeId="0" xr:uid="{5508E09E-2A79-A148-AE27-6233DBC33871}">
      <text>
        <r>
          <rPr>
            <sz val="12"/>
            <color rgb="FF000000"/>
            <rFont val="Arial"/>
            <family val="2"/>
          </rPr>
          <t xml:space="preserve">Piotrowski, Stephan &amp; Carus, Michael. (2021). Ecological benefits of hemp and flax cultivation and products.
</t>
        </r>
        <r>
          <rPr>
            <sz val="12"/>
            <color rgb="FF000000"/>
            <rFont val="Arial"/>
            <family val="2"/>
          </rPr>
          <t>https://eiha.org/media/2014/10/Ecological-benefits-of-hemp-and-flax-cultivation-and-products-2011.pdf</t>
        </r>
      </text>
    </comment>
    <comment ref="B76" authorId="0" shapeId="0" xr:uid="{C1ABEFFA-620B-8141-BE35-111F63D3F614}">
      <text>
        <r>
          <rPr>
            <sz val="10"/>
            <color rgb="FF000000"/>
            <rFont val="Arial"/>
            <family val="2"/>
          </rPr>
          <t xml:space="preserve">LTO Noord (2020). CO2-uitstoot van akkerbouwproducten berekend.
</t>
        </r>
        <r>
          <rPr>
            <sz val="10"/>
            <color rgb="FF000000"/>
            <rFont val="Arial"/>
            <family val="2"/>
          </rPr>
          <t>https://www.ltonoord.nl/belangenbehartiging/bewust-omgaan-met-biodiversiteit-energie-en-kringlopen/vruchtbare-kringloop-zuid-holland/project-updates/co2-uitstoot-van-akkerbouwproducten-berekend</t>
        </r>
      </text>
    </comment>
    <comment ref="H76" authorId="1" shapeId="0" xr:uid="{7805CC40-C988-2C4B-AF88-893FAA8F80EC}">
      <text>
        <r>
          <rPr>
            <sz val="12"/>
            <color rgb="FF000000"/>
            <rFont val="Arial"/>
            <family val="2"/>
          </rPr>
          <t>European Environment Agency. (2007). Estimating the environmentally compatible bio energy potential from agriculture. https://doi.org/10.2800/13734</t>
        </r>
      </text>
    </comment>
    <comment ref="J76" authorId="1" shapeId="0" xr:uid="{292314D4-D492-CF46-93AB-856A37D83A1B}">
      <text>
        <r>
          <rPr>
            <sz val="12"/>
            <color rgb="FF000000"/>
            <rFont val="Arial"/>
            <family val="2"/>
          </rPr>
          <t xml:space="preserve">Piotrowski, Stephan &amp; Carus, Michael. (2021). Ecological benefits of hemp and flax cultivation and products.
</t>
        </r>
        <r>
          <rPr>
            <sz val="12"/>
            <color rgb="FF000000"/>
            <rFont val="Arial"/>
            <family val="2"/>
          </rPr>
          <t xml:space="preserve">https://eiha.org/media/2014/10/Ecological-benefits-of-hemp-and-flax-cultivation-and-products-2011.pdf
</t>
        </r>
      </text>
    </comment>
    <comment ref="B77" authorId="0" shapeId="0" xr:uid="{9306A3D4-A86C-8D4D-A317-D3E8D5A1144F}">
      <text>
        <r>
          <rPr>
            <sz val="10"/>
            <color rgb="FF000000"/>
            <rFont val="Tahoma"/>
            <family val="2"/>
          </rPr>
          <t xml:space="preserve">Leendertse, P., Lageschaar, L., Hees, E., van Well, E., &amp; Rietberg, P. (2020, april). Bijdrage van vlas en hennep aan milieu- en klimaatdoelstellingen van het toekomstig EU-landbouwbeleid (CLM–1020). 
</t>
        </r>
        <r>
          <rPr>
            <sz val="10"/>
            <color rgb="FF000000"/>
            <rFont val="Tahoma"/>
            <family val="2"/>
          </rPr>
          <t xml:space="preserve">https://www.clm.nl/uploads/pdf/1020-CLM%20rapport%20vlas%20en%20hennep.pdf </t>
        </r>
      </text>
    </comment>
    <comment ref="E77" authorId="0" shapeId="0" xr:uid="{BCAB27F1-EB9B-1542-B0BE-85795DC844EC}">
      <text>
        <r>
          <rPr>
            <sz val="10"/>
            <color rgb="FF000000"/>
            <rFont val="Tahoma"/>
            <family val="2"/>
          </rPr>
          <t xml:space="preserve">Leendertse, P., Lageschaar, L., Hees, E., van Well, E., &amp; Rietberg, P. (2020, april). Bijdrage van vlas en hennep aan milieu- en klimaatdoelstellingen van het toekomstig EU-landbouwbeleid (CLM–1020). 
</t>
        </r>
        <r>
          <rPr>
            <sz val="10"/>
            <color rgb="FF000000"/>
            <rFont val="Tahoma"/>
            <family val="2"/>
          </rPr>
          <t xml:space="preserve">https://www.clm.nl/uploads/pdf/1020-CLM%20rapport%20vlas%20en%20hennep.pdf 
</t>
        </r>
        <r>
          <rPr>
            <sz val="10"/>
            <color rgb="FF000000"/>
            <rFont val="Tahoma"/>
            <family val="2"/>
          </rPr>
          <t xml:space="preserve">
</t>
        </r>
        <r>
          <rPr>
            <sz val="10"/>
            <color rgb="FF000000"/>
            <rFont val="Tahoma"/>
            <family val="2"/>
          </rPr>
          <t>Met aftrek van verliezen bij verwerking, exclusief SOC.</t>
        </r>
      </text>
    </comment>
    <comment ref="J77" authorId="1" shapeId="0" xr:uid="{FF7267C6-E073-EA4D-BDC1-5EC4FD1D371B}">
      <text>
        <r>
          <rPr>
            <sz val="12"/>
            <color rgb="FF000000"/>
            <rFont val="Arial"/>
            <family val="2"/>
          </rPr>
          <t xml:space="preserve">Piotrowski, Stephan &amp; Carus, Michael. (2021). Ecological benefits of hemp and flax cultivation and products.
</t>
        </r>
        <r>
          <rPr>
            <sz val="12"/>
            <color rgb="FF000000"/>
            <rFont val="Arial"/>
            <family val="2"/>
          </rPr>
          <t>https://eiha.org/media/2014/10/Ecological-benefits-of-hemp-and-flax-cultivation-and-products-2011.pdf</t>
        </r>
      </text>
    </comment>
    <comment ref="L77" authorId="1" shapeId="0" xr:uid="{00000000-0006-0000-0300-0000DF000000}">
      <text>
        <r>
          <rPr>
            <sz val="12"/>
            <color rgb="FF000000"/>
            <rFont val="Arial"/>
            <family val="2"/>
          </rPr>
          <t xml:space="preserve">======
</t>
        </r>
        <r>
          <rPr>
            <sz val="12"/>
            <color rgb="FF000000"/>
            <rFont val="Arial"/>
            <family val="2"/>
          </rPr>
          <t xml:space="preserve">ID#AAAANug7DGE
</t>
        </r>
        <r>
          <rPr>
            <sz val="12"/>
            <color rgb="FF000000"/>
            <rFont val="Arial"/>
            <family val="2"/>
          </rPr>
          <t xml:space="preserve">    (2021-08-16 21:06:31)
</t>
        </r>
        <r>
          <rPr>
            <sz val="12"/>
            <color rgb="FF000000"/>
            <rFont val="Arial"/>
            <family val="2"/>
          </rPr>
          <t>Gebasseerd op: CLM Onderzoek en Advies. (2020, april). (Leendertse, 2020)</t>
        </r>
      </text>
    </comment>
    <comment ref="B78" authorId="0" shapeId="0" xr:uid="{BD3691C2-CC9C-524B-B443-AC211456263C}">
      <text>
        <r>
          <rPr>
            <sz val="10"/>
            <color rgb="FF000000"/>
            <rFont val="Arial"/>
            <family val="2"/>
          </rPr>
          <t xml:space="preserve">Leendertse, P., Lageschaar, L., Hees, E., van Well, E., &amp; Rietberg, P. (2020, april). Bijdrage van vlas en hennep aan milieu- en klimaatdoelstellingen van het toekomstig EU-landbouwbeleid (CLM–1020). 
</t>
        </r>
        <r>
          <rPr>
            <sz val="10"/>
            <color rgb="FF000000"/>
            <rFont val="Arial"/>
            <family val="2"/>
          </rPr>
          <t xml:space="preserve">https://www.clm.nl/uploads/pdf/1020-CLM%20rapport%20vlas%20en%20hennep.pdf </t>
        </r>
      </text>
    </comment>
    <comment ref="E78" authorId="0" shapeId="0" xr:uid="{3430317D-5646-634E-B3A4-397EC31B22DB}">
      <text>
        <r>
          <rPr>
            <sz val="10"/>
            <color rgb="FF000000"/>
            <rFont val="Tahoma"/>
            <family val="2"/>
          </rPr>
          <t xml:space="preserve">Leendertse, P., Lageschaar, L., Hees, E., van Well, E., &amp; Rietberg, P. (2020, april). Bijdrage van vlas en hennep aan milieu- en klimaatdoelstellingen van het toekomstig EU-landbouwbeleid (CLM–1020). 
</t>
        </r>
        <r>
          <rPr>
            <sz val="10"/>
            <color rgb="FF000000"/>
            <rFont val="Arial"/>
            <family val="2"/>
          </rPr>
          <t xml:space="preserve">https://www.clm.nl/uploads/pdf/1020-CLM%20rapport%20vlas%20en%20hennep.pdf 
</t>
        </r>
        <r>
          <rPr>
            <sz val="10"/>
            <color rgb="FF000000"/>
            <rFont val="Arial"/>
            <family val="2"/>
          </rPr>
          <t xml:space="preserve">
</t>
        </r>
        <r>
          <rPr>
            <sz val="10"/>
            <color rgb="FF000000"/>
            <rFont val="Arial"/>
            <family val="2"/>
          </rPr>
          <t xml:space="preserve">Onbekend welk deel van gerapporteerde CO2-vastlegging uit SOC, BGC of AGC is.
</t>
        </r>
        <r>
          <rPr>
            <sz val="10"/>
            <color rgb="FF000000"/>
            <rFont val="Arial"/>
            <family val="2"/>
          </rPr>
          <t xml:space="preserve">
</t>
        </r>
        <r>
          <rPr>
            <sz val="10"/>
            <color rgb="FF000000"/>
            <rFont val="Arial"/>
            <family val="2"/>
          </rPr>
          <t xml:space="preserve">
</t>
        </r>
      </text>
    </comment>
    <comment ref="H78" authorId="1" shapeId="0" xr:uid="{00000000-0006-0000-0300-000070000000}">
      <text>
        <r>
          <rPr>
            <sz val="12"/>
            <color rgb="FF000000"/>
            <rFont val="Arial"/>
            <family val="2"/>
          </rPr>
          <t xml:space="preserve">======
</t>
        </r>
        <r>
          <rPr>
            <sz val="12"/>
            <color rgb="FF000000"/>
            <rFont val="Arial"/>
            <family val="2"/>
          </rPr>
          <t xml:space="preserve">ID#AAAANug7DNM
</t>
        </r>
        <r>
          <rPr>
            <sz val="12"/>
            <color rgb="FF000000"/>
            <rFont val="Arial"/>
            <family val="2"/>
          </rPr>
          <t xml:space="preserve">    (2021-08-16 21:06:32)
</t>
        </r>
        <r>
          <rPr>
            <sz val="12"/>
            <color rgb="FF000000"/>
            <rFont val="Arial"/>
            <family val="2"/>
          </rPr>
          <t xml:space="preserve">Ruijs, S., &amp; de Vries, B. (2014, augustus)
</t>
        </r>
        <r>
          <rPr>
            <sz val="12"/>
            <color rgb="FF000000"/>
            <rFont val="Arial"/>
            <family val="2"/>
          </rPr>
          <t xml:space="preserve">
</t>
        </r>
        <r>
          <rPr>
            <sz val="12"/>
            <color rgb="FF000000"/>
            <rFont val="Arial"/>
            <family val="2"/>
          </rPr>
          <t>Gebaseerd op: European Environment Agency. (2007).</t>
        </r>
      </text>
    </comment>
    <comment ref="J78" authorId="1" shapeId="0" xr:uid="{8AD4210E-C4F6-E346-8E79-7DA5252D0C77}">
      <text>
        <r>
          <rPr>
            <sz val="12"/>
            <color rgb="FF000000"/>
            <rFont val="Arial"/>
            <family val="2"/>
          </rPr>
          <t>European Environment Agency. (2007). Estimating the environmentally compatible bio energy potential from agriculture. https://doi.org/10.2800/13734</t>
        </r>
      </text>
    </comment>
    <comment ref="L78" authorId="1" shapeId="0" xr:uid="{00000000-0006-0000-0300-0000D5000000}">
      <text>
        <r>
          <rPr>
            <sz val="12"/>
            <color rgb="FF000000"/>
            <rFont val="Arial"/>
            <family val="2"/>
          </rPr>
          <t xml:space="preserve">======
</t>
        </r>
        <r>
          <rPr>
            <sz val="12"/>
            <color rgb="FF000000"/>
            <rFont val="Arial"/>
            <family val="2"/>
          </rPr>
          <t xml:space="preserve">ID#AAAANug7DGs
</t>
        </r>
        <r>
          <rPr>
            <sz val="12"/>
            <color rgb="FF000000"/>
            <rFont val="Arial"/>
            <family val="2"/>
          </rPr>
          <t xml:space="preserve">    (2021-08-16 21:06:31)
</t>
        </r>
        <r>
          <rPr>
            <sz val="12"/>
            <color rgb="FF000000"/>
            <rFont val="Arial"/>
            <family val="2"/>
          </rPr>
          <t>Gebasseerd op: CLM Onderzoek en Advies. (2020, april). Bijdrage van vlas en hennep aan milieu- en klimaatdoelstellingen van het toekomstige eu-landbouwbeleid. https://www.clm.nl/uploads/pdf/1020-CLM%20rapport%20vlas%20en%20hennep.pdf</t>
        </r>
      </text>
    </comment>
    <comment ref="B79" authorId="0" shapeId="0" xr:uid="{4C96E1B7-6237-4E43-99E0-89381FF98689}">
      <text>
        <r>
          <rPr>
            <sz val="10"/>
            <color rgb="FF000000"/>
            <rFont val="Arial"/>
            <family val="2"/>
          </rPr>
          <t xml:space="preserve">Günther, A., Huth, V., Jurasinski, G. and Glatzel, S. (2015), The effect of biomass harvesting on greenhouse gas emissions from a rewetted temperate fen. GCB Bioenergy, 7: 1092-1106. https://doi.org/10.1111/gcbb.12214
</t>
        </r>
      </text>
    </comment>
    <comment ref="E79" authorId="1" shapeId="0" xr:uid="{E652497B-5598-8F48-9690-5C20AAF8E995}">
      <text>
        <r>
          <rPr>
            <sz val="12"/>
            <color rgb="FF000000"/>
            <rFont val="Arial"/>
            <family val="2"/>
          </rPr>
          <t xml:space="preserve">de Jong, M., van Hal, O., Pijlman, J., van Eekeren, N., &amp; Junginger, M. (2021). Paludiculture as paludifuture on Dutch peatlands: An environmental and economic analysis of Typha cultivation and insulation production. </t>
        </r>
        <r>
          <rPr>
            <i/>
            <sz val="12"/>
            <color rgb="FF000000"/>
            <rFont val="Arial"/>
            <family val="2"/>
          </rPr>
          <t>Science of the Total Environment</t>
        </r>
        <r>
          <rPr>
            <sz val="12"/>
            <color rgb="FF000000"/>
            <rFont val="Arial"/>
            <family val="2"/>
          </rPr>
          <t xml:space="preserve">, </t>
        </r>
        <r>
          <rPr>
            <i/>
            <sz val="12"/>
            <color rgb="FF000000"/>
            <rFont val="Arial"/>
            <family val="2"/>
          </rPr>
          <t>792</t>
        </r>
        <r>
          <rPr>
            <sz val="12"/>
            <color rgb="FF000000"/>
            <rFont val="Arial"/>
            <family val="2"/>
          </rPr>
          <t xml:space="preserve">, 148161.
</t>
        </r>
        <r>
          <rPr>
            <sz val="12"/>
            <color rgb="FF000000"/>
            <rFont val="Arial"/>
            <family val="2"/>
          </rPr>
          <t xml:space="preserve">
</t>
        </r>
        <r>
          <rPr>
            <sz val="12"/>
            <color rgb="FF000000"/>
            <rFont val="Arial"/>
            <family val="2"/>
          </rPr>
          <t>Onbekend welk deel van gerapporteerde CO2-vastlegging uit SOC, BGC of AGC is.</t>
        </r>
      </text>
    </comment>
    <comment ref="N79" authorId="1" shapeId="0" xr:uid="{CBF073F2-8EFC-434D-B9BB-E7A4CC1EB73D}">
      <text>
        <r>
          <rPr>
            <sz val="12"/>
            <color rgb="FF000000"/>
            <rFont val="Arial"/>
            <family val="2"/>
          </rPr>
          <t xml:space="preserve">Kennisprogramma Bodemdaling (2018). Factsheet Natte Teelten. 
</t>
        </r>
        <r>
          <rPr>
            <sz val="12"/>
            <color rgb="FF000000"/>
            <rFont val="Arial"/>
            <family val="2"/>
          </rPr>
          <t>http://www.kennisprogrammabodemdaling.nl/home/wp-content/uploads/2019/05/Factsheet-Natte-teelten-2018-1.pdf</t>
        </r>
      </text>
    </comment>
    <comment ref="B80" authorId="0" shapeId="0" xr:uid="{980131C5-FB5E-DE41-B03A-F72619E3EDEA}">
      <text>
        <r>
          <rPr>
            <sz val="10"/>
            <color rgb="FF000000"/>
            <rFont val="Arial"/>
            <family val="34"/>
          </rPr>
          <t xml:space="preserve">Berg, M., Ingwersen, J., Lamers, M., Streck, T. (2016). The role of Phragmites on the CH4 and CO2 fluxes in a minerotrophic peatland in Southwest Germany.
</t>
        </r>
        <r>
          <rPr>
            <sz val="10"/>
            <color rgb="FF000000"/>
            <rFont val="Arial"/>
            <family val="34"/>
          </rPr>
          <t>https://bg.copernicus.org/preprints/bg-2016-122/bg-2016-122-manuscript-version3.pdf</t>
        </r>
      </text>
    </comment>
    <comment ref="E80" authorId="0" shapeId="0" xr:uid="{8574D72B-E8E6-A942-B74D-B704B13B3547}">
      <text>
        <r>
          <rPr>
            <sz val="10"/>
            <color rgb="FF000000"/>
            <rFont val="Tahoma"/>
            <family val="34"/>
          </rPr>
          <t>Berg, M., Ingwersen, J., Lamers, M., Streck, T. (2016). The role of Phragmites on the CH4 and CO2 fluxes in a minerotrophic peatland in Southwest Germany.</t>
        </r>
        <r>
          <rPr>
            <sz val="10"/>
            <color rgb="FF000000"/>
            <rFont val="Arial"/>
            <family val="2"/>
          </rPr>
          <t xml:space="preserve">
</t>
        </r>
        <r>
          <rPr>
            <sz val="10"/>
            <color rgb="FF000000"/>
            <rFont val="Tahoma"/>
            <family val="34"/>
          </rPr>
          <t>https://bg.copernicus.org/preprints/bg-2016-122/bg-2016-122-manuscript-version3.pdf</t>
        </r>
        <r>
          <rPr>
            <sz val="10"/>
            <color rgb="FF000000"/>
            <rFont val="Arial"/>
            <family val="2"/>
          </rPr>
          <t xml:space="preserve">
</t>
        </r>
      </text>
    </comment>
    <comment ref="H80" authorId="1" shapeId="0" xr:uid="{980A11E9-9287-6042-81B9-F44866F4520B}">
      <text>
        <r>
          <rPr>
            <sz val="12"/>
            <color rgb="FF000000"/>
            <rFont val="Arial"/>
            <family val="2"/>
          </rPr>
          <t>European Environment Agency. (2007). Estimating the environmentally compatible bio energy potential from agriculture. https://doi.org/10.2800/13734</t>
        </r>
      </text>
    </comment>
    <comment ref="J80" authorId="1" shapeId="0" xr:uid="{00000000-0006-0000-0300-00005E000000}">
      <text>
        <r>
          <rPr>
            <sz val="12"/>
            <color rgb="FF000000"/>
            <rFont val="Arial"/>
            <family val="2"/>
          </rPr>
          <t xml:space="preserve">======
</t>
        </r>
        <r>
          <rPr>
            <sz val="12"/>
            <color rgb="FF000000"/>
            <rFont val="Arial"/>
            <family val="2"/>
          </rPr>
          <t xml:space="preserve">ID#AAAANuh2aFc
</t>
        </r>
        <r>
          <rPr>
            <sz val="12"/>
            <color rgb="FF000000"/>
            <rFont val="Arial"/>
            <family val="2"/>
          </rPr>
          <t xml:space="preserve">    (2021-08-16 21:06:32)
</t>
        </r>
        <r>
          <rPr>
            <sz val="12"/>
            <color rgb="FF000000"/>
            <rFont val="Arial"/>
            <family val="2"/>
          </rPr>
          <t xml:space="preserve">van Pelt, Lennard en van Dijk, 2020, Typha cultivation in Noord-Brabant and Market opportunities. 
</t>
        </r>
        <r>
          <rPr>
            <sz val="12"/>
            <color rgb="FF000000"/>
            <rFont val="Arial"/>
            <family val="2"/>
          </rPr>
          <t xml:space="preserve">
</t>
        </r>
        <r>
          <rPr>
            <sz val="12"/>
            <color rgb="FF000000"/>
            <rFont val="Arial"/>
            <family val="2"/>
          </rPr>
          <t>Gebasseerd op: European Environment Agency. (2007). Estimating the environmentally compatible bio energy potential from agriculture. https://doi.org/10.2800/13734</t>
        </r>
      </text>
    </comment>
    <comment ref="L80" authorId="1" shapeId="0" xr:uid="{B3A9433B-F075-E749-A8AB-94BD0F738C0D}">
      <text>
        <r>
          <rPr>
            <sz val="12"/>
            <color rgb="FF000000"/>
            <rFont val="Arial"/>
            <family val="2"/>
          </rPr>
          <t xml:space="preserve">Kennisprogramma Bodemdaling (2018). Factsheet Natte Teelten. 
</t>
        </r>
        <r>
          <rPr>
            <sz val="12"/>
            <color rgb="FF000000"/>
            <rFont val="Arial"/>
            <family val="2"/>
          </rPr>
          <t>http://www.kennisprogrammabodemdaling.nl/home/wp-content/uploads/2019/05/Factsheet-Natte-teelten-2018-1.pdf</t>
        </r>
      </text>
    </comment>
    <comment ref="N80" authorId="1" shapeId="0" xr:uid="{594DE8B1-892B-3343-9FAB-0D2FC3DC40F9}">
      <text>
        <r>
          <rPr>
            <sz val="12"/>
            <color rgb="FF000000"/>
            <rFont val="Arial"/>
            <family val="2"/>
          </rPr>
          <t xml:space="preserve">Kennisprogramma Bodemdaling (2018). Factsheet Natte Teelten. 
</t>
        </r>
        <r>
          <rPr>
            <sz val="12"/>
            <color rgb="FF000000"/>
            <rFont val="Arial"/>
            <family val="2"/>
          </rPr>
          <t>http://www.kennisprogrammabodemdaling.nl/home/wp-content/uploads/2019/05/Factsheet-Natte-teelten-2018-1.pdf</t>
        </r>
      </text>
    </comment>
    <comment ref="B81" authorId="0" shapeId="0" xr:uid="{7A18DBFF-AA53-324E-A037-9C9C5E4D3D22}">
      <text>
        <r>
          <rPr>
            <sz val="10"/>
            <color rgb="FF000000"/>
            <rFont val="Tahoma"/>
            <family val="2"/>
          </rPr>
          <t xml:space="preserve">Bronnen: Winkler, B., Mangold, A., von Cossel, M., Clifton-Brown, J., Pogrzeba, M., Lewandowski, I., ... &amp; Kiesel, A. (2020). Implementing miscanthus into farming systems: A review of agronomic practices, capital and labour demand. Renewable and Sustainable Energy Reviews, 132, 110053. </t>
        </r>
      </text>
    </comment>
    <comment ref="E81" authorId="0" shapeId="0" xr:uid="{65E982EB-133F-2B4D-A182-C3D48FE5B4C9}">
      <text>
        <r>
          <rPr>
            <sz val="10"/>
            <color rgb="FF000000"/>
            <rFont val="Tahoma"/>
            <family val="2"/>
          </rPr>
          <t xml:space="preserve">Scordia, D.; D’Agosta, G.M.; Mantineo, M.; Testa, G.; Cosentino, S.L. Life Cycle Assessment of Biomass Production from Lignocellulosic Perennial Grasses under Changing Soil Nitrogen and Water Content in the Mediterranean Area. Agronomy 2021, 11, 988. https://doi.org/10.3390/agronomy11050988
</t>
        </r>
        <r>
          <rPr>
            <sz val="10"/>
            <color rgb="FF000000"/>
            <rFont val="Tahoma"/>
            <family val="2"/>
          </rPr>
          <t xml:space="preserve">
</t>
        </r>
        <r>
          <rPr>
            <sz val="10"/>
            <color rgb="FF000000"/>
            <rFont val="Tahoma"/>
            <family val="2"/>
          </rPr>
          <t>Alleen AGC meegenomen.</t>
        </r>
      </text>
    </comment>
    <comment ref="H81" authorId="1" shapeId="0" xr:uid="{86B5FBAF-F824-A647-87E6-3781F5A01A1D}">
      <text>
        <r>
          <rPr>
            <sz val="12"/>
            <color rgb="FF000000"/>
            <rFont val="Arial"/>
            <family val="2"/>
          </rPr>
          <t>European Environment Agency. (2007). Estimating the environmentally compatible bio energy potential from agriculture. https://doi.org/10.2800/13734</t>
        </r>
      </text>
    </comment>
    <comment ref="J81" authorId="1" shapeId="0" xr:uid="{031449B5-D38E-0940-B98F-F057744D9A04}">
      <text>
        <r>
          <rPr>
            <sz val="12"/>
            <color rgb="FF000000"/>
            <rFont val="Arial"/>
            <family val="2"/>
          </rPr>
          <t xml:space="preserve">Kinhal, V. (2015). Ecological effects of Miscanthus Giganteus.
</t>
        </r>
        <r>
          <rPr>
            <sz val="12"/>
            <color rgb="FF000000"/>
            <rFont val="Arial"/>
            <family val="2"/>
          </rPr>
          <t xml:space="preserve">https://www.agrikinetics.com/miscanthus-giganteus/ecology-of-miscanthus-giganteus/
</t>
        </r>
        <r>
          <rPr>
            <sz val="12"/>
            <color rgb="FF000000"/>
            <rFont val="Arial"/>
            <family val="2"/>
          </rPr>
          <t xml:space="preserve">
</t>
        </r>
        <r>
          <rPr>
            <sz val="12"/>
            <color rgb="FF000000"/>
            <rFont val="Arial"/>
            <family val="2"/>
          </rPr>
          <t>European Environment Agency. (2007). Estimating the environmentally compatible bio energy potential from agriculture. https://doi.org/10.2800/13734</t>
        </r>
      </text>
    </comment>
    <comment ref="B82" authorId="0" shapeId="0" xr:uid="{15C708EA-AE7A-D448-92A3-6FFF904DD6AD}">
      <text>
        <r>
          <rPr>
            <sz val="10"/>
            <color rgb="FF000000"/>
            <rFont val="Tahoma"/>
            <family val="2"/>
          </rPr>
          <t xml:space="preserve">Uitstoot van zonnekroon is niet bekend. Als referentie is uitstoot van de benodigde machinese genomen uit: </t>
        </r>
        <r>
          <rPr>
            <sz val="10"/>
            <color rgb="FF000000"/>
            <rFont val="Arial"/>
            <family val="2"/>
          </rPr>
          <t>Schröder, J.J. &amp; J.C. van Middelkoop, 2016. Milieukundige voetafdruk van de teelt van</t>
        </r>
        <r>
          <rPr>
            <sz val="10"/>
            <color rgb="FF000000"/>
            <rFont val="Arial"/>
            <family val="2"/>
          </rPr>
          <t xml:space="preserve">
</t>
        </r>
        <r>
          <rPr>
            <sz val="10"/>
            <color rgb="FF000000"/>
            <rFont val="Arial"/>
            <family val="2"/>
          </rPr>
          <t xml:space="preserve">ruwvoergewassen. Wageningen Plant Research, Vertrouwelijk Rapport 658. 48 blz.; 
</t>
        </r>
        <r>
          <rPr>
            <sz val="10"/>
            <color rgb="FF000000"/>
            <rFont val="Tahoma"/>
            <family val="2"/>
          </rPr>
          <t xml:space="preserve">
</t>
        </r>
        <r>
          <rPr>
            <sz val="10"/>
            <color rgb="FF000000"/>
            <rFont val="Tahoma"/>
            <family val="2"/>
          </rPr>
          <t>https://library.wur.nl/WebQuery/wurpubs/fulltext/416664</t>
        </r>
      </text>
    </comment>
    <comment ref="E82" authorId="0" shapeId="0" xr:uid="{8DCC7054-BF11-7F4B-81E7-903F0CE3FF7B}">
      <text>
        <r>
          <rPr>
            <sz val="10"/>
            <color rgb="FF000000"/>
            <rFont val="Tahoma"/>
            <family val="2"/>
          </rPr>
          <t>Verkregen in overleg met teler. Alleen CO2 vastlegging uit AGC meegenomen.</t>
        </r>
      </text>
    </comment>
    <comment ref="H82" authorId="0" shapeId="0" xr:uid="{6D309292-F3C6-CD41-ADC3-864D2FF7EF0D}">
      <text>
        <r>
          <rPr>
            <sz val="10"/>
            <color rgb="FF000000"/>
            <rFont val="Calibri"/>
            <family val="2"/>
          </rPr>
          <t xml:space="preserve">Boerenbond • Management&amp;Techniek 17 • 22 september 2017. via: https://edepot.wur.nl/429377
</t>
        </r>
        <r>
          <rPr>
            <sz val="10"/>
            <color rgb="FF000000"/>
            <rFont val="Calibri"/>
            <family val="2"/>
          </rPr>
          <t xml:space="preserve">
</t>
        </r>
        <r>
          <rPr>
            <sz val="10"/>
            <color rgb="FF000000"/>
            <rFont val="Calibri"/>
            <family val="2"/>
          </rPr>
          <t>Silphie. (2022, June 28). Silphie | Zonnekroon | Ruwvoer, biogas, vezels. Retrieved September 15, 2022, from https://silphie.nl/</t>
        </r>
      </text>
    </comment>
    <comment ref="B83" authorId="0" shapeId="0" xr:uid="{537C456A-F556-0544-A6FD-1A10B3F728FE}">
      <text>
        <r>
          <rPr>
            <sz val="10"/>
            <color rgb="FF000000"/>
            <rFont val="Arial"/>
            <family val="2"/>
          </rPr>
          <t xml:space="preserve">Energy balance, GHG emission and economy for cultivation of high biomass verities of bamboo, sorghum and pearl millet as energy crops at marginal ecologies of Gujarat state in India. https://www.sciencedirect.com/science/article/abs/pii/S0960148119316647
</t>
        </r>
        <r>
          <rPr>
            <sz val="10"/>
            <color rgb="FF000000"/>
            <rFont val="Arial"/>
            <family val="2"/>
          </rPr>
          <t xml:space="preserve">
</t>
        </r>
      </text>
    </comment>
    <comment ref="E83" authorId="0" shapeId="0" xr:uid="{60854B69-6B9A-334F-8235-A8F88F8B6671}">
      <text>
        <r>
          <rPr>
            <sz val="10"/>
            <color rgb="FF000000"/>
            <rFont val="Arial"/>
            <family val="2"/>
          </rPr>
          <t xml:space="preserve">van der Lugt, P., Thanglong, T., &amp; King, C. (2018).
</t>
        </r>
        <r>
          <rPr>
            <sz val="10"/>
            <color rgb="FF000000"/>
            <rFont val="Arial"/>
            <family val="2"/>
          </rPr>
          <t xml:space="preserve">Carbon sequestration and carbon emissions reduction
</t>
        </r>
        <r>
          <rPr>
            <sz val="10"/>
            <color rgb="FF000000"/>
            <rFont val="Arial"/>
            <family val="2"/>
          </rPr>
          <t xml:space="preserve">through bamboo forests and products. Inba 
</t>
        </r>
        <r>
          <rPr>
            <sz val="10"/>
            <color rgb="FF000000"/>
            <rFont val="Tahoma"/>
            <family val="2"/>
          </rPr>
          <t xml:space="preserve">https://pure.tudelft.nl/ws/portalfiles/portal/51463169/INBAR_WP_Carbon_Sequestration_HR.pdf
</t>
        </r>
        <r>
          <rPr>
            <sz val="10"/>
            <color rgb="FF000000"/>
            <rFont val="Tahoma"/>
            <family val="2"/>
          </rPr>
          <t xml:space="preserve">
</t>
        </r>
        <r>
          <rPr>
            <sz val="10"/>
            <color rgb="FF000000"/>
            <rFont val="Tahoma"/>
            <family val="2"/>
          </rPr>
          <t>Hier alleen AGC/BGC en carbon in the product pool meegenomen. SOC is buiten beschouwing gelaten om vergelijkbaarheid met andere gewassen te waarborgen</t>
        </r>
      </text>
    </comment>
    <comment ref="H83" authorId="0" shapeId="0" xr:uid="{D8081C35-6B56-7241-89EB-8A656256DE85}">
      <text>
        <r>
          <rPr>
            <sz val="10"/>
            <color rgb="FF000000"/>
            <rFont val="Tahoma"/>
            <family val="2"/>
          </rPr>
          <t xml:space="preserve">
</t>
        </r>
        <r>
          <rPr>
            <sz val="10"/>
            <color rgb="FF000000"/>
            <rFont val="Calibri"/>
            <family val="2"/>
          </rPr>
          <t xml:space="preserve">Quickscan flora en fauna
</t>
        </r>
        <r>
          <rPr>
            <sz val="10"/>
            <color rgb="FF000000"/>
            <rFont val="Calibri"/>
            <family val="2"/>
          </rPr>
          <t xml:space="preserve">Randijk Bamboe-kwekerij, Leusden (2019). vrijwel geen biodiversiteit boven de grond: https://www.planviewer.nl/imro/files/NL.IMRO.0327.237-0401/b_NL.IMRO.0327.237-0401_tb5.pdf
</t>
        </r>
        <r>
          <rPr>
            <sz val="10"/>
            <color rgb="FF000000"/>
            <rFont val="Tahoma"/>
            <family val="2"/>
          </rPr>
          <t xml:space="preserve">
</t>
        </r>
      </text>
    </comment>
    <comment ref="J83" authorId="0" shapeId="0" xr:uid="{CAAEA5C6-7214-884C-88E8-A147E43A1589}">
      <text>
        <r>
          <rPr>
            <sz val="10"/>
            <color rgb="FF000000"/>
            <rFont val="Calibri"/>
            <family val="2"/>
            <scheme val="minor"/>
          </rPr>
          <t>Poppens, R. P., Van Dam, J. E. G., &amp; Elbersen, H. W. (2013). Bamboo: Analyzing the potential of bamboo feedstock for the biobased economy. NL Agency, Ministry of Economic Affairs.</t>
        </r>
      </text>
    </comment>
    <comment ref="L83" authorId="0" shapeId="0" xr:uid="{B8086E8C-36FB-E945-9608-885F19E4B92B}">
      <text>
        <r>
          <rPr>
            <sz val="10"/>
            <color rgb="FF000000"/>
            <rFont val="Calibri"/>
            <family val="2"/>
          </rPr>
          <t xml:space="preserve">Van Cleynenbreugel, E. (2015). Plants as water purification, resource and spatial element for peri-urban kampungs in Bandung.
Bamboo bruikbaar voor fytodepuratie: https://www.permaculturenews.org/2018/12/11/bamboo-for-water-purification/
Tallarico, G. (2018, December 11). Bamboo for Water Purification. The Permaculture Research Institute. Retrieved September 15, 2022 
 https://ec.europa.eu/environment/archives/ecoinnovation2012/2nd_forum/presentations/session2/2-19.pdf ; 
https://cordis.europa.eu/article/id/36167-innovative-system-uses-bamboo-to-treat-wastewater
</t>
        </r>
      </text>
    </comment>
    <comment ref="B84" authorId="0" shapeId="0" xr:uid="{877941D1-8517-9F46-8D2B-390993201B8C}">
      <text>
        <r>
          <rPr>
            <b/>
            <sz val="10"/>
            <color rgb="FF000000"/>
            <rFont val="Tahoma"/>
            <family val="2"/>
          </rPr>
          <t>Microsoft Office User:</t>
        </r>
        <r>
          <rPr>
            <sz val="10"/>
            <color rgb="FF000000"/>
            <rFont val="Tahoma"/>
            <family val="2"/>
          </rPr>
          <t xml:space="preserve">
</t>
        </r>
        <r>
          <rPr>
            <sz val="10"/>
            <color rgb="FF000000"/>
            <rFont val="Arial"/>
            <family val="2"/>
          </rPr>
          <t>Yield and Carbon Exchange of Sorghum Grown as Advanced Biofuel Feedstock on Abandoned Agricultural Land in Southeastern Ohio (Grennell, 2014)</t>
        </r>
      </text>
    </comment>
    <comment ref="E84" authorId="0" shapeId="0" xr:uid="{A2500DFC-C677-4842-B185-27F6B6E8F3B4}">
      <text>
        <r>
          <rPr>
            <sz val="10"/>
            <color rgb="FF000000"/>
            <rFont val="Arial"/>
            <family val="2"/>
          </rPr>
          <t xml:space="preserve">Yield and Carbon Exchange of Sorghum Grown as Advanced Biofuel Feedstock on Abandoned Agricultural Land in Southeastern Ohio (Grennell, 2014)
</t>
        </r>
        <r>
          <rPr>
            <sz val="10"/>
            <color rgb="FF000000"/>
            <rFont val="Arial"/>
            <family val="2"/>
          </rPr>
          <t xml:space="preserve">
Alleen AGC meegenomen.</t>
        </r>
      </text>
    </comment>
    <comment ref="H84" authorId="0" shapeId="0" xr:uid="{9FB6EA40-3151-1F40-A9B2-8381B2C225DB}">
      <text>
        <r>
          <rPr>
            <sz val="10"/>
            <color rgb="FF000000"/>
            <rFont val="Calibri"/>
            <family val="2"/>
          </rPr>
          <t>Van de Goor, S., van Eekeren, N., De Vliegher, A., Pannecoucque, J., Vandecasteele, B., &amp; Van Waes, J. (2017). Sorghum als derde gewas in de melkveehouderij. Perspectieven van rassen en gewasrotatie in beeld. Louis Bolk Instituut ism ILVO (Instituut voor Landbouw-en Visserijonderzoek), Driebergen, 26.</t>
        </r>
      </text>
    </comment>
    <comment ref="J84" authorId="0" shapeId="0" xr:uid="{9153235F-9625-714B-9D0E-B417F8E48EFB}">
      <text>
        <r>
          <rPr>
            <sz val="10"/>
            <color rgb="FF000000"/>
            <rFont val="Calibri"/>
            <family val="2"/>
          </rPr>
          <t xml:space="preserve">Grubinger, V. P. (2008). Sorghum-Sudangrass, a Vigorous Cover Crop. via: https://www.uvm.edu/vtvegandberry/factsheets/Sorghum-Sudangrass.pdf
</t>
        </r>
        <r>
          <rPr>
            <sz val="10"/>
            <color rgb="FF000000"/>
            <rFont val="Calibri"/>
            <family val="2"/>
          </rPr>
          <t xml:space="preserve">
</t>
        </r>
        <r>
          <rPr>
            <sz val="10"/>
            <color rgb="FF000000"/>
            <rFont val="Calibri"/>
            <family val="2"/>
          </rPr>
          <t xml:space="preserve">Van de Goor, S., van Eekeren, N., De Vliegher, A., Pannecoucque, J., Vandecasteele, B., &amp; Van Waes, J. (2017). Sorghum als derde gewas in de melkveehouderij. Perspectieven van rassen en gewasrotatie in beeld. Louis Bolk Instituut ism ILVO (Instituut voor Landbouw-en Visserijonderzoek), Driebergen, 26.
</t>
        </r>
        <r>
          <rPr>
            <sz val="10"/>
            <color rgb="FF000000"/>
            <rFont val="Calibri"/>
            <family val="2"/>
          </rPr>
          <t xml:space="preserve">
</t>
        </r>
        <r>
          <rPr>
            <sz val="10"/>
            <color rgb="FF000000"/>
            <rFont val="Calibri"/>
            <family val="2"/>
          </rPr>
          <t xml:space="preserve">Gewas draagt bij aan
</t>
        </r>
        <r>
          <rPr>
            <sz val="10"/>
            <color rgb="FF000000"/>
            <rFont val="Calibri"/>
            <family val="2"/>
          </rPr>
          <t xml:space="preserve">oplossen verdichting
</t>
        </r>
        <r>
          <rPr>
            <sz val="10"/>
            <color rgb="FF000000"/>
            <rFont val="Calibri"/>
            <family val="2"/>
          </rPr>
          <t xml:space="preserve">(2016). via: https://edepot.wur.nl/402782
</t>
        </r>
        <r>
          <rPr>
            <sz val="10"/>
            <color rgb="FF000000"/>
            <rFont val="Calibri"/>
            <family val="2"/>
          </rPr>
          <t xml:space="preserve">
</t>
        </r>
        <r>
          <rPr>
            <sz val="10"/>
            <color rgb="FF000000"/>
            <rFont val="Calibri"/>
            <family val="2"/>
          </rPr>
          <t xml:space="preserve">Resultaten proef sorghum. (2020). https://www.vruchtbarekringloopnoordnederland.nl/. Via: https://www.vruchtbarekringloopnoordnederland.nl/resultaten-proef-sorghum/
</t>
        </r>
      </text>
    </comment>
    <comment ref="B85" authorId="0" shapeId="0" xr:uid="{E803B159-693C-7F40-A1E1-55C3A62D5C5B}">
      <text>
        <r>
          <rPr>
            <sz val="10"/>
            <color rgb="FF000000"/>
            <rFont val="Tahoma"/>
            <family val="2"/>
          </rPr>
          <t xml:space="preserve">Schelhaas, M. J., &amp; Dekkers, R. (2013). Door de bomen het bos weer zien, 6e Nederlandse bosinventarisatie levert schat aan informatie. Vakblad Natuur Bos Landschap, 5(10), 14-17.
</t>
        </r>
        <r>
          <rPr>
            <sz val="10"/>
            <color rgb="FF000000"/>
            <rFont val="Tahoma"/>
            <family val="2"/>
          </rPr>
          <t xml:space="preserve">https://www.wur.nl/nl/Publicatie-details.htm?publicationId=publication-way-343431363730
</t>
        </r>
        <r>
          <rPr>
            <sz val="10"/>
            <color rgb="FF000000"/>
            <rFont val="Tahoma"/>
            <family val="2"/>
          </rPr>
          <t xml:space="preserve">
</t>
        </r>
        <r>
          <rPr>
            <sz val="10"/>
            <color rgb="FF000000"/>
            <rFont val="Tahoma"/>
            <family val="2"/>
          </rPr>
          <t xml:space="preserve">Helmer, W. (z.d.). Natuurwaarden van de Eik. Edepot Wur. Geraadpleegd op 5 mei 2021, van https://edepot.wur.nl/266940
</t>
        </r>
        <r>
          <rPr>
            <sz val="10"/>
            <color rgb="FF000000"/>
            <rFont val="Tahoma"/>
            <family val="2"/>
          </rPr>
          <t xml:space="preserve">
</t>
        </r>
        <r>
          <rPr>
            <sz val="10"/>
            <color rgb="FF000000"/>
            <rFont val="Tahoma"/>
            <family val="2"/>
          </rPr>
          <t xml:space="preserve">Hoffman, M. H. A. (2009). Planten en luchtkwaliteit. Dendroflora, 46, 25-49. 
</t>
        </r>
        <r>
          <rPr>
            <sz val="10"/>
            <color rgb="FF000000"/>
            <rFont val="Tahoma"/>
            <family val="2"/>
          </rPr>
          <t xml:space="preserve">https://library.wur.nl/WebQuery/wurpubs/399478
</t>
        </r>
        <r>
          <rPr>
            <sz val="10"/>
            <color rgb="FF000000"/>
            <rFont val="Tahoma"/>
            <family val="2"/>
          </rPr>
          <t xml:space="preserve">
</t>
        </r>
        <r>
          <rPr>
            <sz val="10"/>
            <color rgb="FF000000"/>
            <rFont val="Tahoma"/>
            <family val="2"/>
          </rPr>
          <t xml:space="preserve">Sikkema, R., Stichting bos en hout. (1994). Bos en hout: dé kans voor een betere CO2-balans. Bos en hout berichten (nr. 3). http://www.probos.nl/images/pdf/bosberichten/bosenhoutberichten1994-03.pdf
</t>
        </r>
        <r>
          <rPr>
            <sz val="10"/>
            <color rgb="FF000000"/>
            <rFont val="Tahoma"/>
            <family val="2"/>
          </rPr>
          <t xml:space="preserve">
</t>
        </r>
        <r>
          <rPr>
            <sz val="10"/>
            <color rgb="FF000000"/>
            <rFont val="Tahoma"/>
            <family val="2"/>
          </rPr>
          <t xml:space="preserve">Nabuurs, G. J., &amp; Mohren, G. M. J. (1994). Koolstofvoorraden en-vastlegging in het Nederlandse bos. Nederlands Bosbouwtijdschrift, 66, 144-157.
</t>
        </r>
        <r>
          <rPr>
            <sz val="10"/>
            <color rgb="FF000000"/>
            <rFont val="Tahoma"/>
            <family val="2"/>
          </rPr>
          <t xml:space="preserve">https://edepot.wur.nl/114889
</t>
        </r>
      </text>
    </comment>
    <comment ref="E85" authorId="1" shapeId="0" xr:uid="{C3934B30-C34D-4340-80DB-C5D1122CFE0D}">
      <text>
        <r>
          <rPr>
            <sz val="12"/>
            <color rgb="FF000000"/>
            <rFont val="Arial"/>
            <family val="2"/>
          </rPr>
          <t xml:space="preserve">Sikkema, R., Stichting bos en hout. (1994). Bos en hout: dé kans voor een betere CO2-balans. Bos en hout berichten (nr. 3). http://www.probos.nl/images/pdf/bosberichten/bosenhoutberichten1994-03.pdf
</t>
        </r>
        <r>
          <rPr>
            <sz val="12"/>
            <color rgb="FF000000"/>
            <rFont val="Arial"/>
            <family val="2"/>
          </rPr>
          <t xml:space="preserve">
</t>
        </r>
        <r>
          <rPr>
            <sz val="12"/>
            <color rgb="FF000000"/>
            <rFont val="Arial"/>
            <family val="2"/>
          </rPr>
          <t xml:space="preserve">Nabuurs, G. J., &amp; Mohren, G. M. J. (1994). Koolstofvoorraden en-vastlegging in het Nederlandse bos. Nederlands Bosbouwtijdschrift, 66, 144-157.
</t>
        </r>
        <r>
          <rPr>
            <sz val="12"/>
            <color rgb="FF000000"/>
            <rFont val="Arial"/>
            <family val="2"/>
          </rPr>
          <t xml:space="preserve">https://edepot.wur.nl/114889
</t>
        </r>
        <r>
          <rPr>
            <sz val="12"/>
            <color rgb="FF000000"/>
            <rFont val="Arial"/>
            <family val="2"/>
          </rPr>
          <t xml:space="preserve">
</t>
        </r>
        <r>
          <rPr>
            <sz val="12"/>
            <color rgb="FF000000"/>
            <rFont val="Arial"/>
            <family val="2"/>
          </rPr>
          <t>Alleen AGC meegenomen.</t>
        </r>
      </text>
    </comment>
    <comment ref="H85" authorId="1" shapeId="0" xr:uid="{9C93DB1B-A80D-2C42-A74E-580184410557}">
      <text>
        <r>
          <rPr>
            <sz val="12"/>
            <color rgb="FF000000"/>
            <rFont val="Arial"/>
            <family val="2"/>
          </rPr>
          <t xml:space="preserve">European Environment Agency. (2007). Estimating the environmentally compatible bio energy potential from agriculture. https://doi.org/10.2800/13734
</t>
        </r>
        <r>
          <rPr>
            <sz val="12"/>
            <color rgb="FF000000"/>
            <rFont val="Arial"/>
            <family val="2"/>
          </rPr>
          <t xml:space="preserve">
</t>
        </r>
        <r>
          <rPr>
            <sz val="12"/>
            <color rgb="FF000000"/>
            <rFont val="Arial"/>
            <family val="2"/>
          </rPr>
          <t>Helmer, W. (z.d.)</t>
        </r>
      </text>
    </comment>
    <comment ref="J85" authorId="1" shapeId="0" xr:uid="{00000000-0006-0000-0300-00000C000000}">
      <text>
        <r>
          <rPr>
            <sz val="12"/>
            <color rgb="FF000000"/>
            <rFont val="Arial"/>
            <family val="2"/>
          </rPr>
          <t xml:space="preserve">We assume that the effect of all trees on soil quality is postive. Because of the deep rooting and the biomass of leaves that mulch the soil every autumn. Furthermore there is little soil tillage / preperation over the years because it is a long term crop/forest.
</t>
        </r>
        <r>
          <rPr>
            <sz val="12"/>
            <color rgb="FF000000"/>
            <rFont val="Arial"/>
            <family val="2"/>
          </rPr>
          <t xml:space="preserve">
</t>
        </r>
        <r>
          <rPr>
            <sz val="12"/>
            <color rgb="FF000000"/>
            <rFont val="Arial"/>
            <family val="2"/>
          </rPr>
          <t xml:space="preserve">Gebasseerd op: European Environment Agency. (2007). Estimating the environmentally compatible bio energy potential from agriculture. https://doi.org/10.2800/13734
</t>
        </r>
        <r>
          <rPr>
            <sz val="12"/>
            <color rgb="FF000000"/>
            <rFont val="Arial"/>
            <family val="2"/>
          </rPr>
          <t xml:space="preserve">
</t>
        </r>
        <r>
          <rPr>
            <sz val="12"/>
            <color rgb="FF000000"/>
            <rFont val="Arial"/>
            <family val="2"/>
          </rPr>
          <t>Helmer, W. (z.d.). Natuurwaarden van de Eik. Edepot Wur. Geraadpleegd op 5 mei 2021, van https://edepot.wur.nl/266940</t>
        </r>
      </text>
    </comment>
    <comment ref="B86" authorId="0" shapeId="0" xr:uid="{9990C564-3650-B042-A0A7-4EB55D74AD7E}">
      <text>
        <r>
          <rPr>
            <sz val="10"/>
            <color rgb="FF000000"/>
            <rFont val="Tahoma"/>
            <family val="2"/>
          </rPr>
          <t xml:space="preserve">Schelhaas, M. J., &amp; Dekkers, R. (2013). Door de bomen het bos weer zien, 6e Nederlandse bosinventarisatie levert schat aan informatie. Vakblad Natuur Bos Landschap, 5(10), 14-17.
</t>
        </r>
        <r>
          <rPr>
            <sz val="10"/>
            <color rgb="FF000000"/>
            <rFont val="Tahoma"/>
            <family val="2"/>
          </rPr>
          <t xml:space="preserve">https://www.wur.nl/nl/Publicatie-details.htm?publicationId=publication-way-343431363730
</t>
        </r>
        <r>
          <rPr>
            <sz val="10"/>
            <color rgb="FF000000"/>
            <rFont val="Tahoma"/>
            <family val="2"/>
          </rPr>
          <t xml:space="preserve">
</t>
        </r>
        <r>
          <rPr>
            <sz val="10"/>
            <color rgb="FF000000"/>
            <rFont val="Tahoma"/>
            <family val="2"/>
          </rPr>
          <t xml:space="preserve">Helmer, W. (z.d.). Natuurwaarden van de Eik. Edepot Wur. Geraadpleegd op 5 mei 2021, van https://edepot.wur.nl/266940
</t>
        </r>
        <r>
          <rPr>
            <sz val="10"/>
            <color rgb="FF000000"/>
            <rFont val="Tahoma"/>
            <family val="2"/>
          </rPr>
          <t xml:space="preserve">
</t>
        </r>
        <r>
          <rPr>
            <sz val="10"/>
            <color rgb="FF000000"/>
            <rFont val="Tahoma"/>
            <family val="2"/>
          </rPr>
          <t xml:space="preserve">Hoffman, M. H. A. (2009). Planten en luchtkwaliteit. Dendroflora, 46, 25-49. 
</t>
        </r>
        <r>
          <rPr>
            <sz val="10"/>
            <color rgb="FF000000"/>
            <rFont val="Tahoma"/>
            <family val="2"/>
          </rPr>
          <t xml:space="preserve">https://library.wur.nl/WebQuery/wurpubs/399478
</t>
        </r>
        <r>
          <rPr>
            <sz val="10"/>
            <color rgb="FF000000"/>
            <rFont val="Tahoma"/>
            <family val="2"/>
          </rPr>
          <t xml:space="preserve">
</t>
        </r>
        <r>
          <rPr>
            <sz val="10"/>
            <color rgb="FF000000"/>
            <rFont val="Tahoma"/>
            <family val="2"/>
          </rPr>
          <t xml:space="preserve">Sikkema, R., Stichting bos en hout. (1994). Bos en hout: dé kans voor een betere CO2-balans. Bos en hout berichten (nr. 3). http://www.probos.nl/images/pdf/bosberichten/bosenhoutberichten1994-03.pdf
</t>
        </r>
        <r>
          <rPr>
            <sz val="10"/>
            <color rgb="FF000000"/>
            <rFont val="Tahoma"/>
            <family val="2"/>
          </rPr>
          <t xml:space="preserve">
</t>
        </r>
        <r>
          <rPr>
            <sz val="10"/>
            <color rgb="FF000000"/>
            <rFont val="Tahoma"/>
            <family val="2"/>
          </rPr>
          <t xml:space="preserve">Nabuurs, G. J., &amp; Mohren, G. M. J. (1994). Koolstofvoorraden en-vastlegging in het Nederlandse bos. Nederlands Bosbouwtijdschrift, 66, 144-157.
</t>
        </r>
        <r>
          <rPr>
            <sz val="10"/>
            <color rgb="FF000000"/>
            <rFont val="Tahoma"/>
            <family val="2"/>
          </rPr>
          <t xml:space="preserve">https://edepot.wur.nl/114889
</t>
        </r>
      </text>
    </comment>
    <comment ref="E86" authorId="1" shapeId="0" xr:uid="{21503269-0FED-4E4B-B400-985EEAE8B0C4}">
      <text>
        <r>
          <rPr>
            <sz val="12"/>
            <color rgb="FF000000"/>
            <rFont val="Arial"/>
            <family val="2"/>
          </rPr>
          <t xml:space="preserve">Sikkema, R., Stichting bos en hout. (1994). Bos en hout: dé kans voor een betere CO2-balans. Bos en hout berichten (nr. 3). http://www.probos.nl/images/pdf/bosberichten/bosenhoutberichten1994-03.pdf
</t>
        </r>
        <r>
          <rPr>
            <sz val="12"/>
            <color rgb="FF000000"/>
            <rFont val="Arial"/>
            <family val="2"/>
          </rPr>
          <t xml:space="preserve">
</t>
        </r>
        <r>
          <rPr>
            <sz val="12"/>
            <color rgb="FF000000"/>
            <rFont val="Arial"/>
            <family val="2"/>
          </rPr>
          <t xml:space="preserve">Nabuurs, G. J., &amp; Mohren, G. M. J. (1994). Koolstofvoorraden en-vastlegging in het Nederlandse bos. Nederlands Bosbouwtijdschrift, 66, 144-157.
</t>
        </r>
        <r>
          <rPr>
            <sz val="12"/>
            <color rgb="FF000000"/>
            <rFont val="Arial"/>
            <family val="2"/>
          </rPr>
          <t xml:space="preserve">https://edepot.wur.nl/114889
</t>
        </r>
        <r>
          <rPr>
            <sz val="12"/>
            <color rgb="FF000000"/>
            <rFont val="Arial"/>
            <family val="2"/>
          </rPr>
          <t xml:space="preserve">
</t>
        </r>
        <r>
          <rPr>
            <sz val="10"/>
            <color rgb="FF000000"/>
            <rFont val="Arial"/>
            <family val="2"/>
          </rPr>
          <t>Alleen AGC meegenomen.</t>
        </r>
        <r>
          <rPr>
            <sz val="12"/>
            <color rgb="FF000000"/>
            <rFont val="Arial"/>
            <family val="2"/>
          </rPr>
          <t xml:space="preserve">
</t>
        </r>
      </text>
    </comment>
    <comment ref="H86" authorId="1" shapeId="0" xr:uid="{00000000-0006-0000-0300-0000C0000000}">
      <text>
        <r>
          <rPr>
            <sz val="12"/>
            <color rgb="FF000000"/>
            <rFont val="Arial"/>
            <family val="2"/>
          </rPr>
          <t xml:space="preserve">======
</t>
        </r>
        <r>
          <rPr>
            <sz val="12"/>
            <color rgb="FF000000"/>
            <rFont val="Arial"/>
            <family val="2"/>
          </rPr>
          <t xml:space="preserve">ID#AAAANug7DIE
</t>
        </r>
        <r>
          <rPr>
            <sz val="12"/>
            <color rgb="FF000000"/>
            <rFont val="Arial"/>
            <family val="2"/>
          </rPr>
          <t xml:space="preserve">    (2021-08-16 21:06:31)
</t>
        </r>
        <r>
          <rPr>
            <sz val="12"/>
            <color rgb="FF000000"/>
            <rFont val="Arial"/>
            <family val="2"/>
          </rPr>
          <t>Beuk (z.d.)</t>
        </r>
      </text>
    </comment>
    <comment ref="J86" authorId="1" shapeId="0" xr:uid="{55765C53-47AD-5040-8B8A-9CBEA45A5DC6}">
      <text>
        <r>
          <rPr>
            <sz val="12"/>
            <color rgb="FF000000"/>
            <rFont val="Arial"/>
            <family val="2"/>
          </rPr>
          <t xml:space="preserve">We assume that the effect of all trees on soil quality is postive. Because of the deep rooting and the biomass of leaves that mulch the soil every autumn. Furthermore there is little soil tillage / preperation over the years because it is a long term crop/forest.
</t>
        </r>
        <r>
          <rPr>
            <sz val="12"/>
            <color rgb="FF000000"/>
            <rFont val="Arial"/>
            <family val="2"/>
          </rPr>
          <t xml:space="preserve">
</t>
        </r>
        <r>
          <rPr>
            <sz val="12"/>
            <color rgb="FF000000"/>
            <rFont val="Arial"/>
            <family val="2"/>
          </rPr>
          <t>Gebasseerd op: European Environment Agency. (2007). Estimating the environmentally compatible bio energy potential from agriculture. https://doi.org/10.2800/13734</t>
        </r>
      </text>
    </comment>
    <comment ref="B87" authorId="0" shapeId="0" xr:uid="{FD529D83-C9BC-274D-A0F4-10AA568AA08A}">
      <text>
        <r>
          <rPr>
            <sz val="10"/>
            <color rgb="FF000000"/>
            <rFont val="Tahoma"/>
            <family val="2"/>
          </rPr>
          <t xml:space="preserve">Schelhaas, M. J., &amp; Dekkers, R. (2013). Door de bomen het bos weer zien, 6e Nederlandse bosinventarisatie levert schat aan informatie. Vakblad Natuur Bos Landschap, 5(10), 14-17.
</t>
        </r>
        <r>
          <rPr>
            <sz val="10"/>
            <color rgb="FF000000"/>
            <rFont val="Tahoma"/>
            <family val="2"/>
          </rPr>
          <t xml:space="preserve">https://www.wur.nl/nl/Publicatie-details.htm?publicationId=publication-way-343431363730
</t>
        </r>
        <r>
          <rPr>
            <sz val="10"/>
            <color rgb="FF000000"/>
            <rFont val="Tahoma"/>
            <family val="2"/>
          </rPr>
          <t xml:space="preserve">
</t>
        </r>
        <r>
          <rPr>
            <sz val="10"/>
            <color rgb="FF000000"/>
            <rFont val="Tahoma"/>
            <family val="2"/>
          </rPr>
          <t xml:space="preserve">Helmer, W. (z.d.). Natuurwaarden van de Eik. Edepot Wur. Geraadpleegd op 5 mei 2021, van https://edepot.wur.nl/266940
</t>
        </r>
        <r>
          <rPr>
            <sz val="10"/>
            <color rgb="FF000000"/>
            <rFont val="Tahoma"/>
            <family val="2"/>
          </rPr>
          <t xml:space="preserve">
</t>
        </r>
        <r>
          <rPr>
            <sz val="10"/>
            <color rgb="FF000000"/>
            <rFont val="Tahoma"/>
            <family val="2"/>
          </rPr>
          <t xml:space="preserve">Hoffman, M. H. A. (2009). Planten en luchtkwaliteit. Dendroflora, 46, 25-49. 
</t>
        </r>
        <r>
          <rPr>
            <sz val="10"/>
            <color rgb="FF000000"/>
            <rFont val="Tahoma"/>
            <family val="2"/>
          </rPr>
          <t xml:space="preserve">https://library.wur.nl/WebQuery/wurpubs/399478
</t>
        </r>
        <r>
          <rPr>
            <sz val="10"/>
            <color rgb="FF000000"/>
            <rFont val="Tahoma"/>
            <family val="2"/>
          </rPr>
          <t xml:space="preserve">
</t>
        </r>
        <r>
          <rPr>
            <sz val="10"/>
            <color rgb="FF000000"/>
            <rFont val="Tahoma"/>
            <family val="2"/>
          </rPr>
          <t xml:space="preserve">Sikkema, R., Stichting bos en hout. (1994). Bos en hout: dé kans voor een betere CO2-balans. Bos en hout berichten (nr. 3). http://www.probos.nl/images/pdf/bosberichten/bosenhoutberichten1994-03.pdf
</t>
        </r>
        <r>
          <rPr>
            <sz val="10"/>
            <color rgb="FF000000"/>
            <rFont val="Tahoma"/>
            <family val="2"/>
          </rPr>
          <t xml:space="preserve">
</t>
        </r>
        <r>
          <rPr>
            <sz val="10"/>
            <color rgb="FF000000"/>
            <rFont val="Tahoma"/>
            <family val="2"/>
          </rPr>
          <t xml:space="preserve">Nabuurs, G. J., &amp; Mohren, G. M. J. (1994). Koolstofvoorraden en-vastlegging in het Nederlandse bos. Nederlands Bosbouwtijdschrift, 66, 144-157.
</t>
        </r>
        <r>
          <rPr>
            <sz val="10"/>
            <color rgb="FF000000"/>
            <rFont val="Tahoma"/>
            <family val="2"/>
          </rPr>
          <t xml:space="preserve">https://edepot.wur.nl/114889
</t>
        </r>
      </text>
    </comment>
    <comment ref="E87" authorId="1" shapeId="0" xr:uid="{570432ED-EE40-4D41-B735-20961EDEF0BF}">
      <text>
        <r>
          <rPr>
            <sz val="12"/>
            <color rgb="FF000000"/>
            <rFont val="Arial"/>
            <family val="2"/>
          </rPr>
          <t xml:space="preserve">Sikkema, R., Stichting bos en hout. (1994). Bos en hout: dé kans voor een betere CO2-balans. Bos en hout berichten (nr. 3). http://www.probos.nl/images/pdf/bosberichten/bosenhoutberichten1994-03.pdf
</t>
        </r>
        <r>
          <rPr>
            <sz val="12"/>
            <color rgb="FF000000"/>
            <rFont val="Arial"/>
            <family val="2"/>
          </rPr>
          <t xml:space="preserve">
</t>
        </r>
        <r>
          <rPr>
            <sz val="12"/>
            <color rgb="FF000000"/>
            <rFont val="Arial"/>
            <family val="2"/>
          </rPr>
          <t xml:space="preserve">Nabuurs, G. J., &amp; Mohren, G. M. J. (1994). Koolstofvoorraden en-vastlegging in het Nederlandse bos. Nederlands Bosbouwtijdschrift, 66, 144-157.
</t>
        </r>
        <r>
          <rPr>
            <sz val="12"/>
            <color rgb="FF000000"/>
            <rFont val="Arial"/>
            <family val="2"/>
          </rPr>
          <t xml:space="preserve">https://edepot.wur.nl/114889
</t>
        </r>
        <r>
          <rPr>
            <sz val="12"/>
            <color rgb="FF000000"/>
            <rFont val="Arial"/>
            <family val="2"/>
          </rPr>
          <t xml:space="preserve">
</t>
        </r>
        <r>
          <rPr>
            <sz val="10"/>
            <color rgb="FF000000"/>
            <rFont val="Arial"/>
            <family val="2"/>
          </rPr>
          <t>Alleen AGC meegenomen.</t>
        </r>
        <r>
          <rPr>
            <sz val="12"/>
            <color rgb="FF000000"/>
            <rFont val="Arial"/>
            <family val="2"/>
          </rPr>
          <t xml:space="preserve">
</t>
        </r>
      </text>
    </comment>
    <comment ref="H87" authorId="1" shapeId="0" xr:uid="{A4617099-6DC9-F04A-823A-071DDF11D5F6}">
      <text>
        <r>
          <rPr>
            <sz val="12"/>
            <color rgb="FF000000"/>
            <rFont val="Arial"/>
            <family val="2"/>
          </rPr>
          <t>European Environment Agency. (2007). Estimating the environmentally compatible bio energy potential from agriculture. https://doi.org/10.2800/13734</t>
        </r>
      </text>
    </comment>
    <comment ref="J87" authorId="1" shapeId="0" xr:uid="{F3C62025-BB01-1748-B8B6-269715920659}">
      <text>
        <r>
          <rPr>
            <sz val="12"/>
            <color rgb="FF000000"/>
            <rFont val="Arial"/>
            <family val="2"/>
          </rPr>
          <t xml:space="preserve">We assume that the effect of all trees on soil quality is postive. Because of the deep rooting and the biomass of leaves that mulch the soil every autumn. Furthermore there is little soil tillage / preperation over the years because it is a long term crop/forest.
</t>
        </r>
        <r>
          <rPr>
            <sz val="12"/>
            <color rgb="FF000000"/>
            <rFont val="Arial"/>
            <family val="2"/>
          </rPr>
          <t xml:space="preserve">
</t>
        </r>
        <r>
          <rPr>
            <sz val="12"/>
            <color rgb="FF000000"/>
            <rFont val="Arial"/>
            <family val="2"/>
          </rPr>
          <t>Gebasseerd op: European Environment Agency. (2007). Estimating the environmentally compatible bio energy potential from agriculture. https://doi.org/10.2800/13734</t>
        </r>
      </text>
    </comment>
    <comment ref="L87" authorId="1" shapeId="0" xr:uid="{1F6B2DE5-62F4-4944-BFE1-61BDD9BE2561}">
      <text>
        <r>
          <rPr>
            <sz val="12"/>
            <color rgb="FF000000"/>
            <rFont val="Arial"/>
            <family val="2"/>
          </rPr>
          <t>European Environment Agency. (2007). Estimating the environmentally compatible bio energy potential from agriculture. https://doi.org/10.2800/13734</t>
        </r>
      </text>
    </comment>
    <comment ref="B88" authorId="0" shapeId="0" xr:uid="{FADFC5C8-294C-5E49-AC15-418BAA37EF47}">
      <text>
        <r>
          <rPr>
            <sz val="10"/>
            <color rgb="FF000000"/>
            <rFont val="Tahoma"/>
            <family val="2"/>
          </rPr>
          <t xml:space="preserve">Schelhaas, M. J., &amp; Dekkers, R. (2013). Door de bomen het bos weer zien, 6e Nederlandse bosinventarisatie levert schat aan informatie. Vakblad Natuur Bos Landschap, 5(10), 14-17.
</t>
        </r>
        <r>
          <rPr>
            <sz val="10"/>
            <color rgb="FF000000"/>
            <rFont val="Tahoma"/>
            <family val="2"/>
          </rPr>
          <t xml:space="preserve">https://www.wur.nl/nl/Publicatie-details.htm?publicationId=publication-way-343431363730
</t>
        </r>
        <r>
          <rPr>
            <sz val="10"/>
            <color rgb="FF000000"/>
            <rFont val="Tahoma"/>
            <family val="2"/>
          </rPr>
          <t xml:space="preserve">
</t>
        </r>
        <r>
          <rPr>
            <sz val="10"/>
            <color rgb="FF000000"/>
            <rFont val="Tahoma"/>
            <family val="2"/>
          </rPr>
          <t xml:space="preserve">Helmer, W. (z.d.). Natuurwaarden van de Eik. Edepot Wur. Geraadpleegd op 5 mei 2021, van https://edepot.wur.nl/266940
</t>
        </r>
        <r>
          <rPr>
            <sz val="10"/>
            <color rgb="FF000000"/>
            <rFont val="Tahoma"/>
            <family val="2"/>
          </rPr>
          <t xml:space="preserve">
</t>
        </r>
        <r>
          <rPr>
            <sz val="10"/>
            <color rgb="FF000000"/>
            <rFont val="Tahoma"/>
            <family val="2"/>
          </rPr>
          <t xml:space="preserve">Hoffman, M. H. A. (2009). Planten en luchtkwaliteit. Dendroflora, 46, 25-49. 
</t>
        </r>
        <r>
          <rPr>
            <sz val="10"/>
            <color rgb="FF000000"/>
            <rFont val="Tahoma"/>
            <family val="2"/>
          </rPr>
          <t xml:space="preserve">https://library.wur.nl/WebQuery/wurpubs/399478
</t>
        </r>
        <r>
          <rPr>
            <sz val="10"/>
            <color rgb="FF000000"/>
            <rFont val="Tahoma"/>
            <family val="2"/>
          </rPr>
          <t xml:space="preserve">
</t>
        </r>
        <r>
          <rPr>
            <sz val="10"/>
            <color rgb="FF000000"/>
            <rFont val="Tahoma"/>
            <family val="2"/>
          </rPr>
          <t xml:space="preserve">Sikkema, R., Stichting bos en hout. (1994). Bos en hout: dé kans voor een betere CO2-balans. Bos en hout berichten (nr. 3). http://www.probos.nl/images/pdf/bosberichten/bosenhoutberichten1994-03.pdf
</t>
        </r>
        <r>
          <rPr>
            <sz val="10"/>
            <color rgb="FF000000"/>
            <rFont val="Tahoma"/>
            <family val="2"/>
          </rPr>
          <t xml:space="preserve">
</t>
        </r>
        <r>
          <rPr>
            <sz val="10"/>
            <color rgb="FF000000"/>
            <rFont val="Tahoma"/>
            <family val="2"/>
          </rPr>
          <t xml:space="preserve">Nabuurs, G. J., &amp; Mohren, G. M. J. (1994). Koolstofvoorraden en-vastlegging in het Nederlandse bos. Nederlands Bosbouwtijdschrift, 66, 144-157.
</t>
        </r>
        <r>
          <rPr>
            <sz val="10"/>
            <color rgb="FF000000"/>
            <rFont val="Tahoma"/>
            <family val="2"/>
          </rPr>
          <t xml:space="preserve">https://edepot.wur.nl/114889
</t>
        </r>
      </text>
    </comment>
    <comment ref="E88" authorId="1" shapeId="0" xr:uid="{94179B3E-979F-A34D-A867-5DBBC3FAF31A}">
      <text>
        <r>
          <rPr>
            <sz val="12"/>
            <color rgb="FF000000"/>
            <rFont val="Arial"/>
            <family val="2"/>
          </rPr>
          <t xml:space="preserve">Nabuurs, G. J., &amp; Mohren, G. M. J. (1994). Koolstofvoorraden en-vastlegging in het Nederlandse bos. Nederlands Bosbouwtijdschrift, 66, 144-157.
</t>
        </r>
        <r>
          <rPr>
            <sz val="12"/>
            <color rgb="FF000000"/>
            <rFont val="Arial"/>
            <family val="2"/>
          </rPr>
          <t xml:space="preserve">https://edepot.wur.nl/114889
</t>
        </r>
        <r>
          <rPr>
            <sz val="12"/>
            <color rgb="FF000000"/>
            <rFont val="Arial"/>
            <family val="2"/>
          </rPr>
          <t xml:space="preserve">
</t>
        </r>
        <r>
          <rPr>
            <sz val="12"/>
            <color rgb="FF000000"/>
            <rFont val="Arial"/>
            <family val="2"/>
          </rPr>
          <t xml:space="preserve">Hoffman, M. H. A. (2009). Planten en luchtkwaliteit. Dendroflora, 46, 25-49. 
</t>
        </r>
        <r>
          <rPr>
            <sz val="12"/>
            <color rgb="FF000000"/>
            <rFont val="Arial"/>
            <family val="2"/>
          </rPr>
          <t xml:space="preserve">https://library.wur.nl/WebQuery/wurpubs/399478
</t>
        </r>
        <r>
          <rPr>
            <sz val="12"/>
            <color rgb="FF000000"/>
            <rFont val="Arial"/>
            <family val="2"/>
          </rPr>
          <t xml:space="preserve">
</t>
        </r>
        <r>
          <rPr>
            <sz val="10"/>
            <color rgb="FF000000"/>
            <rFont val="Arial"/>
            <family val="2"/>
          </rPr>
          <t>Alleen AGC meegenomen.</t>
        </r>
        <r>
          <rPr>
            <sz val="12"/>
            <color rgb="FF000000"/>
            <rFont val="Arial"/>
            <family val="2"/>
          </rPr>
          <t xml:space="preserve">
</t>
        </r>
      </text>
    </comment>
    <comment ref="H88" authorId="1" shapeId="0" xr:uid="{8AEF4E15-D0DF-3C4D-847A-C0D6697D79CC}">
      <text>
        <r>
          <rPr>
            <sz val="12"/>
            <color rgb="FF000000"/>
            <rFont val="Arial"/>
            <family val="2"/>
          </rPr>
          <t>European Environment Agency. (2007). Estimating the environmentally compatible bio energy potential from agriculture. https://doi.org/10.2800/13734</t>
        </r>
      </text>
    </comment>
    <comment ref="J88" authorId="1" shapeId="0" xr:uid="{7D83FE8B-6A33-424D-B87D-BFB6DC8BA5BC}">
      <text>
        <r>
          <rPr>
            <sz val="12"/>
            <color rgb="FF000000"/>
            <rFont val="Arial"/>
            <family val="2"/>
          </rPr>
          <t xml:space="preserve">We assume that the effect of all trees on soil quality is postive. Because of the deep rooting and the biomass of leaves that mulch the soil every autumn. Furthermore there is little soil tillage / preperation over the years because it is a long term crop/forest.
</t>
        </r>
        <r>
          <rPr>
            <sz val="12"/>
            <color rgb="FF000000"/>
            <rFont val="Arial"/>
            <family val="2"/>
          </rPr>
          <t xml:space="preserve">
</t>
        </r>
        <r>
          <rPr>
            <sz val="12"/>
            <color rgb="FF000000"/>
            <rFont val="Arial"/>
            <family val="2"/>
          </rPr>
          <t>Gebasseerd op: European Environment Agency. (2007). Estimating the environmentally compatible bio energy potential from agriculture. https://doi.org/10.2800/13734</t>
        </r>
      </text>
    </comment>
    <comment ref="L88" authorId="1" shapeId="0" xr:uid="{9E3982A5-8A70-BC42-B983-947F37354BB3}">
      <text>
        <r>
          <rPr>
            <sz val="12"/>
            <color rgb="FF000000"/>
            <rFont val="Arial"/>
            <family val="2"/>
          </rPr>
          <t xml:space="preserve">European Environment Agency. (2007). Estimating the environmentally compatible bio energy potential from agriculture. https://doi.org/10.2800/13734
</t>
        </r>
        <r>
          <rPr>
            <sz val="12"/>
            <color rgb="FF000000"/>
            <rFont val="Arial"/>
            <family val="2"/>
          </rPr>
          <t xml:space="preserve">
</t>
        </r>
        <r>
          <rPr>
            <sz val="12"/>
            <color rgb="FF000000"/>
            <rFont val="Arial"/>
            <family val="2"/>
          </rPr>
          <t>Otten, A., &amp; Boosten, M. (2014, maart). Nieuwe kansen voor duurzame biomassa: afvalwater zuiveren met wilgen (14.2.324). https://edepot.wur.nl/296655</t>
        </r>
      </text>
    </comment>
    <comment ref="B89" authorId="0" shapeId="0" xr:uid="{AA19E3F2-0A81-E642-BF5C-634DD592A92D}">
      <text>
        <r>
          <rPr>
            <sz val="10"/>
            <color rgb="FF000000"/>
            <rFont val="Tahoma"/>
            <family val="2"/>
          </rPr>
          <t xml:space="preserve">Schelhaas, M. J., &amp; Dekkers, R. (2013). Door de bomen het bos weer zien, 6e Nederlandse bosinventarisatie levert schat aan informatie. Vakblad Natuur Bos Landschap, 5(10), 14-17.
</t>
        </r>
        <r>
          <rPr>
            <sz val="10"/>
            <color rgb="FF000000"/>
            <rFont val="Tahoma"/>
            <family val="2"/>
          </rPr>
          <t xml:space="preserve">https://www.wur.nl/nl/Publicatie-details.htm?publicationId=publication-way-343431363730
</t>
        </r>
        <r>
          <rPr>
            <sz val="10"/>
            <color rgb="FF000000"/>
            <rFont val="Tahoma"/>
            <family val="2"/>
          </rPr>
          <t xml:space="preserve">
</t>
        </r>
        <r>
          <rPr>
            <sz val="10"/>
            <color rgb="FF000000"/>
            <rFont val="Tahoma"/>
            <family val="2"/>
          </rPr>
          <t xml:space="preserve">Helmer, W. (z.d.). Natuurwaarden van de Eik. Edepot Wur. Geraadpleegd op 5 mei 2021, van https://edepot.wur.nl/266940
</t>
        </r>
        <r>
          <rPr>
            <sz val="10"/>
            <color rgb="FF000000"/>
            <rFont val="Tahoma"/>
            <family val="2"/>
          </rPr>
          <t xml:space="preserve">
</t>
        </r>
        <r>
          <rPr>
            <sz val="10"/>
            <color rgb="FF000000"/>
            <rFont val="Tahoma"/>
            <family val="2"/>
          </rPr>
          <t xml:space="preserve">Hoffman, M. H. A. (2009). Planten en luchtkwaliteit. Dendroflora, 46, 25-49. 
</t>
        </r>
        <r>
          <rPr>
            <sz val="10"/>
            <color rgb="FF000000"/>
            <rFont val="Tahoma"/>
            <family val="2"/>
          </rPr>
          <t xml:space="preserve">https://library.wur.nl/WebQuery/wurpubs/399478
</t>
        </r>
        <r>
          <rPr>
            <sz val="10"/>
            <color rgb="FF000000"/>
            <rFont val="Tahoma"/>
            <family val="2"/>
          </rPr>
          <t xml:space="preserve">
</t>
        </r>
        <r>
          <rPr>
            <sz val="10"/>
            <color rgb="FF000000"/>
            <rFont val="Tahoma"/>
            <family val="2"/>
          </rPr>
          <t xml:space="preserve">Sikkema, R., Stichting bos en hout. (1994). Bos en hout: dé kans voor een betere CO2-balans. Bos en hout berichten (nr. 3). http://www.probos.nl/images/pdf/bosberichten/bosenhoutberichten1994-03.pdf
</t>
        </r>
        <r>
          <rPr>
            <sz val="10"/>
            <color rgb="FF000000"/>
            <rFont val="Tahoma"/>
            <family val="2"/>
          </rPr>
          <t xml:space="preserve">
</t>
        </r>
        <r>
          <rPr>
            <sz val="10"/>
            <color rgb="FF000000"/>
            <rFont val="Tahoma"/>
            <family val="2"/>
          </rPr>
          <t xml:space="preserve">Nabuurs, G. J., &amp; Mohren, G. M. J. (1994). Koolstofvoorraden en-vastlegging in het Nederlandse bos. Nederlands Bosbouwtijdschrift, 66, 144-157.
</t>
        </r>
        <r>
          <rPr>
            <sz val="10"/>
            <color rgb="FF000000"/>
            <rFont val="Tahoma"/>
            <family val="2"/>
          </rPr>
          <t xml:space="preserve">https://edepot.wur.nl/114889
</t>
        </r>
      </text>
    </comment>
    <comment ref="E89" authorId="1" shapeId="0" xr:uid="{DAB375B6-074D-434C-8132-12A1070A5BF2}">
      <text>
        <r>
          <rPr>
            <sz val="12"/>
            <color rgb="FF000000"/>
            <rFont val="Arial"/>
            <family val="2"/>
          </rPr>
          <t>Hunziker, M. (2011). A study on above- and belowground biomass and carbon stocks as well as sequestration of mountain birch along a chronosequence in southern Iceland. https://skemman.is/bitstream/1946/7560/1/13261%20MScThesis_Hunziker_final.pdf</t>
        </r>
      </text>
    </comment>
    <comment ref="H89" authorId="1" shapeId="0" xr:uid="{82BBF900-B43B-6644-AA91-AD78A5A3BDF8}">
      <text>
        <r>
          <rPr>
            <sz val="12"/>
            <color rgb="FF000000"/>
            <rFont val="Arial"/>
            <family val="2"/>
          </rPr>
          <t>European Environment Agency. (2007). Estimating the environmentally compatible bio energy potential from agriculture. https://doi.org/10.2800/13734</t>
        </r>
      </text>
    </comment>
    <comment ref="J89" authorId="1" shapeId="0" xr:uid="{44413723-F8BD-264C-AA60-24C4E9588D39}">
      <text>
        <r>
          <rPr>
            <sz val="12"/>
            <color rgb="FF000000"/>
            <rFont val="Arial"/>
            <family val="2"/>
          </rPr>
          <t xml:space="preserve">We assume that the effect of all trees on soil quality is postive. Because of the deep rooting and the biomass of leaves that mulch the soil every autumn. Furthermore there is little soil tillage / preperation over the years because it is a long term crop/forest.
</t>
        </r>
        <r>
          <rPr>
            <sz val="12"/>
            <color rgb="FF000000"/>
            <rFont val="Arial"/>
            <family val="2"/>
          </rPr>
          <t xml:space="preserve">
</t>
        </r>
        <r>
          <rPr>
            <sz val="12"/>
            <color rgb="FF000000"/>
            <rFont val="Arial"/>
            <family val="2"/>
          </rPr>
          <t>Gebasseerd op: European Environment Agency. (2007). Estimating the environmentally compatible bio energy potential from agriculture. https://doi.org/10.2800/13734</t>
        </r>
      </text>
    </comment>
    <comment ref="B90" authorId="0" shapeId="0" xr:uid="{3CC311BF-E0D3-384F-B5AD-95839DAD8B84}">
      <text>
        <r>
          <rPr>
            <sz val="10"/>
            <color rgb="FF000000"/>
            <rFont val="Tahoma"/>
            <family val="2"/>
          </rPr>
          <t xml:space="preserve">Schelhaas, M. J., &amp; Dekkers, R. (2013). Door de bomen het bos weer zien, 6e Nederlandse bosinventarisatie levert schat aan informatie. Vakblad Natuur Bos Landschap, 5(10), 14-17.
</t>
        </r>
        <r>
          <rPr>
            <sz val="10"/>
            <color rgb="FF000000"/>
            <rFont val="Tahoma"/>
            <family val="2"/>
          </rPr>
          <t xml:space="preserve">https://www.wur.nl/nl/Publicatie-details.htm?publicationId=publication-way-343431363730
</t>
        </r>
        <r>
          <rPr>
            <sz val="10"/>
            <color rgb="FF000000"/>
            <rFont val="Tahoma"/>
            <family val="2"/>
          </rPr>
          <t xml:space="preserve">
</t>
        </r>
        <r>
          <rPr>
            <sz val="10"/>
            <color rgb="FF000000"/>
            <rFont val="Tahoma"/>
            <family val="2"/>
          </rPr>
          <t xml:space="preserve">Helmer, W. (z.d.). Natuurwaarden van de Eik. Edepot Wur. Geraadpleegd op 5 mei 2021, van https://edepot.wur.nl/266940
</t>
        </r>
        <r>
          <rPr>
            <sz val="10"/>
            <color rgb="FF000000"/>
            <rFont val="Tahoma"/>
            <family val="2"/>
          </rPr>
          <t xml:space="preserve">
</t>
        </r>
        <r>
          <rPr>
            <sz val="10"/>
            <color rgb="FF000000"/>
            <rFont val="Tahoma"/>
            <family val="2"/>
          </rPr>
          <t xml:space="preserve">Hoffman, M. H. A. (2009). Planten en luchtkwaliteit. Dendroflora, 46, 25-49. 
</t>
        </r>
        <r>
          <rPr>
            <sz val="10"/>
            <color rgb="FF000000"/>
            <rFont val="Tahoma"/>
            <family val="2"/>
          </rPr>
          <t xml:space="preserve">https://library.wur.nl/WebQuery/wurpubs/399478
</t>
        </r>
        <r>
          <rPr>
            <sz val="10"/>
            <color rgb="FF000000"/>
            <rFont val="Tahoma"/>
            <family val="2"/>
          </rPr>
          <t xml:space="preserve">
</t>
        </r>
        <r>
          <rPr>
            <sz val="10"/>
            <color rgb="FF000000"/>
            <rFont val="Tahoma"/>
            <family val="2"/>
          </rPr>
          <t xml:space="preserve">Sikkema, R., Stichting bos en hout. (1994). Bos en hout: dé kans voor een betere CO2-balans. Bos en hout berichten (nr. 3). http://www.probos.nl/images/pdf/bosberichten/bosenhoutberichten1994-03.pdf
</t>
        </r>
        <r>
          <rPr>
            <sz val="10"/>
            <color rgb="FF000000"/>
            <rFont val="Tahoma"/>
            <family val="2"/>
          </rPr>
          <t xml:space="preserve">
</t>
        </r>
        <r>
          <rPr>
            <sz val="10"/>
            <color rgb="FF000000"/>
            <rFont val="Tahoma"/>
            <family val="2"/>
          </rPr>
          <t xml:space="preserve">Nabuurs, G. J., &amp; Mohren, G. M. J. (1994). Koolstofvoorraden en-vastlegging in het Nederlandse bos. Nederlands Bosbouwtijdschrift, 66, 144-157.
</t>
        </r>
        <r>
          <rPr>
            <sz val="10"/>
            <color rgb="FF000000"/>
            <rFont val="Tahoma"/>
            <family val="2"/>
          </rPr>
          <t xml:space="preserve">https://edepot.wur.nl/114889
</t>
        </r>
      </text>
    </comment>
    <comment ref="E90" authorId="1" shapeId="0" xr:uid="{77DB147E-B786-F64C-B521-516568DD96D9}">
      <text>
        <r>
          <rPr>
            <sz val="10"/>
            <color rgb="FF000000"/>
            <rFont val="Arial"/>
            <family val="2"/>
          </rPr>
          <t xml:space="preserve">Nabuurs, G. J., &amp; Mohren, G. M. J. (1994). Koolstofvoorraden en-vastlegging in het Nederlandse bos. Nederlands Bosbouwtijdschrift, 66, 144-157.
</t>
        </r>
        <r>
          <rPr>
            <sz val="10"/>
            <color rgb="FF000000"/>
            <rFont val="Arial"/>
            <family val="2"/>
          </rPr>
          <t xml:space="preserve">https://edepot.wur.nl/114889
</t>
        </r>
        <r>
          <rPr>
            <sz val="10"/>
            <color rgb="FF000000"/>
            <rFont val="Arial"/>
            <family val="2"/>
          </rPr>
          <t xml:space="preserve">
</t>
        </r>
        <r>
          <rPr>
            <sz val="10"/>
            <color rgb="FF000000"/>
            <rFont val="Arial"/>
            <family val="2"/>
          </rPr>
          <t xml:space="preserve">Hoffman, M. H. A. (2009). Planten en luchtkwaliteit. Dendroflora, 46, 25-49. 
</t>
        </r>
        <r>
          <rPr>
            <sz val="10"/>
            <color rgb="FF000000"/>
            <rFont val="Arial"/>
            <family val="2"/>
          </rPr>
          <t xml:space="preserve">https://library.wur.nl/WebQuery/wurpubs/399478
</t>
        </r>
        <r>
          <rPr>
            <sz val="10"/>
            <color rgb="FF000000"/>
            <rFont val="Arial"/>
            <family val="2"/>
          </rPr>
          <t xml:space="preserve">
</t>
        </r>
        <r>
          <rPr>
            <sz val="10"/>
            <color rgb="FF000000"/>
            <rFont val="Arial"/>
            <family val="2"/>
          </rPr>
          <t>Alleen AGC meegenomen.</t>
        </r>
        <r>
          <rPr>
            <sz val="10"/>
            <color rgb="FF000000"/>
            <rFont val="Arial"/>
            <family val="2"/>
          </rPr>
          <t xml:space="preserve">
</t>
        </r>
        <r>
          <rPr>
            <sz val="10"/>
            <color rgb="FF000000"/>
            <rFont val="Arial"/>
            <family val="2"/>
          </rPr>
          <t xml:space="preserve">
</t>
        </r>
      </text>
    </comment>
    <comment ref="H90" authorId="1" shapeId="0" xr:uid="{C703B06B-277B-3342-A0E1-47797F1AEAED}">
      <text>
        <r>
          <rPr>
            <sz val="12"/>
            <color rgb="FF000000"/>
            <rFont val="Arial"/>
            <family val="2"/>
          </rPr>
          <t>European Environment Agency. (2007). Estimating the environmentally compatible bio energy potential from agriculture. https://doi.org/10.2800/13734</t>
        </r>
      </text>
    </comment>
    <comment ref="J90" authorId="1" shapeId="0" xr:uid="{81BE92A8-67BF-AA46-970C-110908477A11}">
      <text>
        <r>
          <rPr>
            <sz val="12"/>
            <color rgb="FF000000"/>
            <rFont val="Arial"/>
            <family val="2"/>
          </rPr>
          <t xml:space="preserve">We assume that the effect of all trees on soil quality is postive. Because of the deep rooting and the biomass of leaves that mulch the soil every autumn. Furthermore there is little soil tillage / preperation over the years because it is a long term crop/forest.
</t>
        </r>
        <r>
          <rPr>
            <sz val="12"/>
            <color rgb="FF000000"/>
            <rFont val="Arial"/>
            <family val="2"/>
          </rPr>
          <t xml:space="preserve">
</t>
        </r>
        <r>
          <rPr>
            <sz val="12"/>
            <color rgb="FF000000"/>
            <rFont val="Arial"/>
            <family val="2"/>
          </rPr>
          <t>Gebasseerd op: European Environment Agency. (2007). Estimating the environmentally compatible bio energy potential from agriculture. https://doi.org/10.2800/13734</t>
        </r>
      </text>
    </comment>
    <comment ref="B91" authorId="0" shapeId="0" xr:uid="{2432D318-8B9E-F24E-899A-252EBA83E82E}">
      <text>
        <r>
          <rPr>
            <sz val="10"/>
            <color rgb="FF000000"/>
            <rFont val="Tahoma"/>
            <family val="2"/>
          </rPr>
          <t xml:space="preserve">Schelhaas, M. J., &amp; Dekkers, R. (2013). Door de bomen het bos weer zien, 6e Nederlandse bosinventarisatie levert schat aan informatie. Vakblad Natuur Bos Landschap, 5(10), 14-17.
</t>
        </r>
        <r>
          <rPr>
            <sz val="10"/>
            <color rgb="FF000000"/>
            <rFont val="Tahoma"/>
            <family val="2"/>
          </rPr>
          <t xml:space="preserve">https://www.wur.nl/nl/Publicatie-details.htm?publicationId=publication-way-343431363730
</t>
        </r>
        <r>
          <rPr>
            <sz val="10"/>
            <color rgb="FF000000"/>
            <rFont val="Tahoma"/>
            <family val="2"/>
          </rPr>
          <t xml:space="preserve">
</t>
        </r>
        <r>
          <rPr>
            <sz val="10"/>
            <color rgb="FF000000"/>
            <rFont val="Tahoma"/>
            <family val="2"/>
          </rPr>
          <t xml:space="preserve">Helmer, W. (z.d.). Natuurwaarden van de Eik. Edepot Wur. Geraadpleegd op 5 mei 2021, van https://edepot.wur.nl/266940
</t>
        </r>
        <r>
          <rPr>
            <sz val="10"/>
            <color rgb="FF000000"/>
            <rFont val="Tahoma"/>
            <family val="2"/>
          </rPr>
          <t xml:space="preserve">
</t>
        </r>
        <r>
          <rPr>
            <sz val="10"/>
            <color rgb="FF000000"/>
            <rFont val="Tahoma"/>
            <family val="2"/>
          </rPr>
          <t xml:space="preserve">Hoffman, M. H. A. (2009). Planten en luchtkwaliteit. Dendroflora, 46, 25-49. 
</t>
        </r>
        <r>
          <rPr>
            <sz val="10"/>
            <color rgb="FF000000"/>
            <rFont val="Tahoma"/>
            <family val="2"/>
          </rPr>
          <t xml:space="preserve">https://library.wur.nl/WebQuery/wurpubs/399478
</t>
        </r>
        <r>
          <rPr>
            <sz val="10"/>
            <color rgb="FF000000"/>
            <rFont val="Tahoma"/>
            <family val="2"/>
          </rPr>
          <t xml:space="preserve">
</t>
        </r>
        <r>
          <rPr>
            <sz val="10"/>
            <color rgb="FF000000"/>
            <rFont val="Tahoma"/>
            <family val="2"/>
          </rPr>
          <t xml:space="preserve">Sikkema, R., Stichting bos en hout. (1994). Bos en hout: dé kans voor een betere CO2-balans. Bos en hout berichten (nr. 3). http://www.probos.nl/images/pdf/bosberichten/bosenhoutberichten1994-03.pdf
</t>
        </r>
        <r>
          <rPr>
            <sz val="10"/>
            <color rgb="FF000000"/>
            <rFont val="Tahoma"/>
            <family val="2"/>
          </rPr>
          <t xml:space="preserve">
</t>
        </r>
        <r>
          <rPr>
            <sz val="10"/>
            <color rgb="FF000000"/>
            <rFont val="Tahoma"/>
            <family val="2"/>
          </rPr>
          <t xml:space="preserve">Nabuurs, G. J., &amp; Mohren, G. M. J. (1994). Koolstofvoorraden en-vastlegging in het Nederlandse bos. Nederlands Bosbouwtijdschrift, 66, 144-157.
</t>
        </r>
        <r>
          <rPr>
            <sz val="10"/>
            <color rgb="FF000000"/>
            <rFont val="Tahoma"/>
            <family val="2"/>
          </rPr>
          <t xml:space="preserve">https://edepot.wur.nl/114889
</t>
        </r>
      </text>
    </comment>
    <comment ref="E91" authorId="1" shapeId="0" xr:uid="{85EE9F2C-E737-2D4F-9CFE-81E8EE9BF438}">
      <text>
        <r>
          <rPr>
            <sz val="12"/>
            <color rgb="FF000000"/>
            <rFont val="Arial"/>
            <family val="2"/>
          </rPr>
          <t xml:space="preserve">Rytter, L., &amp; Rytter, R. M. (2016). Growth and carbon capture of grey alder (Alnus incana (L.) Moench.) under north European conditions–estimates based on reported research. Forest Ecology and Management, 373, 56-65.
</t>
        </r>
        <r>
          <rPr>
            <sz val="12"/>
            <color rgb="FF000000"/>
            <rFont val="Arial"/>
            <family val="2"/>
          </rPr>
          <t xml:space="preserve">https://www.cabdirect.org/cabdirect/abstract/20163175238
</t>
        </r>
        <r>
          <rPr>
            <sz val="12"/>
            <color rgb="FF000000"/>
            <rFont val="Arial"/>
            <family val="2"/>
          </rPr>
          <t xml:space="preserve">
</t>
        </r>
        <r>
          <rPr>
            <sz val="10"/>
            <color rgb="FF000000"/>
            <rFont val="Arial"/>
            <family val="2"/>
          </rPr>
          <t>Alleen AGC meegenomen.</t>
        </r>
        <r>
          <rPr>
            <sz val="12"/>
            <color rgb="FF000000"/>
            <rFont val="Arial"/>
            <family val="2"/>
          </rPr>
          <t xml:space="preserve">
</t>
        </r>
      </text>
    </comment>
    <comment ref="H91" authorId="1" shapeId="0" xr:uid="{2F0B6C00-9332-9C4F-858E-3C50F3B7AD10}">
      <text>
        <r>
          <rPr>
            <sz val="12"/>
            <color rgb="FF000000"/>
            <rFont val="Arial"/>
            <family val="2"/>
          </rPr>
          <t xml:space="preserve">Bosrevue (2010). Effecten van boomsoortenmenging op de biodiversiteit
</t>
        </r>
        <r>
          <rPr>
            <sz val="12"/>
            <color rgb="FF000000"/>
            <rFont val="Arial"/>
            <family val="2"/>
          </rPr>
          <t xml:space="preserve">http://bosrevue.bosplus.be/l/library/download/urn:uuid:40fe4f79-8135-4f5a-8ecf-da80bbbebab9/bosrevue_32_effecten_van_boomsoortenmenging_op_de_biodiversiteit.pdf?format=save_to_disk&amp;ext=.pdf
</t>
        </r>
      </text>
    </comment>
    <comment ref="J91" authorId="1" shapeId="0" xr:uid="{73A8C940-C85A-8D45-9236-770690C92F1A}">
      <text>
        <r>
          <rPr>
            <sz val="12"/>
            <color rgb="FF000000"/>
            <rFont val="Arial"/>
            <family val="2"/>
          </rPr>
          <t xml:space="preserve">We assume that the effect of all trees on soil quality is postive. Because of the deep rooting and the biomass of leaves that mulch the soil every autumn. Furthermore there is little soil tillage / preperation over the years because it is a long term crop/forest.
</t>
        </r>
        <r>
          <rPr>
            <sz val="12"/>
            <color rgb="FF000000"/>
            <rFont val="Arial"/>
            <family val="2"/>
          </rPr>
          <t xml:space="preserve">
</t>
        </r>
        <r>
          <rPr>
            <sz val="12"/>
            <color rgb="FF000000"/>
            <rFont val="Arial"/>
            <family val="2"/>
          </rPr>
          <t>Gebasseerd op: European Environment Agency. (2007). Estimating the environmentally compatible bio energy potential from agriculture. https://doi.org/10.2800/13734</t>
        </r>
      </text>
    </comment>
    <comment ref="H92" authorId="1" shapeId="0" xr:uid="{9257D9C5-B308-2548-A5E3-D24DBBFA6BE0}">
      <text>
        <r>
          <rPr>
            <sz val="12"/>
            <color rgb="FF000000"/>
            <rFont val="Arial"/>
            <family val="2"/>
          </rPr>
          <t xml:space="preserve">Louis Bolk Instituut (2014). Biodiversiteit in de melkveehouderij - Investeren in veerkracht en reduceren van risico's. https://biodiversiteitsmonitor.nl/docs/rapporten/conceptueel_kader_biodiversiteit_in_de_melkveehouderij_lbi_rapport.pdf
</t>
        </r>
      </text>
    </comment>
    <comment ref="J92" authorId="1" shapeId="0" xr:uid="{8F8993EF-EC4F-B747-B0CD-9BB9C230F9C5}">
      <text>
        <r>
          <rPr>
            <sz val="12"/>
            <color rgb="FF000000"/>
            <rFont val="Arial"/>
            <family val="2"/>
          </rPr>
          <t xml:space="preserve">Uitgaand van merendeel van het perceel blijvend grasland.
</t>
        </r>
        <r>
          <rPr>
            <sz val="12"/>
            <color rgb="FF000000"/>
            <rFont val="Arial"/>
            <family val="2"/>
          </rPr>
          <t xml:space="preserve">
</t>
        </r>
        <r>
          <rPr>
            <sz val="12"/>
            <color rgb="FF000000"/>
            <rFont val="Arial"/>
            <family val="2"/>
          </rPr>
          <t xml:space="preserve">van Eekeren, N., Bommelé, L., Bloem, J., Schouten, T., Rutgers, M., de Goede, R., ... &amp; Brussaard, L. (2008). Soil biological quality after 36 years of ley-arable cropping, permanent grassland and permanent arable cropping. </t>
        </r>
        <r>
          <rPr>
            <i/>
            <sz val="12"/>
            <color rgb="FF000000"/>
            <rFont val="Arial"/>
            <family val="2"/>
          </rPr>
          <t>applied soil ecology</t>
        </r>
        <r>
          <rPr>
            <sz val="12"/>
            <color rgb="FF000000"/>
            <rFont val="Arial"/>
            <family val="2"/>
          </rPr>
          <t xml:space="preserve">, </t>
        </r>
        <r>
          <rPr>
            <i/>
            <sz val="12"/>
            <color rgb="FF000000"/>
            <rFont val="Arial"/>
            <family val="2"/>
          </rPr>
          <t>40</t>
        </r>
        <r>
          <rPr>
            <sz val="12"/>
            <color rgb="FF000000"/>
            <rFont val="Arial"/>
            <family val="2"/>
          </rPr>
          <t xml:space="preserve">(3), 432-446.
</t>
        </r>
      </text>
    </comment>
    <comment ref="B96" authorId="1" shapeId="0" xr:uid="{00000000-0006-0000-0300-00007D000000}">
      <text>
        <r>
          <rPr>
            <sz val="12"/>
            <color rgb="FF000000"/>
            <rFont val="Arial"/>
            <family val="2"/>
          </rPr>
          <t xml:space="preserve">======
</t>
        </r>
        <r>
          <rPr>
            <sz val="12"/>
            <color rgb="FF000000"/>
            <rFont val="Arial"/>
            <family val="2"/>
          </rPr>
          <t xml:space="preserve">ID#AAAANug7DMY
</t>
        </r>
        <r>
          <rPr>
            <sz val="12"/>
            <color rgb="FF000000"/>
            <rFont val="Arial"/>
            <family val="2"/>
          </rPr>
          <t xml:space="preserve">    (2021-08-16 21:06:32)
</t>
        </r>
        <r>
          <rPr>
            <sz val="12"/>
            <color rgb="FF000000"/>
            <rFont val="Arial"/>
            <family val="2"/>
          </rPr>
          <t>Oudendag, D. A., &amp; Kuikman, P. J. (2003). Effecten van extensivering van de melkveehouderij op de emissies van broeikasgassen (Nr. 649). https://library.wur.nl/WebQuery/wurpubs/fulltext/26785</t>
        </r>
      </text>
    </comment>
    <comment ref="H97" authorId="1" shapeId="0" xr:uid="{00000000-0006-0000-0300-000005000000}">
      <text>
        <r>
          <rPr>
            <sz val="12"/>
            <color rgb="FF000000"/>
            <rFont val="Arial"/>
            <family val="2"/>
          </rPr>
          <t xml:space="preserve">======
</t>
        </r>
        <r>
          <rPr>
            <sz val="12"/>
            <color rgb="FF000000"/>
            <rFont val="Arial"/>
            <family val="2"/>
          </rPr>
          <t xml:space="preserve">ID#AAAAO4GkF08
</t>
        </r>
        <r>
          <rPr>
            <sz val="12"/>
            <color rgb="FF000000"/>
            <rFont val="Arial"/>
            <family val="2"/>
          </rPr>
          <t xml:space="preserve">tc={B6B0EF59-F904-BF4D-9E42-2956809EFD55}    (2021-09-06 08:17:22)
</t>
        </r>
        <r>
          <rPr>
            <sz val="12"/>
            <color rgb="FF000000"/>
            <rFont val="Arial"/>
            <family val="2"/>
          </rPr>
          <t xml:space="preserve">[Opmerkingenthread]
</t>
        </r>
        <r>
          <rPr>
            <sz val="12"/>
            <color rgb="FF000000"/>
            <rFont val="Arial"/>
            <family val="2"/>
          </rPr>
          <t xml:space="preserve">
</t>
        </r>
        <r>
          <rPr>
            <sz val="12"/>
            <color rgb="FF000000"/>
            <rFont val="Arial"/>
            <family val="2"/>
          </rPr>
          <t xml:space="preserve">U kunt deze opmerkingenthread lezen in uw versie van Excel. Eventuele wijzigingen aan de thread gaan echter verloren als het bestand wordt geopend in een nieuwere versie van Excel. Meer informatie: https://go.microsoft.com/fwlink/?linkid=870924
</t>
        </r>
        <r>
          <rPr>
            <sz val="12"/>
            <color rgb="FF000000"/>
            <rFont val="Arial"/>
            <family val="2"/>
          </rPr>
          <t xml:space="preserve">
</t>
        </r>
        <r>
          <rPr>
            <sz val="12"/>
            <color rgb="FF000000"/>
            <rFont val="Arial"/>
            <family val="2"/>
          </rPr>
          <t xml:space="preserve">Opmerking:
</t>
        </r>
        <r>
          <rPr>
            <sz val="12"/>
            <color rgb="FF000000"/>
            <rFont val="Arial"/>
            <family val="2"/>
          </rPr>
          <t xml:space="preserve">    https://www.rvo.nl/sites/default/files/2019/12/Tabel-6-Stikstof-fosfaat-per-melkkoe-2019-2021.pdf
</t>
        </r>
        <r>
          <rPr>
            <sz val="12"/>
            <color rgb="FF000000"/>
            <rFont val="Arial"/>
            <family val="2"/>
          </rPr>
          <t xml:space="preserve">Beantwoorden:
</t>
        </r>
        <r>
          <rPr>
            <sz val="12"/>
            <color rgb="FF000000"/>
            <rFont val="Arial"/>
            <family val="2"/>
          </rPr>
          <t xml:space="preserve">    Bij gemiddeld ureumgehalte van 20 en melkproductie van 9200</t>
        </r>
      </text>
    </comment>
    <comment ref="B100" authorId="1" shapeId="0" xr:uid="{00000000-0006-0000-0300-000077000000}">
      <text>
        <r>
          <rPr>
            <sz val="12"/>
            <color rgb="FF000000"/>
            <rFont val="Arial"/>
            <family val="2"/>
          </rPr>
          <t xml:space="preserve">======
</t>
        </r>
        <r>
          <rPr>
            <sz val="12"/>
            <color rgb="FF000000"/>
            <rFont val="Arial"/>
            <family val="2"/>
          </rPr>
          <t xml:space="preserve">ID#AAAANug7DMs
</t>
        </r>
        <r>
          <rPr>
            <sz val="12"/>
            <color rgb="FF000000"/>
            <rFont val="Arial"/>
            <family val="2"/>
          </rPr>
          <t xml:space="preserve">    (2021-08-16 21:06:32)
</t>
        </r>
        <r>
          <rPr>
            <sz val="12"/>
            <color rgb="FF000000"/>
            <rFont val="Arial"/>
            <family val="2"/>
          </rPr>
          <t>voor een gve groter van 2,65 op een veengrond was in de gebruikte bron geen waarde. De waarde die hoort bij een gve van 2,15-2,65 is daarom gebruikt. De werkelijke waarde zal dus hoger zijn dan de output hiervoor zal laten zien.</t>
        </r>
      </text>
    </comment>
    <comment ref="B104" authorId="1" shapeId="0" xr:uid="{00000000-0006-0000-0300-000038000000}">
      <text>
        <r>
          <rPr>
            <sz val="12"/>
            <color rgb="FF000000"/>
            <rFont val="Arial"/>
            <family val="2"/>
          </rPr>
          <t xml:space="preserve">======
</t>
        </r>
        <r>
          <rPr>
            <sz val="12"/>
            <color rgb="FF000000"/>
            <rFont val="Arial"/>
            <family val="2"/>
          </rPr>
          <t xml:space="preserve">ID#AAAANuh2aH4
</t>
        </r>
        <r>
          <rPr>
            <sz val="12"/>
            <color rgb="FF000000"/>
            <rFont val="Arial"/>
            <family val="2"/>
          </rPr>
          <t xml:space="preserve">    (2021-08-16 21:06:32)
</t>
        </r>
        <r>
          <rPr>
            <sz val="12"/>
            <color rgb="FF000000"/>
            <rFont val="Arial"/>
            <family val="2"/>
          </rPr>
          <t>(Oudendag &amp; Kuikman, 2003)</t>
        </r>
      </text>
    </comment>
    <comment ref="B112" authorId="1" shapeId="0" xr:uid="{00000000-0006-0000-0300-0000F5000000}">
      <text>
        <r>
          <rPr>
            <sz val="12"/>
            <color rgb="FF000000"/>
            <rFont val="Arial"/>
            <family val="2"/>
          </rPr>
          <t xml:space="preserve">======
</t>
        </r>
        <r>
          <rPr>
            <sz val="12"/>
            <color rgb="FF000000"/>
            <rFont val="Arial"/>
            <family val="2"/>
          </rPr>
          <t xml:space="preserve">ID#AAAANug7DEo
</t>
        </r>
        <r>
          <rPr>
            <sz val="12"/>
            <color rgb="FF000000"/>
            <rFont val="Arial"/>
            <family val="2"/>
          </rPr>
          <t xml:space="preserve">    (2021-08-16 21:06:31)
</t>
        </r>
        <r>
          <rPr>
            <sz val="12"/>
            <color rgb="FF000000"/>
            <rFont val="Arial"/>
            <family val="2"/>
          </rPr>
          <t>(Oudendag &amp; Kuikman, 2003)</t>
        </r>
      </text>
    </comment>
    <comment ref="B120" authorId="1" shapeId="0" xr:uid="{00000000-0006-0000-0300-0000AB000000}">
      <text>
        <r>
          <rPr>
            <sz val="12"/>
            <color rgb="FF000000"/>
            <rFont val="Arial"/>
            <family val="2"/>
          </rPr>
          <t xml:space="preserve">======
</t>
        </r>
        <r>
          <rPr>
            <sz val="12"/>
            <color rgb="FF000000"/>
            <rFont val="Arial"/>
            <family val="2"/>
          </rPr>
          <t xml:space="preserve">ID#AAAANug7DJc
</t>
        </r>
        <r>
          <rPr>
            <sz val="12"/>
            <color rgb="FF000000"/>
            <rFont val="Arial"/>
            <family val="2"/>
          </rPr>
          <t xml:space="preserve">    (2021-08-16 21:06:31)
</t>
        </r>
        <r>
          <rPr>
            <sz val="12"/>
            <color rgb="FF000000"/>
            <rFont val="Arial"/>
            <family val="2"/>
          </rPr>
          <t>(Oudendag &amp; Kuikman, 2003)</t>
        </r>
      </text>
    </comment>
    <comment ref="B129" authorId="0" shapeId="0" xr:uid="{B119FB83-CCAE-434A-858D-7ACE0711235A}">
      <text>
        <r>
          <rPr>
            <sz val="10"/>
            <color rgb="FF000000"/>
            <rFont val="Tahoma"/>
            <family val="2"/>
          </rPr>
          <t xml:space="preserve">Ember. (2022, 14 oktober). Carbon Price Viewer. https://ember-climate.org/data/carbon-price-viewer/
</t>
        </r>
      </text>
    </comment>
    <comment ref="B134" authorId="1" shapeId="0" xr:uid="{00000000-0006-0000-0300-00004D000000}">
      <text>
        <r>
          <rPr>
            <sz val="12"/>
            <color rgb="FF000000"/>
            <rFont val="Arial"/>
            <family val="2"/>
          </rPr>
          <t xml:space="preserve">======
</t>
        </r>
        <r>
          <rPr>
            <sz val="12"/>
            <color rgb="FF000000"/>
            <rFont val="Arial"/>
            <family val="2"/>
          </rPr>
          <t xml:space="preserve">ID#AAAANuh2aGk
</t>
        </r>
        <r>
          <rPr>
            <sz val="12"/>
            <color rgb="FF000000"/>
            <rFont val="Arial"/>
            <family val="2"/>
          </rPr>
          <t xml:space="preserve">    (2021-08-16 21:06:32)
</t>
        </r>
        <r>
          <rPr>
            <sz val="12"/>
            <color rgb="FF000000"/>
            <rFont val="Arial"/>
            <family val="2"/>
          </rPr>
          <t>(CLM et al., 2015)</t>
        </r>
      </text>
    </comment>
    <comment ref="E134" authorId="1" shapeId="0" xr:uid="{00000000-0006-0000-0300-0000BA000000}">
      <text>
        <r>
          <rPr>
            <sz val="12"/>
            <color rgb="FF000000"/>
            <rFont val="Arial"/>
            <family val="2"/>
          </rPr>
          <t xml:space="preserve">======
</t>
        </r>
        <r>
          <rPr>
            <sz val="12"/>
            <color rgb="FF000000"/>
            <rFont val="Arial"/>
            <family val="2"/>
          </rPr>
          <t xml:space="preserve">ID#AAAANug7DIc
</t>
        </r>
        <r>
          <rPr>
            <sz val="12"/>
            <color rgb="FF000000"/>
            <rFont val="Arial"/>
            <family val="2"/>
          </rPr>
          <t xml:space="preserve">    (2021-08-16 21:06:31)
</t>
        </r>
        <r>
          <rPr>
            <sz val="12"/>
            <color rgb="FF000000"/>
            <rFont val="Arial"/>
            <family val="2"/>
          </rPr>
          <t>(CLM et al., 2015)</t>
        </r>
      </text>
    </comment>
    <comment ref="H134" authorId="1" shapeId="0" xr:uid="{00000000-0006-0000-0300-0000B6000000}">
      <text>
        <r>
          <rPr>
            <sz val="12"/>
            <color rgb="FF000000"/>
            <rFont val="Arial"/>
            <family val="2"/>
          </rPr>
          <t xml:space="preserve">======
</t>
        </r>
        <r>
          <rPr>
            <sz val="12"/>
            <color rgb="FF000000"/>
            <rFont val="Arial"/>
            <family val="2"/>
          </rPr>
          <t xml:space="preserve">ID#AAAANug7DIs
</t>
        </r>
        <r>
          <rPr>
            <sz val="12"/>
            <color rgb="FF000000"/>
            <rFont val="Arial"/>
            <family val="2"/>
          </rPr>
          <t xml:space="preserve">    (2021-08-16 21:06:31)
</t>
        </r>
        <r>
          <rPr>
            <sz val="12"/>
            <color rgb="FF000000"/>
            <rFont val="Arial"/>
            <family val="2"/>
          </rPr>
          <t>(CLM et al., 2015)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500-000003000000}">
      <text>
        <r>
          <rPr>
            <sz val="12"/>
            <color rgb="FF000000"/>
            <rFont val="Arial"/>
            <family val="2"/>
          </rPr>
          <t xml:space="preserve">======
</t>
        </r>
        <r>
          <rPr>
            <sz val="12"/>
            <color rgb="FF000000"/>
            <rFont val="Arial"/>
            <family val="2"/>
          </rPr>
          <t xml:space="preserve">ID#AAAAO4GkF1U
</t>
        </r>
        <r>
          <rPr>
            <sz val="12"/>
            <color rgb="FF000000"/>
            <rFont val="Arial"/>
            <family val="2"/>
          </rPr>
          <t xml:space="preserve">tc={191ABC71-D51E-3B4B-B8CE-7E8B90250A1D}    (2021-09-06 08:17:22)
</t>
        </r>
        <r>
          <rPr>
            <sz val="12"/>
            <color rgb="FF000000"/>
            <rFont val="Arial"/>
            <family val="2"/>
          </rPr>
          <t xml:space="preserve">[Opmerkingenthread]
</t>
        </r>
        <r>
          <rPr>
            <sz val="12"/>
            <color rgb="FF000000"/>
            <rFont val="Arial"/>
            <family val="2"/>
          </rPr>
          <t xml:space="preserve">
</t>
        </r>
        <r>
          <rPr>
            <sz val="12"/>
            <color rgb="FF000000"/>
            <rFont val="Arial"/>
            <family val="2"/>
          </rPr>
          <t xml:space="preserve">U kunt deze opmerkingenthread lezen in uw versie van Excel. Eventuele wijzigingen aan de thread gaan echter verloren als het bestand wordt geopend in een nieuwere versie van Excel. Meer informatie: https://go.microsoft.com/fwlink/?linkid=870924
</t>
        </r>
        <r>
          <rPr>
            <sz val="12"/>
            <color rgb="FF000000"/>
            <rFont val="Arial"/>
            <family val="2"/>
          </rPr>
          <t xml:space="preserve">
</t>
        </r>
        <r>
          <rPr>
            <sz val="12"/>
            <color rgb="FF000000"/>
            <rFont val="Arial"/>
            <family val="2"/>
          </rPr>
          <t xml:space="preserve">Opmerking:
</t>
        </r>
        <r>
          <rPr>
            <sz val="12"/>
            <color rgb="FF000000"/>
            <rFont val="Arial"/>
            <family val="2"/>
          </rPr>
          <t xml:space="preserve">    Winkler, B., Mangold, A., von Cossel, M., Clifton-Brown, J., Pogrzeba, M., Lewandowski, I., ... &amp; Kiesel, A. (2020). Implementing miscanthus into farming systems: A review of agronomic practices, capital and labour demand. Renewable and Sustainable Energy Reviews, 132, 110053.
</t>
        </r>
        <r>
          <rPr>
            <sz val="12"/>
            <color rgb="FF000000"/>
            <rFont val="Arial"/>
            <family val="2"/>
          </rPr>
          <t xml:space="preserve">Beantwoorden:
</t>
        </r>
        <r>
          <rPr>
            <sz val="12"/>
            <color rgb="FF000000"/>
            <rFont val="Arial"/>
            <family val="2"/>
          </rPr>
          <t xml:space="preserve">    Ook bevestigd door Jan-Govert van Vibers: aanplantkosten totaal €3500 p/ha genoemd</t>
        </r>
      </text>
    </comment>
    <comment ref="A11" authorId="0" shapeId="0" xr:uid="{00000000-0006-0000-0500-000005000000}">
      <text>
        <r>
          <rPr>
            <sz val="12"/>
            <color theme="1"/>
            <rFont val="Arial"/>
            <family val="2"/>
          </rPr>
          <t>======
ID#AAAAO4GkF1E
tc={D43D426E-FE1F-3448-B9A9-F4F62FE661CE}    (2021-09-06 08:17:22)
[Opmerkingenthread]
U kunt deze opmerkingenthread lezen in uw versie van Excel. Eventuele wijzigingen aan de thread gaan echter verloren als het bestand wordt geopend in een nieuwere versie van Excel. Meer informatie: https://go.microsoft.com/fwlink/?linkid=870924
Opmerking:
    Winkler, B., Mangold, A., von Cossel, M., Clifton-Brown, J., Pogrzeba, M., Lewandowski, I., ... &amp; Kiesel, A. (2020). Implementing miscanthus into farming systems: A review of agronomic practices, capital and labour demand. Renewable and Sustainable Energy Reviews, 132, 110053.</t>
        </r>
      </text>
    </comment>
    <comment ref="A110" authorId="0" shapeId="0" xr:uid="{00000000-0006-0000-0500-000002000000}">
      <text>
        <r>
          <rPr>
            <sz val="12"/>
            <color theme="1"/>
            <rFont val="Arial"/>
            <family val="2"/>
          </rPr>
          <t>======
ID#AAAAO4GkF1c
tc={45C236FD-D04D-EE45-9A03-A9C31CB8040C}    (2021-09-06 08:17:22)
[Opmerkingenthread]
U kunt deze opmerkingenthread lezen in uw versie van Excel. Eventuele wijzigingen aan de thread gaan echter verloren als het bestand wordt geopend in een nieuwere versie van Excel. Meer informatie: https://go.microsoft.com/fwlink/?linkid=870924
Opmerking:
    Winkler, B., Mangold, A., von Cossel, M., Clifton-Brown, J., Pogrzeba, M., Lewandowski, I., ... &amp; Kiesel, A. (2020). Implementing miscanthus into farming systems: A review of agronomic practices, capital and labour demand. Renewable and Sustainable Energy Reviews, 132, 110053.
Beantwoorden:
    Ook bevestigd door Jan-Govert van Vibers: aanplantkosten totaal €3500 p/ha genoemd</t>
        </r>
      </text>
    </comment>
    <comment ref="A114" authorId="0" shapeId="0" xr:uid="{00000000-0006-0000-0500-000001000000}">
      <text>
        <r>
          <rPr>
            <sz val="12"/>
            <color theme="1"/>
            <rFont val="Arial"/>
            <family val="2"/>
          </rPr>
          <t>======
ID#AAAAO4GkF1g
tc={73BEAD6A-5C84-DB4F-AF37-BA037785697D}    (2021-09-06 08:17:22)
[Opmerkingenthread]
U kunt deze opmerkingenthread lezen in uw versie van Excel. Eventuele wijzigingen aan de thread gaan echter verloren als het bestand wordt geopend in een nieuwere versie van Excel. Meer informatie: https://go.microsoft.com/fwlink/?linkid=870924
Opmerking:
    Winkler, B., Mangold, A., von Cossel, M., Clifton-Brown, J., Pogrzeba, M., Lewandowski, I., ... &amp; Kiesel, A. (2020). Implementing miscanthus into farming systems: A review of agronomic practices, capital and labour demand. Renewable and Sustainable Energy Reviews, 132, 110053.</t>
        </r>
      </text>
    </comment>
    <comment ref="A211" authorId="0" shapeId="0" xr:uid="{00000000-0006-0000-0500-000006000000}">
      <text>
        <r>
          <rPr>
            <sz val="12"/>
            <color theme="1"/>
            <rFont val="Arial"/>
            <family val="2"/>
          </rPr>
          <t>======
ID#AAAAO4GkF1A
tc={AC6A398F-8A14-C540-9E44-FAFB11F55EB8}    (2021-09-06 08:17:22)
[Opmerkingenthread]
U kunt deze opmerkingenthread lezen in uw versie van Excel. Eventuele wijzigingen aan de thread gaan echter verloren als het bestand wordt geopend in een nieuwere versie van Excel. Meer informatie: https://go.microsoft.com/fwlink/?linkid=870924
Opmerking:
    Winkler, B., Mangold, A., von Cossel, M., Clifton-Brown, J., Pogrzeba, M., Lewandowski, I., ... &amp; Kiesel, A. (2020). Implementing miscanthus into farming systems: A review of agronomic practices, capital and labour demand. Renewable and Sustainable Energy Reviews, 132, 110053.
Beantwoorden:
    Ook bevestigd door Jan-Govert van Vibers: aanplantkosten totaal €3500 p/ha genoemd</t>
        </r>
      </text>
    </comment>
    <comment ref="A215" authorId="0" shapeId="0" xr:uid="{00000000-0006-0000-0500-000004000000}">
      <text>
        <r>
          <rPr>
            <sz val="12"/>
            <color theme="1"/>
            <rFont val="Arial"/>
            <family val="2"/>
          </rPr>
          <t>======
ID#AAAAO4GkF1M
tc={040DA142-5992-BF44-85CF-CD9D7DE5B83F}    (2021-09-06 08:17:22)
[Opmerkingenthread]
U kunt deze opmerkingenthread lezen in uw versie van Excel. Eventuele wijzigingen aan de thread gaan echter verloren als het bestand wordt geopend in een nieuwere versie van Excel. Meer informatie: https://go.microsoft.com/fwlink/?linkid=870924
Opmerking:
    Winkler, B., Mangold, A., von Cossel, M., Clifton-Brown, J., Pogrzeba, M., Lewandowski, I., ... &amp; Kiesel, A. (2020). Implementing miscanthus into farming systems: A review of agronomic practices, capital and labour demand. Renewable and Sustainable Energy Reviews, 132, 110053.</t>
        </r>
      </text>
    </comment>
    <comment ref="A311" authorId="0" shapeId="0" xr:uid="{68021837-8989-2D45-9EAC-2DB8578C9E21}">
      <text>
        <r>
          <rPr>
            <sz val="12"/>
            <color rgb="FF000000"/>
            <rFont val="Arial"/>
            <family val="2"/>
          </rPr>
          <t xml:space="preserve">======
</t>
        </r>
        <r>
          <rPr>
            <sz val="12"/>
            <color rgb="FF000000"/>
            <rFont val="Arial"/>
            <family val="2"/>
          </rPr>
          <t xml:space="preserve">ID#AAAAO4GkF1U
</t>
        </r>
        <r>
          <rPr>
            <sz val="12"/>
            <color rgb="FF000000"/>
            <rFont val="Arial"/>
            <family val="2"/>
          </rPr>
          <t xml:space="preserve">tc={191ABC71-D51E-3B4B-B8CE-7E8B90250A1D}    (2021-09-06 08:17:22)
</t>
        </r>
        <r>
          <rPr>
            <sz val="12"/>
            <color rgb="FF000000"/>
            <rFont val="Arial"/>
            <family val="2"/>
          </rPr>
          <t xml:space="preserve">[Opmerkingenthread]
</t>
        </r>
        <r>
          <rPr>
            <sz val="12"/>
            <color rgb="FF000000"/>
            <rFont val="Arial"/>
            <family val="2"/>
          </rPr>
          <t xml:space="preserve">
</t>
        </r>
        <r>
          <rPr>
            <sz val="12"/>
            <color rgb="FF000000"/>
            <rFont val="Arial"/>
            <family val="2"/>
          </rPr>
          <t xml:space="preserve">U kunt deze opmerkingenthread lezen in uw versie van Excel. Eventuele wijzigingen aan de thread gaan echter verloren als het bestand wordt geopend in een nieuwere versie van Excel. Meer informatie: https://go.microsoft.com/fwlink/?linkid=870924
</t>
        </r>
        <r>
          <rPr>
            <sz val="12"/>
            <color rgb="FF000000"/>
            <rFont val="Arial"/>
            <family val="2"/>
          </rPr>
          <t xml:space="preserve">
</t>
        </r>
        <r>
          <rPr>
            <sz val="12"/>
            <color rgb="FF000000"/>
            <rFont val="Arial"/>
            <family val="2"/>
          </rPr>
          <t xml:space="preserve">Opmerking:
</t>
        </r>
        <r>
          <rPr>
            <sz val="12"/>
            <color rgb="FF000000"/>
            <rFont val="Arial"/>
            <family val="2"/>
          </rPr>
          <t xml:space="preserve">    Winkler, B., Mangold, A., von Cossel, M., Clifton-Brown, J., Pogrzeba, M., Lewandowski, I., ... &amp; Kiesel, A. (2020). Implementing miscanthus into farming systems: A review of agronomic practices, capital and labour demand. Renewable and Sustainable Energy Reviews, 132, 110053.
</t>
        </r>
        <r>
          <rPr>
            <sz val="12"/>
            <color rgb="FF000000"/>
            <rFont val="Arial"/>
            <family val="2"/>
          </rPr>
          <t xml:space="preserve">Beantwoorden:
</t>
        </r>
        <r>
          <rPr>
            <sz val="12"/>
            <color rgb="FF000000"/>
            <rFont val="Arial"/>
            <family val="2"/>
          </rPr>
          <t xml:space="preserve">    Ook bevestigd door Jan-Govert van Vibers: aanplantkosten totaal €3500 p/ha genoemd</t>
        </r>
      </text>
    </comment>
    <comment ref="A315" authorId="0" shapeId="0" xr:uid="{0BCE5E03-AC59-CF4A-94D2-B8AF373D32B0}">
      <text>
        <r>
          <rPr>
            <sz val="12"/>
            <color rgb="FF000000"/>
            <rFont val="Arial"/>
            <family val="2"/>
          </rPr>
          <t xml:space="preserve">======
</t>
        </r>
        <r>
          <rPr>
            <sz val="12"/>
            <color rgb="FF000000"/>
            <rFont val="Arial"/>
            <family val="2"/>
          </rPr>
          <t xml:space="preserve">ID#AAAAO4GkF1E
</t>
        </r>
        <r>
          <rPr>
            <sz val="12"/>
            <color rgb="FF000000"/>
            <rFont val="Arial"/>
            <family val="2"/>
          </rPr>
          <t xml:space="preserve">tc={D43D426E-FE1F-3448-B9A9-F4F62FE661CE}    (2021-09-06 08:17:22)
</t>
        </r>
        <r>
          <rPr>
            <sz val="12"/>
            <color rgb="FF000000"/>
            <rFont val="Arial"/>
            <family val="2"/>
          </rPr>
          <t xml:space="preserve">[Opmerkingenthread]
</t>
        </r>
        <r>
          <rPr>
            <sz val="12"/>
            <color rgb="FF000000"/>
            <rFont val="Arial"/>
            <family val="2"/>
          </rPr>
          <t xml:space="preserve">
</t>
        </r>
        <r>
          <rPr>
            <sz val="12"/>
            <color rgb="FF000000"/>
            <rFont val="Arial"/>
            <family val="2"/>
          </rPr>
          <t xml:space="preserve">U kunt deze opmerkingenthread lezen in uw versie van Excel. Eventuele wijzigingen aan de thread gaan echter verloren als het bestand wordt geopend in een nieuwere versie van Excel. Meer informatie: https://go.microsoft.com/fwlink/?linkid=870924
</t>
        </r>
        <r>
          <rPr>
            <sz val="12"/>
            <color rgb="FF000000"/>
            <rFont val="Arial"/>
            <family val="2"/>
          </rPr>
          <t xml:space="preserve">
</t>
        </r>
        <r>
          <rPr>
            <sz val="12"/>
            <color rgb="FF000000"/>
            <rFont val="Arial"/>
            <family val="2"/>
          </rPr>
          <t xml:space="preserve">Opmerking:
</t>
        </r>
        <r>
          <rPr>
            <sz val="12"/>
            <color rgb="FF000000"/>
            <rFont val="Arial"/>
            <family val="2"/>
          </rPr>
          <t xml:space="preserve">    Winkler, B., Mangold, A., von Cossel, M., Clifton-Brown, J., Pogrzeba, M., Lewandowski, I., ... &amp; Kiesel, A. (2020). Implementing miscanthus into farming systems: A review of agronomic practices, capital and labour demand. Renewable and Sustainable Energy Reviews, 132, 110053.</t>
        </r>
      </text>
    </comment>
    <comment ref="A349" authorId="0" shapeId="0" xr:uid="{93502BE6-4069-4544-8CC7-F2AF3B736C78}">
      <text>
        <r>
          <rPr>
            <sz val="12"/>
            <color rgb="FF000000"/>
            <rFont val="Arial"/>
            <family val="2"/>
          </rPr>
          <t xml:space="preserve">======
</t>
        </r>
        <r>
          <rPr>
            <sz val="12"/>
            <color rgb="FF000000"/>
            <rFont val="Arial"/>
            <family val="2"/>
          </rPr>
          <t xml:space="preserve">ID#AAAAO4GkF1U
</t>
        </r>
        <r>
          <rPr>
            <sz val="12"/>
            <color rgb="FF000000"/>
            <rFont val="Arial"/>
            <family val="2"/>
          </rPr>
          <t xml:space="preserve">tc={191ABC71-D51E-3B4B-B8CE-7E8B90250A1D}    (2021-09-06 08:17:22)
</t>
        </r>
        <r>
          <rPr>
            <sz val="12"/>
            <color rgb="FF000000"/>
            <rFont val="Arial"/>
            <family val="2"/>
          </rPr>
          <t xml:space="preserve">[Opmerkingenthread]
</t>
        </r>
        <r>
          <rPr>
            <sz val="12"/>
            <color rgb="FF000000"/>
            <rFont val="Arial"/>
            <family val="2"/>
          </rPr>
          <t xml:space="preserve">
</t>
        </r>
        <r>
          <rPr>
            <sz val="12"/>
            <color rgb="FF000000"/>
            <rFont val="Arial"/>
            <family val="2"/>
          </rPr>
          <t xml:space="preserve">U kunt deze opmerkingenthread lezen in uw versie van Excel. Eventuele wijzigingen aan de thread gaan echter verloren als het bestand wordt geopend in een nieuwere versie van Excel. Meer informatie: https://go.microsoft.com/fwlink/?linkid=870924
</t>
        </r>
        <r>
          <rPr>
            <sz val="12"/>
            <color rgb="FF000000"/>
            <rFont val="Arial"/>
            <family val="2"/>
          </rPr>
          <t xml:space="preserve">
</t>
        </r>
        <r>
          <rPr>
            <sz val="12"/>
            <color rgb="FF000000"/>
            <rFont val="Arial"/>
            <family val="2"/>
          </rPr>
          <t xml:space="preserve">Opmerking:
</t>
        </r>
        <r>
          <rPr>
            <sz val="12"/>
            <color rgb="FF000000"/>
            <rFont val="Arial"/>
            <family val="2"/>
          </rPr>
          <t xml:space="preserve">    Winkler, B., Mangold, A., von Cossel, M., Clifton-Brown, J., Pogrzeba, M., Lewandowski, I., ... &amp; Kiesel, A. (2020). Implementing miscanthus into farming systems: A review of agronomic practices, capital and labour demand. Renewable and Sustainable Energy Reviews, 132, 110053.
</t>
        </r>
        <r>
          <rPr>
            <sz val="12"/>
            <color rgb="FF000000"/>
            <rFont val="Arial"/>
            <family val="2"/>
          </rPr>
          <t xml:space="preserve">Beantwoorden:
</t>
        </r>
        <r>
          <rPr>
            <sz val="12"/>
            <color rgb="FF000000"/>
            <rFont val="Arial"/>
            <family val="2"/>
          </rPr>
          <t xml:space="preserve">    Ook bevestigd door Jan-Govert van Vibers: aanplantkosten totaal €3500 p/ha genoemd</t>
        </r>
      </text>
    </comment>
    <comment ref="A353" authorId="0" shapeId="0" xr:uid="{58B83636-033B-0642-841D-C76212B0B3E4}">
      <text>
        <r>
          <rPr>
            <sz val="12"/>
            <color rgb="FF000000"/>
            <rFont val="Arial"/>
            <family val="2"/>
          </rPr>
          <t xml:space="preserve">======
</t>
        </r>
        <r>
          <rPr>
            <sz val="12"/>
            <color rgb="FF000000"/>
            <rFont val="Arial"/>
            <family val="2"/>
          </rPr>
          <t xml:space="preserve">ID#AAAAO4GkF1E
</t>
        </r>
        <r>
          <rPr>
            <sz val="12"/>
            <color rgb="FF000000"/>
            <rFont val="Arial"/>
            <family val="2"/>
          </rPr>
          <t xml:space="preserve">tc={D43D426E-FE1F-3448-B9A9-F4F62FE661CE}    (2021-09-06 08:17:22)
</t>
        </r>
        <r>
          <rPr>
            <sz val="12"/>
            <color rgb="FF000000"/>
            <rFont val="Arial"/>
            <family val="2"/>
          </rPr>
          <t xml:space="preserve">[Opmerkingenthread]
</t>
        </r>
        <r>
          <rPr>
            <sz val="12"/>
            <color rgb="FF000000"/>
            <rFont val="Arial"/>
            <family val="2"/>
          </rPr>
          <t xml:space="preserve">
</t>
        </r>
        <r>
          <rPr>
            <sz val="12"/>
            <color rgb="FF000000"/>
            <rFont val="Arial"/>
            <family val="2"/>
          </rPr>
          <t xml:space="preserve">U kunt deze opmerkingenthread lezen in uw versie van Excel. Eventuele wijzigingen aan de thread gaan echter verloren als het bestand wordt geopend in een nieuwere versie van Excel. Meer informatie: https://go.microsoft.com/fwlink/?linkid=870924
</t>
        </r>
        <r>
          <rPr>
            <sz val="12"/>
            <color rgb="FF000000"/>
            <rFont val="Arial"/>
            <family val="2"/>
          </rPr>
          <t xml:space="preserve">
</t>
        </r>
        <r>
          <rPr>
            <sz val="12"/>
            <color rgb="FF000000"/>
            <rFont val="Arial"/>
            <family val="2"/>
          </rPr>
          <t xml:space="preserve">Opmerking:
</t>
        </r>
        <r>
          <rPr>
            <sz val="12"/>
            <color rgb="FF000000"/>
            <rFont val="Arial"/>
            <family val="2"/>
          </rPr>
          <t xml:space="preserve">    Winkler, B., Mangold, A., von Cossel, M., Clifton-Brown, J., Pogrzeba, M., Lewandowski, I., ... &amp; Kiesel, A. (2020). Implementing miscanthus into farming systems: A review of agronomic practices, capital and labour demand. Renewable and Sustainable Energy Reviews, 132, 110053.</t>
        </r>
      </text>
    </comment>
    <comment ref="A387" authorId="0" shapeId="0" xr:uid="{A41B18D6-8EC0-B24B-BC33-B8F1E4A9C28F}">
      <text>
        <r>
          <rPr>
            <sz val="12"/>
            <color rgb="FF000000"/>
            <rFont val="Arial"/>
            <family val="2"/>
          </rPr>
          <t xml:space="preserve">======
</t>
        </r>
        <r>
          <rPr>
            <sz val="12"/>
            <color rgb="FF000000"/>
            <rFont val="Arial"/>
            <family val="2"/>
          </rPr>
          <t xml:space="preserve">ID#AAAAO4GkF1U
</t>
        </r>
        <r>
          <rPr>
            <sz val="12"/>
            <color rgb="FF000000"/>
            <rFont val="Arial"/>
            <family val="2"/>
          </rPr>
          <t xml:space="preserve">tc={191ABC71-D51E-3B4B-B8CE-7E8B90250A1D}    (2021-09-06 08:17:22)
</t>
        </r>
        <r>
          <rPr>
            <sz val="12"/>
            <color rgb="FF000000"/>
            <rFont val="Arial"/>
            <family val="2"/>
          </rPr>
          <t xml:space="preserve">[Opmerkingenthread]
</t>
        </r>
        <r>
          <rPr>
            <sz val="12"/>
            <color rgb="FF000000"/>
            <rFont val="Arial"/>
            <family val="2"/>
          </rPr>
          <t xml:space="preserve">
</t>
        </r>
        <r>
          <rPr>
            <sz val="12"/>
            <color rgb="FF000000"/>
            <rFont val="Arial"/>
            <family val="2"/>
          </rPr>
          <t xml:space="preserve">U kunt deze opmerkingenthread lezen in uw versie van Excel. Eventuele wijzigingen aan de thread gaan echter verloren als het bestand wordt geopend in een nieuwere versie van Excel. Meer informatie: https://go.microsoft.com/fwlink/?linkid=870924
</t>
        </r>
        <r>
          <rPr>
            <sz val="12"/>
            <color rgb="FF000000"/>
            <rFont val="Arial"/>
            <family val="2"/>
          </rPr>
          <t xml:space="preserve">
</t>
        </r>
        <r>
          <rPr>
            <sz val="12"/>
            <color rgb="FF000000"/>
            <rFont val="Arial"/>
            <family val="2"/>
          </rPr>
          <t xml:space="preserve">Opmerking:
</t>
        </r>
        <r>
          <rPr>
            <sz val="12"/>
            <color rgb="FF000000"/>
            <rFont val="Arial"/>
            <family val="2"/>
          </rPr>
          <t xml:space="preserve">    Winkler, B., Mangold, A., von Cossel, M., Clifton-Brown, J., Pogrzeba, M., Lewandowski, I., ... &amp; Kiesel, A. (2020). Implementing miscanthus into farming systems: A review of agronomic practices, capital and labour demand. Renewable and Sustainable Energy Reviews, 132, 110053.
</t>
        </r>
        <r>
          <rPr>
            <sz val="12"/>
            <color rgb="FF000000"/>
            <rFont val="Arial"/>
            <family val="2"/>
          </rPr>
          <t xml:space="preserve">Beantwoorden:
</t>
        </r>
        <r>
          <rPr>
            <sz val="12"/>
            <color rgb="FF000000"/>
            <rFont val="Arial"/>
            <family val="2"/>
          </rPr>
          <t xml:space="preserve">    Ook bevestigd door Jan-Govert van Vibers: aanplantkosten totaal €3500 p/ha genoemd</t>
        </r>
      </text>
    </comment>
    <comment ref="A391" authorId="0" shapeId="0" xr:uid="{90979026-81A8-CB48-92CF-8C28E516757A}">
      <text>
        <r>
          <rPr>
            <sz val="12"/>
            <color rgb="FF000000"/>
            <rFont val="Arial"/>
            <family val="2"/>
          </rPr>
          <t xml:space="preserve">======
</t>
        </r>
        <r>
          <rPr>
            <sz val="12"/>
            <color rgb="FF000000"/>
            <rFont val="Arial"/>
            <family val="2"/>
          </rPr>
          <t xml:space="preserve">ID#AAAAO4GkF1E
</t>
        </r>
        <r>
          <rPr>
            <sz val="12"/>
            <color rgb="FF000000"/>
            <rFont val="Arial"/>
            <family val="2"/>
          </rPr>
          <t xml:space="preserve">tc={D43D426E-FE1F-3448-B9A9-F4F62FE661CE}    (2021-09-06 08:17:22)
</t>
        </r>
        <r>
          <rPr>
            <sz val="12"/>
            <color rgb="FF000000"/>
            <rFont val="Arial"/>
            <family val="2"/>
          </rPr>
          <t xml:space="preserve">[Opmerkingenthread]
</t>
        </r>
        <r>
          <rPr>
            <sz val="12"/>
            <color rgb="FF000000"/>
            <rFont val="Arial"/>
            <family val="2"/>
          </rPr>
          <t xml:space="preserve">
</t>
        </r>
        <r>
          <rPr>
            <sz val="12"/>
            <color rgb="FF000000"/>
            <rFont val="Arial"/>
            <family val="2"/>
          </rPr>
          <t xml:space="preserve">U kunt deze opmerkingenthread lezen in uw versie van Excel. Eventuele wijzigingen aan de thread gaan echter verloren als het bestand wordt geopend in een nieuwere versie van Excel. Meer informatie: https://go.microsoft.com/fwlink/?linkid=870924
</t>
        </r>
        <r>
          <rPr>
            <sz val="12"/>
            <color rgb="FF000000"/>
            <rFont val="Arial"/>
            <family val="2"/>
          </rPr>
          <t xml:space="preserve">
</t>
        </r>
        <r>
          <rPr>
            <sz val="12"/>
            <color rgb="FF000000"/>
            <rFont val="Arial"/>
            <family val="2"/>
          </rPr>
          <t xml:space="preserve">Opmerking:
</t>
        </r>
        <r>
          <rPr>
            <sz val="12"/>
            <color rgb="FF000000"/>
            <rFont val="Arial"/>
            <family val="2"/>
          </rPr>
          <t xml:space="preserve">    Winkler, B., Mangold, A., von Cossel, M., Clifton-Brown, J., Pogrzeba, M., Lewandowski, I., ... &amp; Kiesel, A. (2020). Implementing miscanthus into farming systems: A review of agronomic practices, capital and labour demand. Renewable and Sustainable Energy Reviews, 132, 110053.</t>
        </r>
      </text>
    </comment>
    <comment ref="A425" authorId="0" shapeId="0" xr:uid="{B3149C0F-B3FB-2949-9D63-31C89D3843B9}">
      <text>
        <r>
          <rPr>
            <sz val="12"/>
            <color rgb="FF000000"/>
            <rFont val="Arial"/>
            <family val="2"/>
          </rPr>
          <t xml:space="preserve">======
</t>
        </r>
        <r>
          <rPr>
            <sz val="12"/>
            <color rgb="FF000000"/>
            <rFont val="Arial"/>
            <family val="2"/>
          </rPr>
          <t xml:space="preserve">ID#AAAAO4GkF1U
</t>
        </r>
        <r>
          <rPr>
            <sz val="12"/>
            <color rgb="FF000000"/>
            <rFont val="Arial"/>
            <family val="2"/>
          </rPr>
          <t xml:space="preserve">tc={191ABC71-D51E-3B4B-B8CE-7E8B90250A1D}    (2021-09-06 08:17:22)
</t>
        </r>
        <r>
          <rPr>
            <sz val="12"/>
            <color rgb="FF000000"/>
            <rFont val="Arial"/>
            <family val="2"/>
          </rPr>
          <t xml:space="preserve">[Opmerkingenthread]
</t>
        </r>
        <r>
          <rPr>
            <sz val="12"/>
            <color rgb="FF000000"/>
            <rFont val="Arial"/>
            <family val="2"/>
          </rPr>
          <t xml:space="preserve">
</t>
        </r>
        <r>
          <rPr>
            <sz val="12"/>
            <color rgb="FF000000"/>
            <rFont val="Arial"/>
            <family val="2"/>
          </rPr>
          <t xml:space="preserve">U kunt deze opmerkingenthread lezen in uw versie van Excel. Eventuele wijzigingen aan de thread gaan echter verloren als het bestand wordt geopend in een nieuwere versie van Excel. Meer informatie: https://go.microsoft.com/fwlink/?linkid=870924
</t>
        </r>
        <r>
          <rPr>
            <sz val="12"/>
            <color rgb="FF000000"/>
            <rFont val="Arial"/>
            <family val="2"/>
          </rPr>
          <t xml:space="preserve">
</t>
        </r>
        <r>
          <rPr>
            <sz val="12"/>
            <color rgb="FF000000"/>
            <rFont val="Arial"/>
            <family val="2"/>
          </rPr>
          <t xml:space="preserve">Opmerking:
</t>
        </r>
        <r>
          <rPr>
            <sz val="12"/>
            <color rgb="FF000000"/>
            <rFont val="Arial"/>
            <family val="2"/>
          </rPr>
          <t xml:space="preserve">    Winkler, B., Mangold, A., von Cossel, M., Clifton-Brown, J., Pogrzeba, M., Lewandowski, I., ... &amp; Kiesel, A. (2020). Implementing miscanthus into farming systems: A review of agronomic practices, capital and labour demand. Renewable and Sustainable Energy Reviews, 132, 110053.
</t>
        </r>
        <r>
          <rPr>
            <sz val="12"/>
            <color rgb="FF000000"/>
            <rFont val="Arial"/>
            <family val="2"/>
          </rPr>
          <t xml:space="preserve">Beantwoorden:
</t>
        </r>
        <r>
          <rPr>
            <sz val="12"/>
            <color rgb="FF000000"/>
            <rFont val="Arial"/>
            <family val="2"/>
          </rPr>
          <t xml:space="preserve">    Ook bevestigd door Jan-Govert van Vibers: aanplantkosten totaal €3500 p/ha genoemd</t>
        </r>
      </text>
    </comment>
    <comment ref="A429" authorId="0" shapeId="0" xr:uid="{5947EDA4-111A-3943-A677-859B99CB2F78}">
      <text>
        <r>
          <rPr>
            <sz val="12"/>
            <color theme="1"/>
            <rFont val="Arial"/>
            <family val="2"/>
          </rPr>
          <t>======
ID#AAAAO4GkF1E
tc={D43D426E-FE1F-3448-B9A9-F4F62FE661CE}    (2021-09-06 08:17:22)
[Opmerkingenthread]
U kunt deze opmerkingenthread lezen in uw versie van Excel. Eventuele wijzigingen aan de thread gaan echter verloren als het bestand wordt geopend in een nieuwere versie van Excel. Meer informatie: https://go.microsoft.com/fwlink/?linkid=870924
Opmerking:
    Winkler, B., Mangold, A., von Cossel, M., Clifton-Brown, J., Pogrzeba, M., Lewandowski, I., ... &amp; Kiesel, A. (2020). Implementing miscanthus into farming systems: A review of agronomic practices, capital and labour demand. Renewable and Sustainable Energy Reviews, 132, 110053.</t>
        </r>
      </text>
    </comment>
    <comment ref="A459" authorId="0" shapeId="0" xr:uid="{1A280B0D-890F-EC40-9EEC-37FC3CAEFAF4}">
      <text>
        <r>
          <rPr>
            <sz val="12"/>
            <color rgb="FF000000"/>
            <rFont val="Arial"/>
            <family val="2"/>
          </rPr>
          <t xml:space="preserve">======
</t>
        </r>
        <r>
          <rPr>
            <sz val="12"/>
            <color rgb="FF000000"/>
            <rFont val="Arial"/>
            <family val="2"/>
          </rPr>
          <t xml:space="preserve">ID#AAAAO4GkF1U
</t>
        </r>
        <r>
          <rPr>
            <sz val="12"/>
            <color rgb="FF000000"/>
            <rFont val="Arial"/>
            <family val="2"/>
          </rPr>
          <t xml:space="preserve">tc={191ABC71-D51E-3B4B-B8CE-7E8B90250A1D}    (2021-09-06 08:17:22)
</t>
        </r>
        <r>
          <rPr>
            <sz val="12"/>
            <color rgb="FF000000"/>
            <rFont val="Arial"/>
            <family val="2"/>
          </rPr>
          <t xml:space="preserve">[Opmerkingenthread]
</t>
        </r>
        <r>
          <rPr>
            <sz val="12"/>
            <color rgb="FF000000"/>
            <rFont val="Arial"/>
            <family val="2"/>
          </rPr>
          <t xml:space="preserve">
</t>
        </r>
        <r>
          <rPr>
            <sz val="12"/>
            <color rgb="FF000000"/>
            <rFont val="Arial"/>
            <family val="2"/>
          </rPr>
          <t xml:space="preserve">U kunt deze opmerkingenthread lezen in uw versie van Excel. Eventuele wijzigingen aan de thread gaan echter verloren als het bestand wordt geopend in een nieuwere versie van Excel. Meer informatie: https://go.microsoft.com/fwlink/?linkid=870924
</t>
        </r>
        <r>
          <rPr>
            <sz val="12"/>
            <color rgb="FF000000"/>
            <rFont val="Arial"/>
            <family val="2"/>
          </rPr>
          <t xml:space="preserve">
</t>
        </r>
        <r>
          <rPr>
            <sz val="12"/>
            <color rgb="FF000000"/>
            <rFont val="Arial"/>
            <family val="2"/>
          </rPr>
          <t xml:space="preserve">Opmerking:
</t>
        </r>
        <r>
          <rPr>
            <sz val="12"/>
            <color rgb="FF000000"/>
            <rFont val="Arial"/>
            <family val="2"/>
          </rPr>
          <t xml:space="preserve">    Winkler, B., Mangold, A., von Cossel, M., Clifton-Brown, J., Pogrzeba, M., Lewandowski, I., ... &amp; Kiesel, A. (2020). Implementing miscanthus into farming systems: A review of agronomic practices, capital and labour demand. Renewable and Sustainable Energy Reviews, 132, 110053.
</t>
        </r>
        <r>
          <rPr>
            <sz val="12"/>
            <color rgb="FF000000"/>
            <rFont val="Arial"/>
            <family val="2"/>
          </rPr>
          <t xml:space="preserve">Beantwoorden:
</t>
        </r>
        <r>
          <rPr>
            <sz val="12"/>
            <color rgb="FF000000"/>
            <rFont val="Arial"/>
            <family val="2"/>
          </rPr>
          <t xml:space="preserve">    Ook bevestigd door Jan-Govert van Vibers: aanplantkosten totaal €3500 p/ha genoemd</t>
        </r>
      </text>
    </comment>
    <comment ref="A463" authorId="0" shapeId="0" xr:uid="{1A00D40B-F8E1-1941-9BC8-DC9E0B3BEFDB}">
      <text>
        <r>
          <rPr>
            <sz val="12"/>
            <color rgb="FF000000"/>
            <rFont val="Arial"/>
            <family val="2"/>
          </rPr>
          <t xml:space="preserve">======
</t>
        </r>
        <r>
          <rPr>
            <sz val="12"/>
            <color rgb="FF000000"/>
            <rFont val="Arial"/>
            <family val="2"/>
          </rPr>
          <t xml:space="preserve">ID#AAAAO4GkF1E
</t>
        </r>
        <r>
          <rPr>
            <sz val="12"/>
            <color rgb="FF000000"/>
            <rFont val="Arial"/>
            <family val="2"/>
          </rPr>
          <t xml:space="preserve">tc={D43D426E-FE1F-3448-B9A9-F4F62FE661CE}    (2021-09-06 08:17:22)
</t>
        </r>
        <r>
          <rPr>
            <sz val="12"/>
            <color rgb="FF000000"/>
            <rFont val="Arial"/>
            <family val="2"/>
          </rPr>
          <t xml:space="preserve">[Opmerkingenthread]
</t>
        </r>
        <r>
          <rPr>
            <sz val="12"/>
            <color rgb="FF000000"/>
            <rFont val="Arial"/>
            <family val="2"/>
          </rPr>
          <t xml:space="preserve">
</t>
        </r>
        <r>
          <rPr>
            <sz val="12"/>
            <color rgb="FF000000"/>
            <rFont val="Arial"/>
            <family val="2"/>
          </rPr>
          <t xml:space="preserve">U kunt deze opmerkingenthread lezen in uw versie van Excel. Eventuele wijzigingen aan de thread gaan echter verloren als het bestand wordt geopend in een nieuwere versie van Excel. Meer informatie: https://go.microsoft.com/fwlink/?linkid=870924
</t>
        </r>
        <r>
          <rPr>
            <sz val="12"/>
            <color rgb="FF000000"/>
            <rFont val="Arial"/>
            <family val="2"/>
          </rPr>
          <t xml:space="preserve">
</t>
        </r>
        <r>
          <rPr>
            <sz val="12"/>
            <color rgb="FF000000"/>
            <rFont val="Arial"/>
            <family val="2"/>
          </rPr>
          <t xml:space="preserve">Opmerking:
</t>
        </r>
        <r>
          <rPr>
            <sz val="12"/>
            <color rgb="FF000000"/>
            <rFont val="Arial"/>
            <family val="2"/>
          </rPr>
          <t xml:space="preserve">    Winkler, B., Mangold, A., von Cossel, M., Clifton-Brown, J., Pogrzeba, M., Lewandowski, I., ... &amp; Kiesel, A. (2020). Implementing miscanthus into farming systems: A review of agronomic practices, capital and labour demand. Renewable and Sustainable Energy Reviews, 132, 110053.</t>
        </r>
      </text>
    </comment>
    <comment ref="A494" authorId="0" shapeId="0" xr:uid="{16B0787C-CFDC-FC4C-9502-1875D3862D28}">
      <text>
        <r>
          <rPr>
            <sz val="12"/>
            <color rgb="FF000000"/>
            <rFont val="Arial"/>
            <family val="2"/>
          </rPr>
          <t xml:space="preserve">======
</t>
        </r>
        <r>
          <rPr>
            <sz val="12"/>
            <color rgb="FF000000"/>
            <rFont val="Arial"/>
            <family val="2"/>
          </rPr>
          <t xml:space="preserve">ID#AAAAO4GkF1U
</t>
        </r>
        <r>
          <rPr>
            <sz val="12"/>
            <color rgb="FF000000"/>
            <rFont val="Arial"/>
            <family val="2"/>
          </rPr>
          <t xml:space="preserve">tc={191ABC71-D51E-3B4B-B8CE-7E8B90250A1D}    (2021-09-06 08:17:22)
</t>
        </r>
        <r>
          <rPr>
            <sz val="12"/>
            <color rgb="FF000000"/>
            <rFont val="Arial"/>
            <family val="2"/>
          </rPr>
          <t xml:space="preserve">[Opmerkingenthread]
</t>
        </r>
        <r>
          <rPr>
            <sz val="12"/>
            <color rgb="FF000000"/>
            <rFont val="Arial"/>
            <family val="2"/>
          </rPr>
          <t xml:space="preserve">
</t>
        </r>
        <r>
          <rPr>
            <sz val="12"/>
            <color rgb="FF000000"/>
            <rFont val="Arial"/>
            <family val="2"/>
          </rPr>
          <t xml:space="preserve">U kunt deze opmerkingenthread lezen in uw versie van Excel. Eventuele wijzigingen aan de thread gaan echter verloren als het bestand wordt geopend in een nieuwere versie van Excel. Meer informatie: https://go.microsoft.com/fwlink/?linkid=870924
</t>
        </r>
        <r>
          <rPr>
            <sz val="12"/>
            <color rgb="FF000000"/>
            <rFont val="Arial"/>
            <family val="2"/>
          </rPr>
          <t xml:space="preserve">
</t>
        </r>
        <r>
          <rPr>
            <sz val="12"/>
            <color rgb="FF000000"/>
            <rFont val="Arial"/>
            <family val="2"/>
          </rPr>
          <t xml:space="preserve">Opmerking:
</t>
        </r>
        <r>
          <rPr>
            <sz val="12"/>
            <color rgb="FF000000"/>
            <rFont val="Arial"/>
            <family val="2"/>
          </rPr>
          <t xml:space="preserve">    Winkler, B., Mangold, A., von Cossel, M., Clifton-Brown, J., Pogrzeba, M., Lewandowski, I., ... &amp; Kiesel, A. (2020). Implementing miscanthus into farming systems: A review of agronomic practices, capital and labour demand. Renewable and Sustainable Energy Reviews, 132, 110053.
</t>
        </r>
        <r>
          <rPr>
            <sz val="12"/>
            <color rgb="FF000000"/>
            <rFont val="Arial"/>
            <family val="2"/>
          </rPr>
          <t xml:space="preserve">Beantwoorden:
</t>
        </r>
        <r>
          <rPr>
            <sz val="12"/>
            <color rgb="FF000000"/>
            <rFont val="Arial"/>
            <family val="2"/>
          </rPr>
          <t xml:space="preserve">    Ook bevestigd door Jan-Govert van Vibers: aanplantkosten totaal €3500 p/ha genoemd</t>
        </r>
      </text>
    </comment>
    <comment ref="A498" authorId="0" shapeId="0" xr:uid="{4A860E52-1F28-E940-AEE5-6EADFC6866AB}">
      <text>
        <r>
          <rPr>
            <sz val="12"/>
            <color rgb="FF000000"/>
            <rFont val="Arial"/>
            <family val="2"/>
          </rPr>
          <t xml:space="preserve">======
</t>
        </r>
        <r>
          <rPr>
            <sz val="12"/>
            <color rgb="FF000000"/>
            <rFont val="Arial"/>
            <family val="2"/>
          </rPr>
          <t xml:space="preserve">ID#AAAAO4GkF1E
</t>
        </r>
        <r>
          <rPr>
            <sz val="12"/>
            <color rgb="FF000000"/>
            <rFont val="Arial"/>
            <family val="2"/>
          </rPr>
          <t xml:space="preserve">tc={D43D426E-FE1F-3448-B9A9-F4F62FE661CE}    (2021-09-06 08:17:22)
</t>
        </r>
        <r>
          <rPr>
            <sz val="12"/>
            <color rgb="FF000000"/>
            <rFont val="Arial"/>
            <family val="2"/>
          </rPr>
          <t xml:space="preserve">[Opmerkingenthread]
</t>
        </r>
        <r>
          <rPr>
            <sz val="12"/>
            <color rgb="FF000000"/>
            <rFont val="Arial"/>
            <family val="2"/>
          </rPr>
          <t xml:space="preserve">
</t>
        </r>
        <r>
          <rPr>
            <sz val="12"/>
            <color rgb="FF000000"/>
            <rFont val="Arial"/>
            <family val="2"/>
          </rPr>
          <t xml:space="preserve">U kunt deze opmerkingenthread lezen in uw versie van Excel. Eventuele wijzigingen aan de thread gaan echter verloren als het bestand wordt geopend in een nieuwere versie van Excel. Meer informatie: https://go.microsoft.com/fwlink/?linkid=870924
</t>
        </r>
        <r>
          <rPr>
            <sz val="12"/>
            <color rgb="FF000000"/>
            <rFont val="Arial"/>
            <family val="2"/>
          </rPr>
          <t xml:space="preserve">
</t>
        </r>
        <r>
          <rPr>
            <sz val="12"/>
            <color rgb="FF000000"/>
            <rFont val="Arial"/>
            <family val="2"/>
          </rPr>
          <t xml:space="preserve">Opmerking:
</t>
        </r>
        <r>
          <rPr>
            <sz val="12"/>
            <color rgb="FF000000"/>
            <rFont val="Arial"/>
            <family val="2"/>
          </rPr>
          <t xml:space="preserve">    Winkler, B., Mangold, A., von Cossel, M., Clifton-Brown, J., Pogrzeba, M., Lewandowski, I., ... &amp; Kiesel, A. (2020). Implementing miscanthus into farming systems: A review of agronomic practices, capital and labour demand. Renewable and Sustainable Energy Reviews, 132, 110053.</t>
        </r>
      </text>
    </comment>
  </commentList>
</comments>
</file>

<file path=xl/sharedStrings.xml><?xml version="1.0" encoding="utf-8"?>
<sst xmlns="http://schemas.openxmlformats.org/spreadsheetml/2006/main" count="7002" uniqueCount="626">
  <si>
    <t>Invoersheet</t>
  </si>
  <si>
    <t>Scenario 0 - Areaal</t>
  </si>
  <si>
    <t>Scenario 1</t>
  </si>
  <si>
    <t>Scenario 2</t>
  </si>
  <si>
    <t>Meerjarige teelten</t>
  </si>
  <si>
    <t>Veen</t>
  </si>
  <si>
    <t>Zeeklei</t>
  </si>
  <si>
    <t>Rivierklei</t>
  </si>
  <si>
    <t>Zand</t>
  </si>
  <si>
    <t>Miscanthus</t>
  </si>
  <si>
    <t>Lisdodde</t>
  </si>
  <si>
    <t>Riet</t>
  </si>
  <si>
    <t>Akkerbouw</t>
  </si>
  <si>
    <t>Teeltplan kan ingevuld worden in tabblad "variabelen economisch"</t>
  </si>
  <si>
    <t>Agroforestry</t>
  </si>
  <si>
    <t>Bos voor houtproductie</t>
  </si>
  <si>
    <t>Bomensoort</t>
  </si>
  <si>
    <t>Snelgroeiende bomen</t>
  </si>
  <si>
    <t>Traaggroeiende bomen</t>
  </si>
  <si>
    <t>Mix</t>
  </si>
  <si>
    <t>Wilgen (grienden)</t>
  </si>
  <si>
    <t>Melkveehouderij</t>
  </si>
  <si>
    <t>Conventionele melkveehouderij</t>
  </si>
  <si>
    <t>Silvopasture</t>
  </si>
  <si>
    <t>Oppervlakte ontwaterde veengrond</t>
  </si>
  <si>
    <t>Totaal areaal p/grondsoort</t>
  </si>
  <si>
    <t>Totaal areaal</t>
  </si>
  <si>
    <t>Check: aantal hectares gelijk in alle scenario's?</t>
  </si>
  <si>
    <t>Check: aantal hectare per grondsoort gelijk?</t>
  </si>
  <si>
    <t>Areaal (ha)</t>
  </si>
  <si>
    <t>Totaal areaal (ha)</t>
  </si>
  <si>
    <t>Keuze boomsoort</t>
  </si>
  <si>
    <t>Productiebos</t>
  </si>
  <si>
    <t>Wilgen</t>
  </si>
  <si>
    <t>Input voor melkveebedrijven</t>
  </si>
  <si>
    <t>Areaal grasland</t>
  </si>
  <si>
    <t>Aantal melkkoeien op bedrijf</t>
  </si>
  <si>
    <t>Grootte veestapel (GVE/ha)</t>
  </si>
  <si>
    <t>Input voor veengebieden</t>
  </si>
  <si>
    <t>Bodemdaling (cm/j)</t>
  </si>
  <si>
    <t>Algemeen economisch</t>
  </si>
  <si>
    <t>Discontovoet</t>
  </si>
  <si>
    <t>Droge stof opbrengst</t>
  </si>
  <si>
    <t>Scenario 0</t>
  </si>
  <si>
    <t>Kosten</t>
  </si>
  <si>
    <t>Eenmalige kosten</t>
  </si>
  <si>
    <t>Kosten zaaigoed/plantgoed</t>
  </si>
  <si>
    <t>Overige aanplantkosten</t>
  </si>
  <si>
    <t>Jaarlijkse kosten</t>
  </si>
  <si>
    <t>Energiekosten</t>
  </si>
  <si>
    <t>Bemesting</t>
  </si>
  <si>
    <t>Arbeidskosten</t>
  </si>
  <si>
    <t>Oogstkosten</t>
  </si>
  <si>
    <t>Opbrengsten</t>
  </si>
  <si>
    <t>Teeltkosten</t>
  </si>
  <si>
    <t>Transport/overhead</t>
  </si>
  <si>
    <t>Vlas</t>
  </si>
  <si>
    <t>Lange vezel</t>
  </si>
  <si>
    <t>Subsidies</t>
  </si>
  <si>
    <t>GLB</t>
  </si>
  <si>
    <t>Korte vezel</t>
  </si>
  <si>
    <t>Overig</t>
  </si>
  <si>
    <t>Zaaigoed</t>
  </si>
  <si>
    <t>Loonwerk</t>
  </si>
  <si>
    <t>Zaad</t>
  </si>
  <si>
    <t>Totaal</t>
  </si>
  <si>
    <t>Hennep</t>
  </si>
  <si>
    <t>Droge stof opbrengst (ton p/ha)</t>
  </si>
  <si>
    <t>Energie</t>
  </si>
  <si>
    <t>Prijs per kg ds</t>
  </si>
  <si>
    <t>Overige gewassen</t>
  </si>
  <si>
    <t>Jaarsaldo suikerbieten</t>
  </si>
  <si>
    <t>Extra gewas 2</t>
  </si>
  <si>
    <t>Rotatie op zand</t>
  </si>
  <si>
    <t>Rotatie op zeeklei</t>
  </si>
  <si>
    <t>Jaar</t>
  </si>
  <si>
    <t>Gewas</t>
  </si>
  <si>
    <t>Aardappel</t>
  </si>
  <si>
    <t>Granen</t>
  </si>
  <si>
    <t>Suikerbiet</t>
  </si>
  <si>
    <t>Grondsoort</t>
  </si>
  <si>
    <t>Rotatie op rivierklei</t>
  </si>
  <si>
    <t>Rotatie op veen</t>
  </si>
  <si>
    <t>Jaarsaldo p/melkkoe</t>
  </si>
  <si>
    <t>Kosten per boom</t>
  </si>
  <si>
    <t>Percentage areaal voor akkerbouw</t>
  </si>
  <si>
    <t>Eenmalig per boom</t>
  </si>
  <si>
    <t>Aantal bomenrijen per hectare</t>
  </si>
  <si>
    <t>Kosten plantmateriaal</t>
  </si>
  <si>
    <t>Aantal bomen per rij</t>
  </si>
  <si>
    <t>Aantal bomen p/ha</t>
  </si>
  <si>
    <t>Toename productiviteit gewas</t>
  </si>
  <si>
    <t>Snoeikosten</t>
  </si>
  <si>
    <t>Overige kosten</t>
  </si>
  <si>
    <t>Gemiddeld teeltsaldo p/ha</t>
  </si>
  <si>
    <t>Toename melkproductie door schaduw</t>
  </si>
  <si>
    <t>Melkprijs (€/kilo)</t>
  </si>
  <si>
    <t>Gemiddelde jaarlijkse melkopbrengst per koe</t>
  </si>
  <si>
    <t>Aankoopkosten gras op stam p/ha</t>
  </si>
  <si>
    <t>Hout</t>
  </si>
  <si>
    <t>Snelgroeiend</t>
  </si>
  <si>
    <t>Kosten p/ha</t>
  </si>
  <si>
    <t>Eenmalig</t>
  </si>
  <si>
    <t>Jaren tot kap</t>
  </si>
  <si>
    <t>Keuze boomsoort (% van bos)</t>
  </si>
  <si>
    <t>Jaarlijks</t>
  </si>
  <si>
    <t>Populier</t>
  </si>
  <si>
    <t>Snoeien</t>
  </si>
  <si>
    <t>Berk</t>
  </si>
  <si>
    <t>Es</t>
  </si>
  <si>
    <t>Els</t>
  </si>
  <si>
    <t>Traaggroeiend</t>
  </si>
  <si>
    <t>Eik</t>
  </si>
  <si>
    <t>Beuk</t>
  </si>
  <si>
    <t>Wilgenhout</t>
  </si>
  <si>
    <t>Aanlegkosten</t>
  </si>
  <si>
    <t>Levensduur</t>
  </si>
  <si>
    <t>Opbrengst droge stof</t>
  </si>
  <si>
    <t>Bemestingskosten per oogstcyclus</t>
  </si>
  <si>
    <t>Ruimen plantage</t>
  </si>
  <si>
    <t>Prijs per tds</t>
  </si>
  <si>
    <t>Veengrond</t>
  </si>
  <si>
    <t>CO2 Uitstoot</t>
  </si>
  <si>
    <t>Overige Broeikasgassen</t>
  </si>
  <si>
    <t>Totale Uitstoot Broeikasgassen (CO2 eq)</t>
  </si>
  <si>
    <t>CO2 Vastlegging</t>
  </si>
  <si>
    <t>Biodiversiteit</t>
  </si>
  <si>
    <t>Bodemkwaliteit</t>
  </si>
  <si>
    <t xml:space="preserve">Waterzuivering </t>
  </si>
  <si>
    <t>Natte teelt/ waterberging</t>
  </si>
  <si>
    <t>ton CO2/ha/y</t>
  </si>
  <si>
    <t>ton CO2-eq /ha/y</t>
  </si>
  <si>
    <t>B/C</t>
  </si>
  <si>
    <t>C</t>
  </si>
  <si>
    <t>Nee</t>
  </si>
  <si>
    <t>Agrarisch gras</t>
  </si>
  <si>
    <t>B</t>
  </si>
  <si>
    <t>A</t>
  </si>
  <si>
    <t>A/B</t>
  </si>
  <si>
    <t>Ja</t>
  </si>
  <si>
    <t>Olifantengras</t>
  </si>
  <si>
    <t>Wilg</t>
  </si>
  <si>
    <t>Zandgrond</t>
  </si>
  <si>
    <t>Melkveehouderij op Veengrond</t>
  </si>
  <si>
    <t>Totale Uistoot Broeikasgassen (CO2 eq)</t>
  </si>
  <si>
    <t>Stikstofuitstoot per koe</t>
  </si>
  <si>
    <t>ton CO2-eq/ha/y voor &lt;1,77 gve/ha</t>
  </si>
  <si>
    <t>ton CO2-eq/ha/y voor 1,77-2,15 gve/ha</t>
  </si>
  <si>
    <t>ton CO2-eq/ha/y voor 2,15-2,65 gve/ha</t>
  </si>
  <si>
    <t>ton CO2-eq/ha/y voor &gt;2,65 gve/ha</t>
  </si>
  <si>
    <t>Melkveehouderij op Zeeklei</t>
  </si>
  <si>
    <t>Melkveehouderij op Rivierklei</t>
  </si>
  <si>
    <t>Melkveehouderij op Zandgrond</t>
  </si>
  <si>
    <t>Monetaire waarde CO2-equivalent</t>
  </si>
  <si>
    <t>CO2 Equivalent</t>
  </si>
  <si>
    <t>Markt price</t>
  </si>
  <si>
    <t>euros/ ton CO2-eq</t>
  </si>
  <si>
    <t>Bodemdaling</t>
  </si>
  <si>
    <t>Per cm daling</t>
  </si>
  <si>
    <t>ton CO2 / ha/y</t>
  </si>
  <si>
    <t>ton CO2-eq/ ha/y</t>
  </si>
  <si>
    <t>€ p/ha</t>
  </si>
  <si>
    <t>Berekeningen</t>
  </si>
  <si>
    <t>Oppervlaktes voor berekening: Scenario 1</t>
  </si>
  <si>
    <t>Oppervlaktes voor berekening: Scenario 2</t>
  </si>
  <si>
    <t xml:space="preserve">Totale uitstoot broeikasgassen </t>
  </si>
  <si>
    <t>CO2 vastlegging per gewas</t>
  </si>
  <si>
    <t>Biodiversiteit per gewas</t>
  </si>
  <si>
    <t>Bodemkwaliteit per gewas</t>
  </si>
  <si>
    <t>Waterzuivering per gewas</t>
  </si>
  <si>
    <t>Waterberging per gewas</t>
  </si>
  <si>
    <t>Totale uitstoot broeikasgassen</t>
  </si>
  <si>
    <t>Oppervlakte</t>
  </si>
  <si>
    <t>Waterzuivering</t>
  </si>
  <si>
    <t>Waterberging</t>
  </si>
  <si>
    <t>Uitstoot/ha</t>
  </si>
  <si>
    <t>Vastlegging/ha</t>
  </si>
  <si>
    <t>Totale CO2 vastlegging</t>
  </si>
  <si>
    <t>Totale biodiversiteit</t>
  </si>
  <si>
    <t>Totale bodemkwaliteit</t>
  </si>
  <si>
    <t>Totale waterzuivering</t>
  </si>
  <si>
    <t>Totale waterberging</t>
  </si>
  <si>
    <t>Totale uitstoot</t>
  </si>
  <si>
    <t>Totale vastlegging</t>
  </si>
  <si>
    <t>Bodemsoort</t>
  </si>
  <si>
    <t>Uitstoot</t>
  </si>
  <si>
    <t>Vastlegging</t>
  </si>
  <si>
    <t>Bieten</t>
  </si>
  <si>
    <t>Monetaire waarden</t>
  </si>
  <si>
    <t>Totale biodiversiteit (ha/label)</t>
  </si>
  <si>
    <t>Totale bodemkwaliteit (ha/label)</t>
  </si>
  <si>
    <t>Totale waterzuivering (ha/label)</t>
  </si>
  <si>
    <t>Totale waterberging (ha/label)</t>
  </si>
  <si>
    <t>Totale ha/bodemkwaliteit</t>
  </si>
  <si>
    <t>Totale ha/waterzuivering</t>
  </si>
  <si>
    <t>Aantal koeien</t>
  </si>
  <si>
    <t>Uitstoot per koe</t>
  </si>
  <si>
    <t>Totale jaarlijkse uitstoot</t>
  </si>
  <si>
    <t>Totale kosten</t>
  </si>
  <si>
    <t>Veenoxidatie</t>
  </si>
  <si>
    <t>Gemiddelde daling</t>
  </si>
  <si>
    <t>Uitstoot/cm/ha</t>
  </si>
  <si>
    <t>CO2 uitstoot per gewas</t>
  </si>
  <si>
    <t xml:space="preserve"> </t>
  </si>
  <si>
    <t>Meerjarige teelten - scenario 0</t>
  </si>
  <si>
    <t>p/ha</t>
  </si>
  <si>
    <t>Kosten planten/zaaigoed</t>
  </si>
  <si>
    <t>Inkomsten</t>
  </si>
  <si>
    <t>Totale opbrengst</t>
  </si>
  <si>
    <t>ANLb</t>
  </si>
  <si>
    <t>Totale opbrengst incl. Subsidie</t>
  </si>
  <si>
    <t>Jaarlijkse cashflow</t>
  </si>
  <si>
    <t>Cumulatieve cashflow</t>
  </si>
  <si>
    <t>Jaarsaldo totaal</t>
  </si>
  <si>
    <t>Jaarsaldo p/ha</t>
  </si>
  <si>
    <t>€ p/ha</t>
  </si>
  <si>
    <t>Jaarsaldo</t>
  </si>
  <si>
    <t>Meerjarige teelten - scenario 1</t>
  </si>
  <si>
    <t>Meerjarige teelten - scenario 2</t>
  </si>
  <si>
    <t>NCW</t>
  </si>
  <si>
    <t>Eenjarige teelten in rotatie</t>
  </si>
  <si>
    <t>Rotatie niet nodig, wel aangeraden</t>
  </si>
  <si>
    <t xml:space="preserve">Vlas wordt geteeld in een rotatie van 1:6. </t>
  </si>
  <si>
    <t>Het neemt hierbij vaak de plek van zomertarwe in</t>
  </si>
  <si>
    <t>Opmerkingen</t>
  </si>
  <si>
    <t xml:space="preserve">100-120 kg N/ha, </t>
  </si>
  <si>
    <t>70 kg F/ha, 200 kg K/h</t>
  </si>
  <si>
    <t>Totaal p/ha</t>
  </si>
  <si>
    <t xml:space="preserve"> Scenario 1 </t>
  </si>
  <si>
    <t xml:space="preserve"> Scenario 2 </t>
  </si>
  <si>
    <t>Lange vezels</t>
  </si>
  <si>
    <t>Opbrengst droge stof (ton)</t>
  </si>
  <si>
    <t>Prijs per ton ds</t>
  </si>
  <si>
    <t>Korte vezels</t>
  </si>
  <si>
    <t>Puur saldo</t>
  </si>
  <si>
    <t>Saldo incl subsidies</t>
  </si>
  <si>
    <t>Rotaties scenario 0</t>
  </si>
  <si>
    <t>Rotaties scenario 1</t>
  </si>
  <si>
    <t>Rotaties scenario 2</t>
  </si>
  <si>
    <t>Aantal hectare</t>
  </si>
  <si>
    <t>Saldo</t>
  </si>
  <si>
    <t>Totaal saldo</t>
  </si>
  <si>
    <t>Gemiddeld p/ha</t>
  </si>
  <si>
    <t>Gemiddeld jaarsaldo:</t>
  </si>
  <si>
    <t>Agroforestry - Scenario 0</t>
  </si>
  <si>
    <t>Snel</t>
  </si>
  <si>
    <t>Traag</t>
  </si>
  <si>
    <t>Totaal aantal hectare bomen</t>
  </si>
  <si>
    <t>Gewassen</t>
  </si>
  <si>
    <t>Bomenrijen</t>
  </si>
  <si>
    <t>Areaal</t>
  </si>
  <si>
    <t>Aantal bomen</t>
  </si>
  <si>
    <t>Gem. jaarsaldo gewas</t>
  </si>
  <si>
    <t>Areaal agroforestry</t>
  </si>
  <si>
    <t>Toename productiviteit door agroforestry</t>
  </si>
  <si>
    <t>Percentage voor boomstroken</t>
  </si>
  <si>
    <t>Afname verbouwd areaal:</t>
  </si>
  <si>
    <t>Totaal areaal landbouw</t>
  </si>
  <si>
    <t>Gecorrigeerd jaarsaldo:</t>
  </si>
  <si>
    <t>Totaal aantal bomen</t>
  </si>
  <si>
    <t>€ p/boom</t>
  </si>
  <si>
    <t>Aanplantkosten</t>
  </si>
  <si>
    <t>Onderhoudskosten</t>
  </si>
  <si>
    <t xml:space="preserve">Totaal </t>
  </si>
  <si>
    <t>Opbrengst snelgroeiend</t>
  </si>
  <si>
    <t xml:space="preserve">Aantal bomen </t>
  </si>
  <si>
    <t>Oogst in jaar:</t>
  </si>
  <si>
    <t>Opbrengst hout per boom</t>
  </si>
  <si>
    <t>Opbrengst hout totaal</t>
  </si>
  <si>
    <t>Totaal resultaat</t>
  </si>
  <si>
    <t>Prijs per m3</t>
  </si>
  <si>
    <t>Resultaat p/ha</t>
  </si>
  <si>
    <t>Opbrengst p/ha p/j</t>
  </si>
  <si>
    <t>Opbrengst traaggroeiend</t>
  </si>
  <si>
    <t>Areaal traaggroeiend</t>
  </si>
  <si>
    <t>Subsidies (€ p/j)</t>
  </si>
  <si>
    <t>Uitkomsten</t>
  </si>
  <si>
    <t>Totaal resultaat hout</t>
  </si>
  <si>
    <t>Totaal resultaat p/ha</t>
  </si>
  <si>
    <t>NCW p/ha</t>
  </si>
  <si>
    <t>Gemiddeld jaarsaldo</t>
  </si>
  <si>
    <t>Totaal jaarsaldo</t>
  </si>
  <si>
    <t>Agroforestry - Scenario 1</t>
  </si>
  <si>
    <t>Agroforestry - Scenario 2</t>
  </si>
  <si>
    <t>Silvopasture - Scenario 0</t>
  </si>
  <si>
    <t>Totaal areaal silvopasture</t>
  </si>
  <si>
    <t>Areaal silvopasture</t>
  </si>
  <si>
    <t>Afname grasopbrengst door bomenrij en schaduw</t>
  </si>
  <si>
    <t>Kosten gras op stam per hectare</t>
  </si>
  <si>
    <t>Kosten aankoop gras</t>
  </si>
  <si>
    <t>Gecorrigeerd saldo</t>
  </si>
  <si>
    <t>Gemiddeld jaarsaldo hout</t>
  </si>
  <si>
    <t>Silvopasture - Scenario 1</t>
  </si>
  <si>
    <t>Silvopasture - Scenario 2</t>
  </si>
  <si>
    <t>Houtopstanden</t>
  </si>
  <si>
    <t>Houtplantage - scenario 0</t>
  </si>
  <si>
    <t>Areaal snelgroeiend</t>
  </si>
  <si>
    <t>Opbrengst hout per hectare</t>
  </si>
  <si>
    <t>Houtplantage - scenario 1</t>
  </si>
  <si>
    <t>Houtplantage - scenario 2</t>
  </si>
  <si>
    <t>Wilgengrienden - scenario 0</t>
  </si>
  <si>
    <t>Bemesting (vanaf jaar 10)</t>
  </si>
  <si>
    <t>Ruimen</t>
  </si>
  <si>
    <t xml:space="preserve">Opbrengst </t>
  </si>
  <si>
    <t>Oogst droge stof</t>
  </si>
  <si>
    <t>Opbrengst</t>
  </si>
  <si>
    <t>Jaarresultaat</t>
  </si>
  <si>
    <t>Wilgengrienden - scenario 1</t>
  </si>
  <si>
    <t>Wilgengrienden - scenario 2</t>
  </si>
  <si>
    <t>Broeikasgassen</t>
  </si>
  <si>
    <t>Verschil (S0-S1)</t>
  </si>
  <si>
    <t>Verschil (S0-S2)</t>
  </si>
  <si>
    <t>Gemiddeld jaarsaldo p/h</t>
  </si>
  <si>
    <t>GHG uitstoot (ton CO2-eq/y)</t>
  </si>
  <si>
    <t>Per hectare</t>
  </si>
  <si>
    <t>Monetaire waarde  - totaal (€)</t>
  </si>
  <si>
    <t>Toe-/afname 0-&gt;1</t>
  </si>
  <si>
    <t>Toe-/afname 0-&gt;2</t>
  </si>
  <si>
    <t>Verschil jaarsaldo p/ha</t>
  </si>
  <si>
    <t>CO2 vastlegging (ton CO2/y)</t>
  </si>
  <si>
    <t>Monetaire waarde - totaal (€)</t>
  </si>
  <si>
    <t>Stikstof</t>
  </si>
  <si>
    <t>Stikstofuitstoot uit melkveehouderij</t>
  </si>
  <si>
    <t>Absoluut (kg N p/j)</t>
  </si>
  <si>
    <t>Percentage toe-/afname</t>
  </si>
  <si>
    <t>Areaal landgebruik</t>
  </si>
  <si>
    <t>Bos</t>
  </si>
  <si>
    <t>Grienden</t>
  </si>
  <si>
    <t>Benodigde investering</t>
  </si>
  <si>
    <t>Terugverdientijd (aantal jaren tot terugbetaling)</t>
  </si>
  <si>
    <t>NPV</t>
  </si>
  <si>
    <t>IRR</t>
  </si>
  <si>
    <t>Wilgenplantage</t>
  </si>
  <si>
    <t>Vernat landschap</t>
  </si>
  <si>
    <t>Wv. Akkerbouw</t>
  </si>
  <si>
    <t>Wv. Hout</t>
  </si>
  <si>
    <t>Biodiversiteitsscore</t>
  </si>
  <si>
    <t>Bodemkwaliteitsscore (ha)</t>
  </si>
  <si>
    <t>Waterzuiveringsmogelijkheid (ha)</t>
  </si>
  <si>
    <t>Waterberging (ha)</t>
  </si>
  <si>
    <t>Conventionele landbouw</t>
  </si>
  <si>
    <t>Landgebruik scenarios</t>
  </si>
  <si>
    <t>Teeltinvesteringen land</t>
  </si>
  <si>
    <t>Gewasbeschermingsmiddelen</t>
  </si>
  <si>
    <t>Jaarsaldo consumptieaardappelen</t>
  </si>
  <si>
    <t>Jaarsaldo granen (gerst en tarwe)</t>
  </si>
  <si>
    <t>Veen - jaar 1</t>
  </si>
  <si>
    <t>Veen - jaar 2</t>
  </si>
  <si>
    <t>Veen - jaar 3</t>
  </si>
  <si>
    <t>Veen - jaar 4 en later (optimaal)</t>
  </si>
  <si>
    <t>Zeeklei - jaar 1</t>
  </si>
  <si>
    <t>Zeeklei - jaar 2</t>
  </si>
  <si>
    <t>Zeeklei - jaar 3</t>
  </si>
  <si>
    <t>Zeeklei - jaar 4 en later (optimaal)</t>
  </si>
  <si>
    <t>Rivierklei - jaar 1</t>
  </si>
  <si>
    <t>Rivierklei - jaar 2</t>
  </si>
  <si>
    <t>Rivierklei - jaar 3</t>
  </si>
  <si>
    <t>Rivierklei - jaar 4 en later (optimaal)</t>
  </si>
  <si>
    <t>Zand - jaar 1</t>
  </si>
  <si>
    <t>Zand - jaar 2</t>
  </si>
  <si>
    <t>Zand - jaar 3</t>
  </si>
  <si>
    <t>Zand - jaar 4 en later (optimaal)</t>
  </si>
  <si>
    <t>Scenario 1 - Areaal</t>
  </si>
  <si>
    <t>Scenario 2 - Areaal</t>
  </si>
  <si>
    <t>Prijs per m3 van hout op stam</t>
  </si>
  <si>
    <t>Introductie</t>
  </si>
  <si>
    <t>Saldo melkveehouderij per hectare</t>
  </si>
  <si>
    <t>Melkprijs per kilo melk</t>
  </si>
  <si>
    <t>Houtopbrengst (m3) per hectare</t>
  </si>
  <si>
    <t>Beplantingsdichtheid</t>
  </si>
  <si>
    <t>Jaarlijkse toename melkopbrengst per hectare (€)</t>
  </si>
  <si>
    <t>Uitgebreide invoer</t>
  </si>
  <si>
    <t>Houtopbrengst (m3) per boom</t>
  </si>
  <si>
    <t>Aantal koeien kan aangepast worden in tabblad "invoer uitgebreid" (standaard: 1.6 p/ha)</t>
  </si>
  <si>
    <t>Zonnekroon</t>
  </si>
  <si>
    <t>Bamboe</t>
  </si>
  <si>
    <t>Voorbereiding land en irrigatie</t>
  </si>
  <si>
    <t>Irrigatie en bemesting</t>
  </si>
  <si>
    <t>Sorghum</t>
  </si>
  <si>
    <t>* - Gehanteerde CO2-prijs:</t>
  </si>
  <si>
    <t>Netto uitgestoten CO2</t>
  </si>
  <si>
    <t>Oppervlaktes voor berekening: Scenario 0</t>
  </si>
  <si>
    <t>Biobased materialen</t>
  </si>
  <si>
    <t>Dakbedekking</t>
  </si>
  <si>
    <t>Isolatiemateriaal</t>
  </si>
  <si>
    <t>Betonvervanging</t>
  </si>
  <si>
    <t>Skeletbouw</t>
  </si>
  <si>
    <t>Traaggroeiend hout</t>
  </si>
  <si>
    <t>Snelgroeiend hout</t>
  </si>
  <si>
    <t>Oppervlakte per gewas</t>
  </si>
  <si>
    <t>Hectare</t>
  </si>
  <si>
    <t>Aantal huizen</t>
  </si>
  <si>
    <t>Bouwmaterialen</t>
  </si>
  <si>
    <t>Aantal huizen dat het materiaal kan voorzien</t>
  </si>
  <si>
    <t>Gemiddeld jaarsaldo p/ha</t>
  </si>
  <si>
    <t>Dashboard business case - algemeen</t>
  </si>
  <si>
    <t>Dashboard value case</t>
  </si>
  <si>
    <t>Uitstoot broeikasgassen (CO2-eq)</t>
  </si>
  <si>
    <t>`</t>
  </si>
  <si>
    <t>Stikstofuitstoot melkveehouderij</t>
  </si>
  <si>
    <t>Stikstofuitstoot silvopasture</t>
  </si>
  <si>
    <t>Aanvullende resultaten business &amp; value case</t>
  </si>
  <si>
    <t>Gemiddeld jaarsaldo gehele areaal</t>
  </si>
  <si>
    <t>Dashboard business case -  meerjarige opstanden</t>
  </si>
  <si>
    <t>Dashboard resultaten business &amp; value case</t>
  </si>
  <si>
    <t>Teeltplan kan aangepast worden in tabblad "economische variabelen"</t>
  </si>
  <si>
    <t>Oogstduur opstand (jaren)</t>
  </si>
  <si>
    <t>Scenario 0 (e.g.: Business as Usual)</t>
  </si>
  <si>
    <t>Scenario 1 (e.g.: Alternatief 1)</t>
  </si>
  <si>
    <t>Scenario 2 (e.g.: Alternatief 2)</t>
  </si>
  <si>
    <t>Aanpasbare economische variabelen</t>
  </si>
  <si>
    <t>Aanpasbare milieuvariabelen</t>
  </si>
  <si>
    <t>Afname grasopbrengst door bomenrij</t>
  </si>
  <si>
    <t>Dashboard business case -  areaal</t>
  </si>
  <si>
    <t>Loonwerkkosten</t>
  </si>
  <si>
    <t>Resultaten business case - jaarsaldo per teelt</t>
  </si>
  <si>
    <t>Resultaten business case - jaarsaldo gemiddeld en areaal</t>
  </si>
  <si>
    <t>Resultaten value case - stikstof, biodiversiteit, bodemkwaliteit,waterberging en -zuivering</t>
  </si>
  <si>
    <t>Parameters: ingevuld, maar aanpasbaar</t>
  </si>
  <si>
    <t>Verdienvermogen aan de hand van jaarsaldo</t>
  </si>
  <si>
    <t>De value case in beeld</t>
  </si>
  <si>
    <t xml:space="preserve">Werkwijze Excel-model   </t>
  </si>
  <si>
    <t>Aantal huizen dat van 1 hectare gebouwd kan worden</t>
  </si>
  <si>
    <t>Aantal huizen dat het jaarlijks kan voorzien van materiaal</t>
  </si>
  <si>
    <t>Veen - Eerste jaar</t>
  </si>
  <si>
    <t>Veen - Jaarlijkse aanwas volle productie</t>
  </si>
  <si>
    <t>Zeeklei - Eerste jaar</t>
  </si>
  <si>
    <t>Zeeklei - Jaarlijkse aanwas volle productie</t>
  </si>
  <si>
    <t>Rivierklei - Eerste jaar</t>
  </si>
  <si>
    <t>Rivierklei - Jaarlijkse aanwas volle productie</t>
  </si>
  <si>
    <t>Zand - Eerste jaar</t>
  </si>
  <si>
    <t>Zand - Jaarlijkse aanwas volle productie</t>
  </si>
  <si>
    <t>Achtergrond</t>
  </si>
  <si>
    <t>De tool is ontwikkeld in het kader van een breder onderzoek naar de teelt van gewassen voor de biobased bouwindustrie. In dit ontwerpend onderzoek wordt in kaart gebracht welke ecologische, maatschappelijke en landschappelijke waarde kan worden gerealiseerd bij het telen van gewassen voor de biobased bouwindustrie. Daarbij wordt in het bijzonder aandacht besteed aan de business case voor agrariërs bij het telen van deze gewassen door het saldo van verschillende biobased teelten af te zetten tegenover dat van het huidig landgebruik. Deze verkenning is in 2020 gestart door de ministeries BZK, LNV en verschillende partners, waaronder een aantal provincies en het College van Rijksadviseurs. Met behulp van de tool  zijn er in totaal drie case studies uitgewerkt: ontwerpende onderzoeken naar de kansen voor biobased-bouw-teelten in stadsranden, een veenweidegebied en een akkerbouwgebied op kleigrond.</t>
  </si>
  <si>
    <t>In deze tool worden de economische en maatschappelijke kosten en baten van de teelt van verschillende gewassen voor de biobased bouwindustrie in kaart gebracht. De tool heeft ten doel:
•	Eerste inzicht te bieden in het verdienvermogen van de verschillende biobased-bouw-teelten voor de agrariërs;
•	De maatschappelijke waarde die deze teelten bieden inzichtelijk te maken;
•	Het verdienvermogen van teelten voor de biobased bouw te kunnen vergelijken met gangbaar agrarisch landgebruik.
De tool is ontwikkeld om een eerste indruk te bieden in de economische en maatschappelijke waarde van teelten voor de biobased bouw. Daarbij stelt het in staat het relatieve verdienvermogen van biobased teelten te vergelijken met referentieteelten.</t>
  </si>
  <si>
    <t xml:space="preserve">Het rekenmodel bestaat uit verschillende onderdelen. In het tabblad Invoer dient het gewenst areaal van de verscheidene teelten ingevuld te worden per grondsoort en scenario. In Invoer-uitgebreid kan de invoer verder aangepast worden naar bedrijfsspecifieke kenmerken. Indien op dit tabblad niets aangepast wordt, wordt met standaardwaardes gewerkt. In de twee tabbladen met variabelen - Economische variabelen en Milieuvariabelen kunnen de gehanteerde parameters worden aangepast. Voor deze parameters staat nu een standaardwaarde ingevuld. In het tabblad Dashboard Resultaten staat een eerste overzicht van de resultaten. Op het Aanvullende resultaten tabblad kan de business en value case van verschillende teelten in meer detail bekeken worden. In de Biobased materialen sheet is te vinden hoeveel biobased bouwmaterialen met het huidig landgebruik kunnen worden geproduceerd. Bij de vijf rekentabbladen dient niks te worden aangepast. </t>
  </si>
  <si>
    <t>Zonnekroon (Silphie)</t>
  </si>
  <si>
    <t>Graan</t>
  </si>
  <si>
    <t>Veen - jaar 3 en later (optimaal)</t>
  </si>
  <si>
    <t>Zeeklei - jaar 3 en later (optimaal)</t>
  </si>
  <si>
    <t>Rivierklei - jaar 3 en later (optimaal)</t>
  </si>
  <si>
    <t>Zand - jaar 3 en later (optimaal)</t>
  </si>
  <si>
    <t>Opbrengst scheuten (kg)</t>
  </si>
  <si>
    <t>Opbrengst vezels (ton/ha)</t>
  </si>
  <si>
    <t>Veen - jaar 4</t>
  </si>
  <si>
    <t>Veen - jaar 5</t>
  </si>
  <si>
    <t>Veen - jaar 6</t>
  </si>
  <si>
    <t>Veen - jaar 7 en later (optimaal)</t>
  </si>
  <si>
    <t>Veen - jaar 7-15</t>
  </si>
  <si>
    <t>Veen - jaar 16</t>
  </si>
  <si>
    <t>Veen - jaar 17</t>
  </si>
  <si>
    <t>Zeeklei - jaar 4</t>
  </si>
  <si>
    <t>Veen - jaar 18</t>
  </si>
  <si>
    <t>Zeeklei - jaar 5</t>
  </si>
  <si>
    <t>Veen - jaar 19</t>
  </si>
  <si>
    <t>Zeeklei - jaar 6</t>
  </si>
  <si>
    <t>Veen - jaar 20</t>
  </si>
  <si>
    <t>Zeeklei - jaar 7 en later (optimaal)</t>
  </si>
  <si>
    <t>Rivierklei - jaar 4</t>
  </si>
  <si>
    <t>Rivierklei - jaar 5</t>
  </si>
  <si>
    <t>Rivierklei - jaar 6</t>
  </si>
  <si>
    <t>Zeeklei - jaar 7-15</t>
  </si>
  <si>
    <t>Rivierklei - jaar 7 en later (optimaal)</t>
  </si>
  <si>
    <t>Zeeklei - jaar 16</t>
  </si>
  <si>
    <t>Zeeklei - jaar 17</t>
  </si>
  <si>
    <t>Zeeklei - jaar 18</t>
  </si>
  <si>
    <t>Zand - jaar 4</t>
  </si>
  <si>
    <t>Zeeklei - jaar 19</t>
  </si>
  <si>
    <t>Zand - jaar 5</t>
  </si>
  <si>
    <t>Zeeklei - jaar 20</t>
  </si>
  <si>
    <t>Zand - jaar 6</t>
  </si>
  <si>
    <t>Zand - jaar 7 en later (optimaal)</t>
  </si>
  <si>
    <t>Opbrengst stengels (kg)</t>
  </si>
  <si>
    <t>Rivierklei - jaar 7-15</t>
  </si>
  <si>
    <t xml:space="preserve">Veen - jaar 7 </t>
  </si>
  <si>
    <t>Rivierklei - jaar 16</t>
  </si>
  <si>
    <t>Veen - jaar 8</t>
  </si>
  <si>
    <t>Rivierklei - jaar 17</t>
  </si>
  <si>
    <t>Veen - jaar 9</t>
  </si>
  <si>
    <t>Rivierklei - jaar 18</t>
  </si>
  <si>
    <t>Veen - jaar 10 en later (optimaal)</t>
  </si>
  <si>
    <t>Rivierklei - jaar 19</t>
  </si>
  <si>
    <t>Rivierklei - jaar 20</t>
  </si>
  <si>
    <t>Zand - jaar 7-15</t>
  </si>
  <si>
    <t>Zand - jaar 16</t>
  </si>
  <si>
    <t>Zand - jaar 17</t>
  </si>
  <si>
    <t>Zand - jaar 18</t>
  </si>
  <si>
    <t>Zand - jaar 19</t>
  </si>
  <si>
    <t>Zand - jaar 20</t>
  </si>
  <si>
    <t>Oogst en overige kosten</t>
  </si>
  <si>
    <t>Opbrengstprijs scheuten (per kg)</t>
  </si>
  <si>
    <t>Opbrengstprijs vezels (per ton)</t>
  </si>
  <si>
    <t>Opbrengstprijs stengels (per stuk)</t>
  </si>
  <si>
    <t>Saldo veen</t>
  </si>
  <si>
    <t>Saldo zeeklei</t>
  </si>
  <si>
    <t>Saldo rivierklei</t>
  </si>
  <si>
    <t>Saldo zand</t>
  </si>
  <si>
    <t>Bamboe - scenario 0</t>
  </si>
  <si>
    <t>Omzet scheuten (kg)</t>
  </si>
  <si>
    <t>Opbrengst vezels</t>
  </si>
  <si>
    <t>Omzet vezels</t>
  </si>
  <si>
    <t>Opbrengst stengels</t>
  </si>
  <si>
    <t>Omzet stengels</t>
  </si>
  <si>
    <t>Bamboe - scenario 1</t>
  </si>
  <si>
    <t>Bamboe - scenario 2</t>
  </si>
  <si>
    <t>Zonnekroon - scenario 2</t>
  </si>
  <si>
    <t>Zonnekroon - scenario 1</t>
  </si>
  <si>
    <t>Jaarsaldo totale areaal</t>
  </si>
  <si>
    <t>Zonnekroon - scenario 0</t>
  </si>
  <si>
    <t>Omzet droge stof</t>
  </si>
  <si>
    <t>Gebruiksaanwijzing Rekentool biobased (ver)bouwen</t>
  </si>
  <si>
    <t>Structuur</t>
  </si>
  <si>
    <t>Opbouw</t>
  </si>
  <si>
    <t>Invoer</t>
  </si>
  <si>
    <t>Variabelen</t>
  </si>
  <si>
    <t>Resultaten</t>
  </si>
  <si>
    <r>
      <t xml:space="preserve">In deze drie tabbladen worden de uitkomsten van het model weergegeven op getalsmatige en grafische wijze. 
</t>
    </r>
    <r>
      <rPr>
        <b/>
        <sz val="12"/>
        <color rgb="FF50565C"/>
        <rFont val="Calibri"/>
        <family val="2"/>
        <scheme val="minor"/>
      </rPr>
      <t>•	Dashboard resultaten</t>
    </r>
    <r>
      <rPr>
        <sz val="12"/>
        <color rgb="FF50565C"/>
        <rFont val="Calibri"/>
        <family val="2"/>
        <scheme val="minor"/>
      </rPr>
      <t xml:space="preserve">. Op het dashboard worden de interessantste en meest complete KPI’s en saldo’s weergegeven en wordt de vergelijking gemaakt tussen de verschillende scenario’s. Dit zijn de belangrijkste uitkomstmaten van het model.
</t>
    </r>
    <r>
      <rPr>
        <b/>
        <sz val="12"/>
        <color rgb="FF50565C"/>
        <rFont val="Calibri"/>
        <family val="2"/>
        <scheme val="minor"/>
      </rPr>
      <t>•	Resultaten aanvullend</t>
    </r>
    <r>
      <rPr>
        <sz val="12"/>
        <color rgb="FF50565C"/>
        <rFont val="Calibri"/>
        <family val="2"/>
        <scheme val="minor"/>
      </rPr>
      <t xml:space="preserve">. In dit tabblad kunnen alle verschillende uitkomsten op economisch en milieukundig niveau bekeken worden. 
</t>
    </r>
    <r>
      <rPr>
        <b/>
        <sz val="12"/>
        <color rgb="FF50565C"/>
        <rFont val="Calibri"/>
        <family val="2"/>
        <scheme val="minor"/>
      </rPr>
      <t>•	Biobased materialen</t>
    </r>
    <r>
      <rPr>
        <sz val="12"/>
        <color rgb="FF50565C"/>
        <rFont val="Calibri"/>
        <family val="2"/>
        <scheme val="minor"/>
      </rPr>
      <t>. Op dit tabblad wordt berekend voor hoeveel huizen er jaarlijks materiaal kan worden geproduceerd door teelt van de verschillende gewassen.</t>
    </r>
  </si>
  <si>
    <t>Rekenen</t>
  </si>
  <si>
    <t xml:space="preserve">In deze tabbladen worden de KPI’s en jaarsaldo’s van de teeltsystemen uitgerekend. De tabbladen zijn standaard vergrendeld zodat formules niet aangepast kunnen worden, maar bieden een inzicht in de redenering van het model. </t>
  </si>
  <si>
    <t>Uitlezen resultaten</t>
  </si>
  <si>
    <t>Hieronder staat per onderdeel van de resultaten beschreven hoe deze geïnterpreteerd dienen te worden, en waar de verschillende informatie gevonden kan worden.</t>
  </si>
  <si>
    <t>Dashboard resultaten</t>
  </si>
  <si>
    <t>Aanvullende resultaten</t>
  </si>
  <si>
    <r>
      <rPr>
        <i/>
        <sz val="12"/>
        <color rgb="FF50565C"/>
        <rFont val="Calibri"/>
        <family val="2"/>
        <scheme val="minor"/>
      </rPr>
      <t>Resultaten business case - jaarsaldo gemiddeld en areaal</t>
    </r>
    <r>
      <rPr>
        <sz val="12"/>
        <color rgb="FF50565C"/>
        <rFont val="Calibri"/>
        <family val="2"/>
        <scheme val="minor"/>
      </rPr>
      <t xml:space="preserve">
•	</t>
    </r>
    <r>
      <rPr>
        <b/>
        <sz val="12"/>
        <color rgb="FF50565C"/>
        <rFont val="Calibri"/>
        <family val="2"/>
        <scheme val="minor"/>
      </rPr>
      <t>Jaarsaldo</t>
    </r>
    <r>
      <rPr>
        <sz val="12"/>
        <color rgb="FF50565C"/>
        <rFont val="Calibri"/>
        <family val="2"/>
        <scheme val="minor"/>
      </rPr>
      <t xml:space="preserve">. Deze tabel toont het reguliere jaarsaldo. 
•	</t>
    </r>
    <r>
      <rPr>
        <b/>
        <sz val="12"/>
        <color rgb="FF50565C"/>
        <rFont val="Calibri"/>
        <family val="2"/>
        <scheme val="minor"/>
      </rPr>
      <t>Areaal</t>
    </r>
    <r>
      <rPr>
        <sz val="12"/>
        <color rgb="FF50565C"/>
        <rFont val="Calibri"/>
        <family val="2"/>
        <scheme val="minor"/>
      </rPr>
      <t xml:space="preserve">. Deze tabel geeft de verdeling van het areaal per scenario.
</t>
    </r>
    <r>
      <rPr>
        <i/>
        <sz val="12"/>
        <color rgb="FF50565C"/>
        <rFont val="Calibri"/>
        <family val="2"/>
        <scheme val="minor"/>
      </rPr>
      <t>Resultaten business case - jaarsaldo per teelt</t>
    </r>
    <r>
      <rPr>
        <sz val="12"/>
        <color rgb="FF50565C"/>
        <rFont val="Calibri"/>
        <family val="2"/>
        <scheme val="minor"/>
      </rPr>
      <t xml:space="preserve">
Deze resultaten bevatten de economische uitkomsten per teeltsysteem. Per teeltsysteem wordt het areaal, het jaarsaldo per hectare, en het totale jaarsaldo getoond. 
</t>
    </r>
    <r>
      <rPr>
        <i/>
        <sz val="12"/>
        <color rgb="FF50565C"/>
        <rFont val="Calibri"/>
        <family val="2"/>
        <scheme val="minor"/>
      </rPr>
      <t>Resultaten value case</t>
    </r>
    <r>
      <rPr>
        <sz val="12"/>
        <color rgb="FF50565C"/>
        <rFont val="Calibri"/>
        <family val="2"/>
        <scheme val="minor"/>
      </rPr>
      <t xml:space="preserve">
•	</t>
    </r>
    <r>
      <rPr>
        <b/>
        <sz val="12"/>
        <color rgb="FF50565C"/>
        <rFont val="Calibri"/>
        <family val="2"/>
        <scheme val="minor"/>
      </rPr>
      <t>Stikstof</t>
    </r>
    <r>
      <rPr>
        <sz val="12"/>
        <color rgb="FF50565C"/>
        <rFont val="Calibri"/>
        <family val="2"/>
        <scheme val="minor"/>
      </rPr>
      <t xml:space="preserve">. De stikstofuitstoot uit melkveehouderij wordt absoluut getoond en het percentage toe-afname ten opzichte van Scenario 0. 
•	</t>
    </r>
    <r>
      <rPr>
        <b/>
        <sz val="12"/>
        <color rgb="FF50565C"/>
        <rFont val="Calibri"/>
        <family val="2"/>
        <scheme val="minor"/>
      </rPr>
      <t>Biodiversiteit</t>
    </r>
    <r>
      <rPr>
        <sz val="12"/>
        <color rgb="FF50565C"/>
        <rFont val="Calibri"/>
        <family val="2"/>
        <scheme val="minor"/>
      </rPr>
      <t xml:space="preserve">. Deze tabel toont de verdeling van de biodiversiteitsscore over het totaal aantal hectares. Voor vergroting en behoud van biodiversiteit is het noodzakelijk dat er zoveel mogelijk gewassen en bomen gebruikt worden die een biodiversiteitsscore van A of A/B hebben. B, B/C en C scoren slecht op biodiversiteit en zijn daarom ongewenst. Hier staat weergegeven welk aandeel van de te verbouwen hectares een bepaalde kwaliteitsscore behaalt.
•	</t>
    </r>
    <r>
      <rPr>
        <b/>
        <sz val="12"/>
        <color rgb="FF50565C"/>
        <rFont val="Calibri"/>
        <family val="2"/>
        <scheme val="minor"/>
      </rPr>
      <t>Bodemkwaliteit</t>
    </r>
    <r>
      <rPr>
        <sz val="12"/>
        <color rgb="FF50565C"/>
        <rFont val="Calibri"/>
        <family val="2"/>
        <scheme val="minor"/>
      </rPr>
      <t xml:space="preserve">. Deze tabel toont de verdeling van de bodemkwaliteitsscore over het totaal aantal hectares. Om bodemdegradatie tegen te gaan is het noodzakelijk dat er zoveel mogelijk gewassen en bomen gebruikt worden die een bodemkwaliteitsscore hebben van A of A/B. Wanneer het gewas een negatieve of neutrale invloed heeft op de bodemdegradatie scoort het; B, B/C of C. Hier staat weergegeven welk aandeel van de te verbouwen hectares een bepaalde kwaliteitsscore behaalt.
•	</t>
    </r>
    <r>
      <rPr>
        <b/>
        <sz val="12"/>
        <color rgb="FF50565C"/>
        <rFont val="Calibri"/>
        <family val="2"/>
        <scheme val="minor"/>
      </rPr>
      <t>Waterzuivering</t>
    </r>
    <r>
      <rPr>
        <sz val="12"/>
        <color rgb="FF50565C"/>
        <rFont val="Calibri"/>
        <family val="2"/>
        <scheme val="minor"/>
      </rPr>
      <t xml:space="preserve">. Deze tabel geeft het aantal hectares waarop er waterzuivering kan plaatsvinden.
•	</t>
    </r>
    <r>
      <rPr>
        <b/>
        <sz val="12"/>
        <color rgb="FF50565C"/>
        <rFont val="Calibri"/>
        <family val="2"/>
        <scheme val="minor"/>
      </rPr>
      <t>Waterberging</t>
    </r>
    <r>
      <rPr>
        <sz val="12"/>
        <color rgb="FF50565C"/>
        <rFont val="Calibri"/>
        <family val="2"/>
        <scheme val="minor"/>
      </rPr>
      <t>. Deze tabel geeft het aantal hectares waarop er waterberging kan plaatsvinden.</t>
    </r>
  </si>
  <si>
    <r>
      <rPr>
        <b/>
        <sz val="10"/>
        <color theme="1"/>
        <rFont val="Calibri"/>
        <family val="2"/>
        <scheme val="major"/>
      </rPr>
      <t xml:space="preserve">Koolstofopslag in model
</t>
    </r>
    <r>
      <rPr>
        <sz val="10"/>
        <color theme="1"/>
        <rFont val="Calibri"/>
        <family val="2"/>
        <scheme val="major"/>
      </rPr>
      <t xml:space="preserve">Er zijn verschillende manieren waarop er bij de teelt van biobased gewassen koolstof wordt vastgelegd: ondergrondse koolstofopslag in bijvoorbeeld wortels (BGC), bovengrondse koolstofopslag in de biomassa (AGC) en opslag van koolstof in de bodem (SOC). </t>
    </r>
    <r>
      <rPr>
        <b/>
        <sz val="10"/>
        <color theme="1"/>
        <rFont val="Calibri"/>
        <family val="2"/>
        <scheme val="major"/>
      </rPr>
      <t xml:space="preserve">In deze rekentool wordt alleen AGC meegenomen. </t>
    </r>
    <r>
      <rPr>
        <sz val="10"/>
        <color theme="1"/>
        <rFont val="Calibri"/>
        <family val="2"/>
        <scheme val="major"/>
      </rPr>
      <t>SOC is niet opgenomen omdat de opslagcapaciteit van de bodem zeer sterk afhankelijk is van contextfactoren die niet in het model zijn opgenomen. Ook BGC is niet meegenomen omdat verwacht wordt dat deze uiteindelijk in de bodem afbreekt bij oogst van de biomassa. Van sommige teelten is onvoldoende informatie beschikbaar om deze drie koolstofstromen te scheiden. Bij de bronvermelding is te zien welke soorten opslag zijn meegenomen in de berekening.</t>
    </r>
  </si>
  <si>
    <t>Figuur: Opslag van CO2 bij teelten. Bron: https://medium.com/@izharkhalil77/carbon-sequestration-in-the-soil-by-using-biochar-e1c5eec65a04</t>
  </si>
  <si>
    <t>Jaarlijks geproduceerde droge stof (ton)</t>
  </si>
  <si>
    <t>Totaal jaarlijkse ton droge stof</t>
  </si>
  <si>
    <t>GLB (€ p/ha)</t>
  </si>
  <si>
    <t>Overig (€ p/ha)</t>
  </si>
  <si>
    <t>Subsidies - GLB (€ p/ha)</t>
  </si>
  <si>
    <t>Subsidies - Overig (€ p/ha)</t>
  </si>
  <si>
    <t>Eenmalige kosten (p/ha)</t>
  </si>
  <si>
    <t>Jaarlijkse kosten (p/ha)</t>
  </si>
  <si>
    <t>Opbrengstprijs (per ton ds)</t>
  </si>
  <si>
    <t>Opbrengstprijs lange vezel (per ton ds)</t>
  </si>
  <si>
    <t>Opbrengstprijs korte vezel (per ton ds)</t>
  </si>
  <si>
    <t>Opbrengstprijs zaad (per ton ds)</t>
  </si>
  <si>
    <t>Opbrengstprijs graan (per ton ds)</t>
  </si>
  <si>
    <t>Opbrengstprijs vezel (per ton ds)</t>
  </si>
  <si>
    <t>Energie en onderhoud</t>
  </si>
  <si>
    <t>Oogst (in % van opbrengst)</t>
  </si>
  <si>
    <t xml:space="preserve">Jaarlijkse kosten </t>
  </si>
  <si>
    <t>Irrigatie en bemesting (€ p/ha)</t>
  </si>
  <si>
    <t>Overige kosten (€ p/ha)</t>
  </si>
  <si>
    <t>Eenmalige kosten p/ha</t>
  </si>
  <si>
    <t>Kosten (p/ha)</t>
  </si>
  <si>
    <t>Jaarlijks per boom</t>
  </si>
  <si>
    <t>Subsidie (€ p/ha)</t>
  </si>
  <si>
    <t>Als standaard ingevulde rotatie is een standaardrotatie van 1:3 met aardappelen, suikerbiet en granen gekozen. Gezien vlas niet op zand geteeld kan worden is dit hier niet als optie opgenomen. Rotatie op veen staat hier als mogelijkheid gegeven indien bij "extra gewassen" gewassen worden ingevuld die wel voor veengrond geschikt zijn.</t>
  </si>
  <si>
    <t>Jaarlijkse kosten p/ha</t>
  </si>
  <si>
    <t>Jaarsaldo met taks op uitgestoten CO2*</t>
  </si>
  <si>
    <t>Jaarsaldo met vergoeding voor vastgelegde CO2*</t>
  </si>
  <si>
    <t>Jaarsaldo met vergoeding voor vastgelegde CO2 en vermindering in uitstoot t.o.v. scenario 0*</t>
  </si>
  <si>
    <t>Extra gewas 1</t>
  </si>
  <si>
    <t xml:space="preserve">De gegevens voor de melkveehouderij zijn afkomstig van het Bedrijven-Informatienet (BINternet) van Wageningen University &amp; Research. Vanwege de aanzienlijke prijsfluctuaties binnen de melkveehouderij in de afgelopen jaren, is voor het jaarsaldo per melkkoe het gemiddelde over de jaren 2020-2022 genomen. </t>
  </si>
  <si>
    <t xml:space="preserve">Voor het gemiddeld teeltsaldo wordt automatisch het jaarlijks gemiddelde genomen van de teelten die zijn ingevuld in de teeltplannen onder 'akkerbouw'. </t>
  </si>
  <si>
    <t xml:space="preserve">De gegevens voor vlas zijn afkomstig uit het handboek Kwantitatieve Informatie Akkerbouw en Vollegrondsgroenteteelt (KWIN-AGV) 2022. </t>
  </si>
  <si>
    <t>Teeltinvesteringen</t>
  </si>
  <si>
    <t>Vezelhennep</t>
  </si>
  <si>
    <t>De gegevens voor consumptieaardappelen, suikerbieten en granen zijn afkomstig uit het handboek Kwantitatieve Informatie Akkerbouw en Vollegrondsgroenteteelt (KWIN-AGV) 2022.  Er is daarnaast mogelijkheid om additionele gewassen op te nemen, bijvoorbeeld in plaats van "extra gewas 1" of "extra gewas 2". Naam kan aangepast worden in het oranje vak, en de saldo's in de gele vakken</t>
  </si>
  <si>
    <t>In het model zijn aanpasbare cellen oranje gemarkeerd. Hier kan de gebruiker waarden invoeren die aansluiten bij de actuele situatie. Het model berekent vervolgens het gemiddelde jaarsaldo, toont KPI’s voor het verdienvermogen van drie scenario’s en illustreert de milieuprestaties. Scenario 0 wordt aanbevolen als business-as-usual, en scenario’s 1 en 2 kunnen worden ingevuld met biobased teeltsystemen. Prijzen, opbrengsten en kosten kunnen in de scenario’s worden aangepast voor sensitiviteitsanalyses</t>
  </si>
  <si>
    <r>
      <t xml:space="preserve">Het model kent twee soorten invoer: verplichte en optionele invoer aangepast aan bedrijfskenmerken.
•	</t>
    </r>
    <r>
      <rPr>
        <b/>
        <sz val="12"/>
        <color rgb="FF50565C"/>
        <rFont val="Calibri"/>
        <family val="2"/>
        <scheme val="minor"/>
      </rPr>
      <t>Algemene invoer</t>
    </r>
    <r>
      <rPr>
        <sz val="12"/>
        <color rgb="FF50565C"/>
        <rFont val="Calibri"/>
        <family val="2"/>
        <scheme val="minor"/>
      </rPr>
      <t xml:space="preserve">. In dit tabblad bij de algemene invoer vult de gebruiker het gewenste aantal hectares per teelt en grondsoort per scenario in. Onderaan wordt gecontroleerd of het totaal per scenario klopt.
•	</t>
    </r>
    <r>
      <rPr>
        <b/>
        <sz val="12"/>
        <color rgb="FF50565C"/>
        <rFont val="Calibri"/>
        <family val="2"/>
        <scheme val="minor"/>
      </rPr>
      <t>Uitgebreide invoer</t>
    </r>
    <r>
      <rPr>
        <sz val="12"/>
        <color rgb="FF50565C"/>
        <rFont val="Calibri"/>
        <family val="2"/>
        <scheme val="minor"/>
      </rPr>
      <t>. In dit tabblad kunnen bedrijfsspecifieke parameters worden ingevoerd, waarbij standaard landelijke gemiddelden staan. Ook kan het boomtype voor houtopstanden worden gekozen.</t>
    </r>
  </si>
  <si>
    <r>
      <t xml:space="preserve">In het model wordt van verschillende variabelen gebruik gemaakt. Voor deze variabelen staan (landelijke) gemiddeldes ingevuld, welke aangepast kunnen worden naar de specifieke situatie.
</t>
    </r>
    <r>
      <rPr>
        <b/>
        <sz val="12"/>
        <color rgb="FF50565C"/>
        <rFont val="Calibri"/>
        <family val="2"/>
        <scheme val="minor"/>
      </rPr>
      <t>•	Economische variabelen</t>
    </r>
    <r>
      <rPr>
        <sz val="12"/>
        <color rgb="FF50565C"/>
        <rFont val="Calibri"/>
        <family val="2"/>
        <scheme val="minor"/>
      </rPr>
      <t xml:space="preserve">. Hier staan variabelen zoals droge stofopbrengsten, marktprijzen, kosten en subsidies per scenario. Het teeltplan voor akkerbouw kan worden ingevuld, inclusief saldo’s voor de drie meest voorkomende gewassen en twee extra gewassen. Ook kunnen boomsoort, beplantingsdichtheid en jaren tot kap worden ingesteld.
</t>
    </r>
    <r>
      <rPr>
        <b/>
        <sz val="12"/>
        <color rgb="FF50565C"/>
        <rFont val="Calibri"/>
        <family val="2"/>
        <scheme val="minor"/>
      </rPr>
      <t>•	Milieuvariabelen</t>
    </r>
    <r>
      <rPr>
        <sz val="12"/>
        <color rgb="FF50565C"/>
        <rFont val="Calibri"/>
        <family val="2"/>
        <scheme val="minor"/>
      </rPr>
      <t>. Variabelen voor milieu-indicatoren, zoals broeikasgasuitstoot, koolstofvastlegging, biodiversiteit, bodemkwaliteit, waterzuivering, waterberging en stikstofuitstoot, zijn per bodemsoort en gewas aanpasbaar. De prijs voor milieudiensten (bijv. vermeden CO2-emissie) kan hier ook worden aangepast.</t>
    </r>
  </si>
  <si>
    <r>
      <rPr>
        <i/>
        <sz val="12"/>
        <color rgb="FF50565C"/>
        <rFont val="Calibri"/>
        <family val="2"/>
        <scheme val="minor"/>
      </rPr>
      <t>Dashboard business case algemeen</t>
    </r>
    <r>
      <rPr>
        <sz val="12"/>
        <color rgb="FF50565C"/>
        <rFont val="Calibri"/>
        <family val="2"/>
        <scheme val="minor"/>
      </rPr>
      <t xml:space="preserve">
•	</t>
    </r>
    <r>
      <rPr>
        <b/>
        <sz val="12"/>
        <color rgb="FF50565C"/>
        <rFont val="Calibri"/>
        <family val="2"/>
        <scheme val="minor"/>
      </rPr>
      <t>Jaarsaldo</t>
    </r>
    <r>
      <rPr>
        <sz val="12"/>
        <color rgb="FF50565C"/>
        <rFont val="Calibri"/>
        <family val="2"/>
        <scheme val="minor"/>
      </rPr>
      <t xml:space="preserve">. Deze tabel toont het reguliere jaarsaldo. 
•	</t>
    </r>
    <r>
      <rPr>
        <b/>
        <sz val="12"/>
        <color rgb="FF50565C"/>
        <rFont val="Calibri"/>
        <family val="2"/>
        <scheme val="minor"/>
      </rPr>
      <t>Jaarsaldo met vergoeding CO2 vastlegging</t>
    </r>
    <r>
      <rPr>
        <sz val="12"/>
        <color rgb="FF50565C"/>
        <rFont val="Calibri"/>
        <family val="2"/>
        <scheme val="minor"/>
      </rPr>
      <t xml:space="preserve">. Deze tabel toont het reguliere jaarsaldo plus een vergoeding voor de vastgelegde CO2. Hiervoor is de gehanteerde CO2-prijs gebruikt. 
•	</t>
    </r>
    <r>
      <rPr>
        <b/>
        <sz val="12"/>
        <color rgb="FF50565C"/>
        <rFont val="Calibri"/>
        <family val="2"/>
        <scheme val="minor"/>
      </rPr>
      <t>Jaarsaldo met vergoeding CO2 vastlegging en vermeden uitstoot</t>
    </r>
    <r>
      <rPr>
        <sz val="12"/>
        <color rgb="FF50565C"/>
        <rFont val="Calibri"/>
        <family val="2"/>
        <scheme val="minor"/>
      </rPr>
      <t xml:space="preserve">. Deze tabel toont het reguliere jaarsaldo plus een vergoeding voor de vastgelegde CO2 en een vergoeding voor de vermeden uitstoot. De vermeden uitstoot is berekend door het verschil te nemen in de netto uitstoot (uitstoot – vastlegging) tussen de twee scenario’s. Hiervoor is de gehanteerde CO2-prijs gebruikt.
•	</t>
    </r>
    <r>
      <rPr>
        <b/>
        <sz val="12"/>
        <color rgb="FF50565C"/>
        <rFont val="Calibri"/>
        <family val="2"/>
        <scheme val="minor"/>
      </rPr>
      <t>Jaarsaldo met CO2-taks</t>
    </r>
    <r>
      <rPr>
        <sz val="12"/>
        <color rgb="FF50565C"/>
        <rFont val="Calibri"/>
        <family val="2"/>
        <scheme val="minor"/>
      </rPr>
      <t xml:space="preserve">. De jaarsaldi met CO2 taks worden berekend door de monetaire waarde van de netto uitgestoten broeikasgassen van de reguliere saldi af te trekken. 
</t>
    </r>
    <r>
      <rPr>
        <i/>
        <sz val="12"/>
        <color rgb="FF50565C"/>
        <rFont val="Calibri"/>
        <family val="2"/>
        <scheme val="minor"/>
      </rPr>
      <t xml:space="preserve">Dashboard business case - areaal
</t>
    </r>
    <r>
      <rPr>
        <sz val="12"/>
        <color rgb="FF50565C"/>
        <rFont val="Calibri"/>
        <family val="2"/>
        <scheme val="minor"/>
      </rPr>
      <t>Deze tabel geeft de verdeling van het areaal per scenario. Grafieken illustreren de procentuele verdeling van landgebruik per scenario.</t>
    </r>
    <r>
      <rPr>
        <i/>
        <sz val="12"/>
        <color rgb="FF50565C"/>
        <rFont val="Calibri"/>
        <family val="2"/>
        <scheme val="minor"/>
      </rPr>
      <t xml:space="preserve">
</t>
    </r>
    <r>
      <rPr>
        <sz val="12"/>
        <color rgb="FF50565C"/>
        <rFont val="Calibri"/>
        <family val="2"/>
        <scheme val="minor"/>
      </rPr>
      <t xml:space="preserve">
</t>
    </r>
    <r>
      <rPr>
        <i/>
        <sz val="12"/>
        <color rgb="FF50565C"/>
        <rFont val="Calibri"/>
        <family val="2"/>
        <scheme val="minor"/>
      </rPr>
      <t xml:space="preserve">Dashboard business case – meerjarige opstanden
</t>
    </r>
    <r>
      <rPr>
        <sz val="12"/>
        <color rgb="FF50565C"/>
        <rFont val="Calibri"/>
        <family val="2"/>
        <scheme val="minor"/>
      </rPr>
      <t xml:space="preserve">Hieronder worden de benodigde investering, de terugverdientijd (aantal jaar), de Net Present Value, en de Internal Rate of Return voor alle meerjarige investeringen getoond
</t>
    </r>
    <r>
      <rPr>
        <i/>
        <sz val="12"/>
        <color rgb="FF50565C"/>
        <rFont val="Calibri"/>
        <family val="2"/>
        <scheme val="minor"/>
      </rPr>
      <t>Dashboard value case</t>
    </r>
    <r>
      <rPr>
        <sz val="12"/>
        <color rgb="FF50565C"/>
        <rFont val="Calibri"/>
        <family val="2"/>
        <scheme val="minor"/>
      </rPr>
      <t xml:space="preserve">
•	</t>
    </r>
    <r>
      <rPr>
        <b/>
        <sz val="12"/>
        <color rgb="FF50565C"/>
        <rFont val="Calibri"/>
        <family val="2"/>
        <scheme val="minor"/>
      </rPr>
      <t>Broeikasgassen</t>
    </r>
    <r>
      <rPr>
        <sz val="12"/>
        <color rgb="FF50565C"/>
        <rFont val="Calibri"/>
        <family val="2"/>
        <scheme val="minor"/>
      </rPr>
      <t xml:space="preserve">. In deze tabellen worden de GHG uitstoot, de CO2 vastlegging, en de netto uitgestoten GHG totaal, per hectare, monetair, en monetair per hectare getoond. Rechts in het tabel zijn de verschillen tussen scenario 0 en scenario’s 1 en 2 te zien. 
•	</t>
    </r>
    <r>
      <rPr>
        <b/>
        <sz val="12"/>
        <color rgb="FF50565C"/>
        <rFont val="Calibri"/>
        <family val="2"/>
        <scheme val="minor"/>
      </rPr>
      <t>Stikstof</t>
    </r>
    <r>
      <rPr>
        <sz val="12"/>
        <color rgb="FF50565C"/>
        <rFont val="Calibri"/>
        <family val="2"/>
        <scheme val="minor"/>
      </rPr>
      <t xml:space="preserve">. De stikstofuitstoot uit melkveehouderij wordt absoluut getoond en het percentage toe-afname ten opzichte van Scenario 0. </t>
    </r>
  </si>
  <si>
    <t>Het rekenmodel bevat parameters waarmee gebruikers het saldo van verschillende teelten kunnen berekenen. Deze parameters zijn gebaseerd op wetenschappelijke rapporten, proefberekeningen en expertinput, met standaardwaarden op basis van landelijke gemiddelden. Waar het effect van grondsoort verwaarloosbaar of onbekend is, is dezelfde waarde gebruikt voor alle grondsoorten. Voor vezelgewassen zijn de prijzen gebaseerd op wat een boer nu zou ontvangen, wat voor sommige gewassen laag uitvalt door een gebrek aan industriële verwerking. In rapporten bij het model worden aanbevelingen gedaan om deze business case te verbeteren, bijvoorbeeld door prijsverhogingen.
De parameters zijn een momentopname maar eenvoudig aanpasbaar. Gebruikers kunnen ze aanpassen aan nieuwe of locatiespecifieke informatie, marktontwikkelingen, of om gevoeligheidsanalyses uit te voeren.</t>
  </si>
  <si>
    <t>We meten het verdienvermogen van teelten vooral aan de hand van het jaarsaldo, berekend door de opbrengsten te verminderen met de variabele kosten, zoals zaad en gewasbescherming. Dit saldo, een standaardindicator in de landbouw, toont de netto-opbrengst per hectare en geeft inzicht in het basisverdienmodel van een teelt. Dit betekent niet dat de boer dit onderaan de streep ook overhoudt: er worden andere kosten op het bedrijf gemaakt die niet in het saldo worden meegenomen. Kostenposten die erbuiten vallen zijn arbeidskosten, vaste kosten voor machines, verwerkingskosten en grondlasten. Er wordt vanuit gegaan dat boeren de meeste standaardwerkzaamheden, zoals zaaien en bemesten, zelf uitvoeren. Voor specialistische of minder gangbare werkzaamheden zijn loonwerkkosten opgenomen. Ook worden opbrengsten uit subsidies niet meegenomen. Het is daarmee een versimpelde weergave van de werkelijkheid, maar die wel in staat stelt op basisniveau het verdienvermogen van teelten naast elkaar te leggen.
Waarom het jaarsaldo?
•	Om het model simpel en overzichtelijk te houden
•	Om bedrijfsspecifieke factoren als grondpositie en wijze van financiering uit het model te houden.
•	Om aan te sluiten op rekenmethoden die bekend zijn in de landbouwsector.</t>
  </si>
  <si>
    <t xml:space="preserve">Naast de business case – het verdienvermogen – brengen we ook een eerste inzicht in de value case in beeld. Hieronder vallen de uitstoot en vastlegging van broeikasgassen, bodemkwaliteit, biodiversiteit en mogelijkheden voor waterberging en voor waterzuivering. Bij de uitstoot meten we zowel de uitstoot door productie van inputs (zoals kunstmest) als door het teeltproces zelf (bijvoorbeeld dieselgebruik). Ook nemen we bovengrondse koolstofvastlegging mee. Voor de andere duurzaamheidsaspecten gebruiken we scores om de prestaties van de teelt te meten. Deze benadering biedt een eerste indicatie van de teeltprestaties; extra waarde door combinaties van gewassen kan kwalitatief worden onderbouwd. </t>
  </si>
  <si>
    <t>Veen - jaar 5 en later (optimaal)</t>
  </si>
  <si>
    <t xml:space="preserve">De gegevens voor hennep zijn afkomstig uit het handboek Kwantitatieve Informatie Akkerbouw en Vollegrondsgroenteteelt (KWIN-AGV) 2022. </t>
  </si>
  <si>
    <t>Aantal bomenrijen per hectare bepaald door gewenste afstand tussen bomen van 20m te delen door breedte van perceel (100m - uitgegaan van vierkant perceel). Verschillende buitenlandse rapporten geven aan dat melkproductie kan toenemen door het voorkomen van hittestress (tot 15% in de V.S.). Het model biedt de mogelijkheid om een procentuele toename van melkproductie toe te voegen. Deze staat standaard ingevuld als 0% omdat vanwege het gematigde klimaat in Nederland verwacht wordt dat hittestress weinig tot niet voorkomt. Kosten voor aankoop van gras op stam overgenomen uit KWIN Melkveehouderij 2023-2024. De melkprijs (€0,44) is een gewogen gemiddelde over 2020-2022, afkomstig van Agrimatie.</t>
  </si>
  <si>
    <r>
      <t>De gegevens voor zonnekroon zijn afkomstig uit de ‘</t>
    </r>
    <r>
      <rPr>
        <i/>
        <u/>
        <sz val="12"/>
        <color rgb="FF2372BA"/>
        <rFont val="Calibri"/>
        <family val="2"/>
        <scheme val="major"/>
      </rPr>
      <t>Rekentool verdienmodel natte teelten</t>
    </r>
    <r>
      <rPr>
        <i/>
        <sz val="12"/>
        <color rgb="FF7F7F7F"/>
        <rFont val="Calibri"/>
        <family val="2"/>
        <scheme val="major"/>
      </rPr>
      <t xml:space="preserve">’ (Waterschap Aa en Maas, 2022). Deze gegevens zijn in 2024 geverifieerd bij MOVO Zaden. 
De eenmalige kosten voor het meerjarige gewas bestaan uit zaaigoed (€1.830) en klaarmaken van het zaaibed en inzaaien (€150). De jaarlijkse kosten bestaan uit de oogstkosten voor loonwerk (€350). Er zijn geen gewasbeschermingsmiddelen benodigd zijn en mest wordt veelal verkregen via mestruil met naburige boeren.  </t>
    </r>
  </si>
  <si>
    <r>
      <t xml:space="preserve">Op basis van interviews met teeltadviseurs zijn de kosten voor het zaaigoed en overige aanplantkosten bepaald. Per hectare worden circa 10.000 rhizomen geplant á €0,21 stuk. De aanplantkosten bedragen €2.375 en bestaan uit de voorbereiding van de grond (€400), aanplant (€1300), één beregeningsslag (€225) en onkruidbeheer (€450). De jaarlijkse kosten voor teelt, energie, loonwerk en oogstkosten zijn overgenomen uit het rapport </t>
    </r>
    <r>
      <rPr>
        <i/>
        <u/>
        <sz val="12"/>
        <color rgb="FF2372BA"/>
        <rFont val="Calibri"/>
        <family val="2"/>
        <scheme val="major"/>
      </rPr>
      <t xml:space="preserve">Biobased grondstoffen voor hoogbouw: Geïndustrialiseerde modulaire en lage emissie hoogbouw in de G4 </t>
    </r>
    <r>
      <rPr>
        <i/>
        <sz val="12"/>
        <color rgb="FF7F7F7F"/>
        <rFont val="Calibri"/>
        <family val="2"/>
        <scheme val="major"/>
      </rPr>
      <t>(Wageningen Food &amp; Biobased Research, 2024). De opbrengstprijs (€150) is tot stand gekomen op basis van interviews met telers en artikelen van Building Balance. Bij de opbrengst in droge stof is uitgegaan van een gemiddelde van 17,5 ton per hectare per jaar, wat na circa vier jaar wordt bereikt, rekening houdend met wisselende klimatologische omstandigheden en grondwaterstanden.</t>
    </r>
  </si>
  <si>
    <r>
      <t xml:space="preserve">De kosten voor het zaaigoed (€ 150), oogstkosten in de vorm van loonwerk (€450), bemesting (€ 105) en gewasbeschermingsmiddelen (€80) zijn afkomstig van de </t>
    </r>
    <r>
      <rPr>
        <i/>
        <u/>
        <sz val="12"/>
        <color rgb="FF2372BA"/>
        <rFont val="Calibri"/>
        <family val="2"/>
        <scheme val="major"/>
      </rPr>
      <t>Teeltbrochure Sorghum</t>
    </r>
    <r>
      <rPr>
        <i/>
        <sz val="12"/>
        <color rgb="FF7F7F7F"/>
        <rFont val="Calibri"/>
        <family val="2"/>
        <scheme val="major"/>
      </rPr>
      <t xml:space="preserve"> (Louis Bolk Instituut, 2023) aangevuld en getoetst met gegevens van teeltadviseur Agrowin. 
De gemiddelde opbrengst droge stof per hectare voor zetmeel types bedraagt 11,6 ton. Opbrengstprijzen voor sorghum zijn nog niet bekend, omdat er momenteel geen grootschalige afname plaatsvindt. Daarom is voor de opbrengstprijs het gemiddelde van graanprijzen genomen voor sorghumgraan, en de vezelwaarden voor stro.</t>
    </r>
  </si>
  <si>
    <r>
      <t xml:space="preserve">Op basis van gegevens van Van Aalsburg B.V. zijn de meeste economische waarden bepaald. De aanlegkosten (€12.450) voor wilgenplantages omvatten meerdere activiteiten; De grondvoorbereiding vereist werkzaamheden zoals frezen (€720) en kopeggen (€720). Per hectare wordt er plantgoed aangeplant met ongeveer 70.000 wilgenstekken a €0,09 per stuk (€6.300). Alhoewel het rapport Natte landbouw Noord-Brabant (HAS Kennistransfer en Bedrijfsopleidingen, 2020) schrijft over 15.000 stekken per hectare, zijn in de rekentool de cijfers van Van Aalsburg B.V. gebruikt. Het planten brengt kosten met zich mee (€4.200), evenals het onderhoud, zoals tweejaarlijks wieden (€510).
De oogstcyclus duurt meestal 2 tot 3 jaar volgens de whitepaper </t>
    </r>
    <r>
      <rPr>
        <i/>
        <u/>
        <sz val="12"/>
        <color rgb="FF2372BA"/>
        <rFont val="Calibri"/>
        <family val="2"/>
        <scheme val="major"/>
      </rPr>
      <t xml:space="preserve">Wilgen: vergeten oerhollandse klassieker vol potentie </t>
    </r>
    <r>
      <rPr>
        <i/>
        <sz val="12"/>
        <color rgb="FF7F7F7F"/>
        <rFont val="Calibri"/>
        <family val="2"/>
        <scheme val="major"/>
      </rPr>
      <t>(Louis Bolk Instituut, 2024), in de rekentool is uitgegaan van 2 jaar. Het tweejaarlijks oogsten van wilgen kost (€2.960), en uitrijden met dumper en kraan vereist extra loonwerk (€567). Teruggerekend naar een jaarlijkse opbrengst is de gemiddelde droge stofopbrengst 10 ton per jaar (circa 100 m³ ongedroogde en onverwerkte wilgen; levert €3.000 op).</t>
    </r>
  </si>
  <si>
    <r>
      <rPr>
        <i/>
        <sz val="12"/>
        <color theme="0" tint="-0.499984740745262"/>
        <rFont val="Calibri"/>
        <family val="2"/>
        <scheme val="major"/>
      </rPr>
      <t xml:space="preserve">Voor traaggroeiend hout wordt uitgegaan van eiken. Houtopbrengst per hectare is genomen uit 'Opbrengsttabellen Nederland 2018', p.95, van de WUR, voor zomereik met een groeitijd van 70 jaar. Opbrengstprijs voor eik is genomen uit Bedrijfsinkomsten in de </t>
    </r>
    <r>
      <rPr>
        <i/>
        <u/>
        <sz val="12"/>
        <color rgb="FF2372BA"/>
        <rFont val="Calibri"/>
        <family val="2"/>
        <scheme val="major"/>
      </rPr>
      <t>Nederlandse particuliere bosbouw over 2018 (Wageningen University and Research, 2018)</t>
    </r>
  </si>
  <si>
    <r>
      <rPr>
        <i/>
        <sz val="12"/>
        <color theme="0" tint="-0.499984740745262"/>
        <rFont val="Calibri"/>
        <family val="2"/>
        <scheme val="major"/>
      </rPr>
      <t xml:space="preserve">Voor de waarden van hout uit bosbouw zijn de meeste waarden gebaseerd op het rapport Bedrijfsuitkomsten in de </t>
    </r>
    <r>
      <rPr>
        <i/>
        <u/>
        <sz val="12"/>
        <color rgb="FF2372BA"/>
        <rFont val="Calibri"/>
        <family val="2"/>
        <scheme val="major"/>
      </rPr>
      <t>Nederlandse particuliere bosbouw over 2021 (Wageningen Economic Research, 2023)</t>
    </r>
    <r>
      <rPr>
        <i/>
        <sz val="12"/>
        <color theme="0" tint="-0.499984740745262"/>
        <rFont val="Calibri"/>
        <family val="2"/>
        <scheme val="major"/>
      </rPr>
      <t>. De jaarlijkse kosten (€183) omvatten bosverjonging (€26), waaronder bodembewerking, plantwerkzaamheden voor (her)bebossing en inboeten. Verder zijn er kosten voor bosonderhoud (€104), zoals opkronen en onrendabele dunning. Ook de kosten voor houtoogst (€53) zijn meegenomen in de jaarlijkse uitgaven. De meerjarige gemiddelde houtprijs op stam en geveld bedraagt €40,77 per m³ voor diverse houtsoorten. Met een gemiddelde jaarlijkse opbrengst (€117,42), gebaseerd op het meerjarig gemiddelde van 2,88 m³ opbrengst (exclusief biomassa).</t>
    </r>
  </si>
  <si>
    <t>Grote lisdodde</t>
  </si>
  <si>
    <r>
      <t xml:space="preserve">Alle gegevens zijn afkomstig uit de </t>
    </r>
    <r>
      <rPr>
        <i/>
        <u/>
        <sz val="12"/>
        <color rgb="FF006EB7"/>
        <rFont val="Calibri"/>
        <family val="2"/>
        <scheme val="major"/>
      </rPr>
      <t>VIPNL rekentool - saldoberekening lisdodde</t>
    </r>
    <r>
      <rPr>
        <i/>
        <sz val="12"/>
        <color theme="0" tint="-0.499984740745262"/>
        <rFont val="Calibri"/>
        <family val="2"/>
        <scheme val="major"/>
      </rPr>
      <t>. Aanplant kan door zaaien (€1000) of stekken (€23.000). Voor het model is gekozen voor stekken, omdat er zo een grotere kans op succes is. Teelinvesteringen (€9.700) omvatten grondverzet, grondaanvoer, en water aan- en afvoer, exclusief jaarlijks onderhoud van dijkjes en watergangen.
De teeltkosten omvatten onder andere gewasverzorging en waterpeilbeheer (€600), dijkbeheer en slootonderhoud (€60), exclusief afschrijvingen en onderhoud van pompen en peilbeheer. Het elektriciteitsverbruik voor irrigatie, peilbeheer en andere toepassingen bedraagt €50. Oogstkosten (€850) bestaan uit loonwerk. De opbrengst in droge stof is 9 ton, met een opbrengstprijs van €180 per ton.</t>
    </r>
  </si>
  <si>
    <r>
      <t>Het percentage areaal voor akkerbouw is gekozen als uitkomst uit gesprekken met experts uit de sector. Aantal bomenrijen per hectare en bomen per rij is bepaald met behulp van de handleiding agroforestry van Natuur en Milieufederatie Utrecht. Toename productiviteit gewas is genomen uit factsheets agroforestry van Wageningen University. Kosten plantmateriaal (€5 p/boom), overige aanplantkosten zoals het graven van een plantgat en boombescherming, exclusief steunpalen en windbescherming (€8,5 p/boom), en snoeikosten bij uitbesteding (€5 p/boom) overgenomen uit informatie "</t>
    </r>
    <r>
      <rPr>
        <i/>
        <u/>
        <sz val="12"/>
        <color rgb="FF2372BA"/>
        <rFont val="Calibri"/>
        <family val="2"/>
        <scheme val="major"/>
      </rPr>
      <t>Agroforestry Vlaanderen - Kosten voor aanleg en beheer agroforestry systeem</t>
    </r>
    <r>
      <rPr>
        <i/>
        <sz val="12"/>
        <color rgb="FF7F7F7F"/>
        <rFont val="Calibri"/>
        <family val="2"/>
        <scheme val="major"/>
      </rPr>
      <t>"</t>
    </r>
  </si>
  <si>
    <t xml:space="preserve">Zeeklei  - jaar 7 </t>
  </si>
  <si>
    <t>Zeeklei  - jaar 8</t>
  </si>
  <si>
    <t>Zeeklei  - jaar 9</t>
  </si>
  <si>
    <t>Zeeklei  - jaar 10 en later (optimaal)</t>
  </si>
  <si>
    <t xml:space="preserve">Rivierklei - jaar 7 </t>
  </si>
  <si>
    <t>Rivierklei - jaar 8</t>
  </si>
  <si>
    <t>Rivierklei - jaar 9</t>
  </si>
  <si>
    <t>Rivierklei - jaar 10 en later (optimaal)</t>
  </si>
  <si>
    <t xml:space="preserve">Zand - jaar 7 </t>
  </si>
  <si>
    <t>Zand - jaar 8</t>
  </si>
  <si>
    <t>Zand - jaar 9</t>
  </si>
  <si>
    <t>Zand - jaar 10 en later (optimaal)</t>
  </si>
  <si>
    <t>Bamboeteelt vindt in Nederland, op enkele percelen na, nauwelijks plaats en bevindt zich nog in de beginfase. Uit interviews met beginnende telers blijkt dat de aanplantkosten rond de €9.000 per hectare liggen, met een dichtheid van 600 stekken per hectare. Momenteel vindt de aanplant handmatig plaats door telers, zonder dat hiervoor arbeidskosten in rekening worden gebracht. Bij grotere percelen wordt verwacht dat toekomstige telers machinale aanplant zullen inzetten, waarbij de kosten voor aanplant, grondvoorbereiding en irrigatie eveneens rond de €9.000 per hectare bedragen. Er zijn op dit moment geen telers die oogsten, waardoor een nauwkeurige schatting van gemiddelde kosten en opbrengsten nog niet mogelijk is. De genoemde kosten zijn vastgesteld in overleg met de producent van bamboeplanten, Bamboologic. De opbrengsten zijn overgenomen van Building Balance. 
Bemesting (€500) kan worden uitgevoerd met compost of stalmest. Naar verwachting levert bamboe een hogere opbrengst op zand- en zavelgronden dan op veen- of kleigronden. Specifieke opbrengstcijfers per grondsoort zijn echter niet beschikbaar, waardoor momenteel voor alle grondsoorten eenzelfde opbrengst is ingevuld.</t>
  </si>
  <si>
    <t>Type</t>
  </si>
  <si>
    <t>Post</t>
  </si>
  <si>
    <t>Plantmateriaal</t>
  </si>
  <si>
    <t>Teelt</t>
  </si>
  <si>
    <t>Totaal jaarlijkse kosten</t>
  </si>
  <si>
    <t>Ton droge stof (t)</t>
  </si>
  <si>
    <t>Prijs (t/ds)</t>
  </si>
  <si>
    <t>Totaal jaarlijkse opbrengst</t>
  </si>
  <si>
    <t>Prijs scheuten (kg)</t>
  </si>
  <si>
    <t>Prijs vezels (t)</t>
  </si>
  <si>
    <t>Prijs stengels (per stuk)</t>
  </si>
  <si>
    <t>Plantgoed</t>
  </si>
  <si>
    <t>Prijs</t>
  </si>
  <si>
    <t>Opbrengst lange vezel</t>
  </si>
  <si>
    <t>Opbrengst korte vezel</t>
  </si>
  <si>
    <t>Opbrengst zaad</t>
  </si>
  <si>
    <t>-</t>
  </si>
  <si>
    <t>Opnbrengst vezel</t>
  </si>
  <si>
    <t>Opbrengst graan</t>
  </si>
  <si>
    <t>Consumptieaardappelen</t>
  </si>
  <si>
    <t>Suikerbieten</t>
  </si>
  <si>
    <t>Granen (gerst en tarwe)</t>
  </si>
  <si>
    <t>Mix bomen</t>
  </si>
  <si>
    <t>Silviopasture</t>
  </si>
  <si>
    <t>Melkprijs</t>
  </si>
  <si>
    <t>Aankoop gras op stam</t>
  </si>
  <si>
    <t>Gemiddeld meerjarig</t>
  </si>
  <si>
    <t>Akkerbouw gewassen</t>
  </si>
  <si>
    <r>
      <rPr>
        <i/>
        <sz val="12"/>
        <color theme="0" tint="-0.499984740745262"/>
        <rFont val="Calibri"/>
        <family val="2"/>
        <scheme val="minor"/>
      </rPr>
      <t xml:space="preserve">Nieuwe velden worden aangeplant met rhizomen of uitlopers, waarbij voor een teelt gericht op productie minimaal 12 planten per vierkante meter vereist zijn. Waarbij het vooraf lastig te voorspellen is of de teelt succesvol zal zijn.  Volgens de </t>
    </r>
    <r>
      <rPr>
        <i/>
        <u/>
        <sz val="12"/>
        <color theme="4"/>
        <rFont val="Calibri"/>
        <family val="2"/>
        <scheme val="minor"/>
      </rPr>
      <t>Factsheet Natte Teelten 2021 (Nationaal Kennisprogramma Bodemdaling, 2021)</t>
    </r>
    <r>
      <rPr>
        <i/>
        <sz val="12"/>
        <color theme="0" tint="-0.499984740745262"/>
        <rFont val="Calibri"/>
        <family val="2"/>
        <scheme val="minor"/>
      </rPr>
      <t xml:space="preserve"> bedragen de kosten voor plantgoed in totaal €10.000 per hectare. De teeltinvesteringen, geschat op €9.700 per hectare, zijn gebaseerd op de kostenramingen voor lisdodde en omvatten werkzaamheden zoals grondverzet en afplaggen, het aanvoeren van grond, en het regelen van wateraanvoer en -afvoer. Deze bedragen zijn exclusief de jaarlijkse onderhoudskosten van dijkjes en watergangen.
In de tool worden eigen arbeidsuren voor perceelonderhoud, zoals waterpeilbeheer en gewasverzorging, niet worden gemonetariseerd. Er zijn bovendien geen inputs zoals bemesting of gewasbeschermingsmiddelen nodig. Voor een optimale opbrengst moet het perceel eens per 6 tot 8 jaar worden afgeplagd, met een kostprijs van €2.500 per keer. Deze kosten zijn omgerekend naar een jaarlijkse last van €416.
De oogstkosten voor bosjes riet (€ 2.611), inclusief het gebruik van een maai-korfcombinatie (€825) en het voordrogen (€1.320), zijn gebaseerd op gegevens uit de Rekentool Verdienmodel Natte Teelten (Waterschap Aa en Maas, 2022). Arbeidskosten voor het binden van rietbossen ten behoeve van dakbedekking zijn niet meegenomen in de berekening. Uit één hectare wordt gemiddeld 1.500 rietbossen geoogst, met een verkoopprijs van €2,30 per bos. </t>
    </r>
  </si>
  <si>
    <t>Rekentool biobased (ver)bouwen - versie 2 (03/2025)</t>
  </si>
  <si>
    <t>Economische veranderingen (03/2025)</t>
  </si>
  <si>
    <t>De Biobased (Ver)bouwen Rekentool is ontwikkeld door De Natuurverdubbelaars in opdracht van het Ministerie van Binnenlandse Zaken en later uitgebreid in opdracht van Building Balance. 
Deze tool is oorspronkelijk gepubliceerd in september 2022. Vanaf zomer 2024 is er een update uitgevoerd, waarbij de economische variabelen, zoals kosten, opbrengst van droge stof en prijzen, zijn herzien op basis van openbare bronnen, interviews met experts en veldbezoeken. Alle aanpassingen zijn terug te vinden op het tabblad 'Economische verandering 2025'.</t>
  </si>
  <si>
    <t xml:space="preserve">Ontwikkeld door de Natuurverdubbelaars, in opdracht van het Ministerie van Binnenlandse Zaken. Aangevuld in opdracht van Building Balance. In  zomer 2024 heeft er een update plaatsgevonden.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</si>
</sst>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 #,##0;[Red]&quot;€&quot;\ \-#,##0"/>
    <numFmt numFmtId="8" formatCode="&quot;€&quot;\ #,##0.00;[Red]&quot;€&quot;\ \-#,##0.00"/>
    <numFmt numFmtId="164" formatCode="&quot;€&quot;\ #,##0.00_);[Red]\(&quot;€&quot;\ #,##0.00\)"/>
    <numFmt numFmtId="165" formatCode="_(&quot;€&quot;\ * #,##0.00_);_(&quot;€&quot;\ * \(#,##0.00\);_(&quot;€&quot;\ * &quot;-&quot;??_);_(@_)"/>
    <numFmt numFmtId="166" formatCode="&quot;€&quot;\ #,##0.00"/>
    <numFmt numFmtId="167" formatCode="0_);[Red]\(0\)"/>
    <numFmt numFmtId="168" formatCode="0.0"/>
    <numFmt numFmtId="170" formatCode="&quot;€&quot;\ #,##0.0;[Red]&quot;€&quot;\ \-#,##0.0"/>
  </numFmts>
  <fonts count="134" x14ac:knownFonts="1">
    <font>
      <sz val="12"/>
      <color theme="1"/>
      <name val="Arial"/>
    </font>
    <font>
      <sz val="11"/>
      <color theme="1"/>
      <name val="Calibri"/>
      <family val="2"/>
      <scheme val="minor"/>
    </font>
    <font>
      <sz val="12"/>
      <color theme="1"/>
      <name val="Calibri"/>
      <family val="2"/>
    </font>
    <font>
      <sz val="18"/>
      <color rgb="FF44546A"/>
      <name val="Calibri"/>
      <family val="2"/>
    </font>
    <font>
      <b/>
      <sz val="20"/>
      <color theme="1"/>
      <name val="Calibri"/>
      <family val="2"/>
    </font>
    <font>
      <sz val="14"/>
      <color theme="1"/>
      <name val="Calibri"/>
      <family val="2"/>
    </font>
    <font>
      <b/>
      <sz val="14"/>
      <color rgb="FF44546A"/>
      <name val="Calibri"/>
      <family val="2"/>
    </font>
    <font>
      <b/>
      <sz val="15"/>
      <color rgb="FF44546A"/>
      <name val="Calibri"/>
      <family val="2"/>
    </font>
    <font>
      <i/>
      <sz val="14"/>
      <color theme="1"/>
      <name val="Calibri"/>
      <family val="2"/>
    </font>
    <font>
      <i/>
      <sz val="12"/>
      <color rgb="FF7F7F7F"/>
      <name val="Calibri"/>
      <family val="2"/>
    </font>
    <font>
      <b/>
      <sz val="12"/>
      <color theme="1"/>
      <name val="Calibri"/>
      <family val="2"/>
    </font>
    <font>
      <b/>
      <sz val="13"/>
      <color rgb="FF44546A"/>
      <name val="Calibri"/>
      <family val="2"/>
    </font>
    <font>
      <b/>
      <sz val="11"/>
      <color rgb="FF44546A"/>
      <name val="Calibri"/>
      <family val="2"/>
    </font>
    <font>
      <b/>
      <sz val="12"/>
      <color rgb="FFFA7D00"/>
      <name val="Calibri"/>
      <family val="2"/>
    </font>
    <font>
      <sz val="12"/>
      <color rgb="FF3F3F76"/>
      <name val="Calibri"/>
      <family val="2"/>
    </font>
    <font>
      <i/>
      <sz val="12"/>
      <color theme="1"/>
      <name val="Calibri"/>
      <family val="2"/>
    </font>
    <font>
      <b/>
      <i/>
      <sz val="12"/>
      <color theme="1"/>
      <name val="Calibri"/>
      <family val="2"/>
    </font>
    <font>
      <b/>
      <sz val="12"/>
      <color rgb="FF3F3F3F"/>
      <name val="Calibri"/>
      <family val="2"/>
    </font>
    <font>
      <b/>
      <i/>
      <sz val="11"/>
      <color rgb="FF44546A"/>
      <name val="Calibri"/>
      <family val="2"/>
    </font>
    <font>
      <sz val="10"/>
      <color theme="1"/>
      <name val="Arial"/>
      <family val="2"/>
    </font>
    <font>
      <b/>
      <sz val="16"/>
      <color rgb="FFFFFFFF"/>
      <name val="Arial"/>
      <family val="2"/>
    </font>
    <font>
      <sz val="12"/>
      <name val="Arial"/>
      <family val="2"/>
    </font>
    <font>
      <b/>
      <sz val="14"/>
      <color theme="1"/>
      <name val="Arial"/>
      <family val="2"/>
    </font>
    <font>
      <sz val="10"/>
      <color rgb="FF000000"/>
      <name val="Arial"/>
      <family val="2"/>
    </font>
    <font>
      <b/>
      <sz val="12"/>
      <color theme="1"/>
      <name val="Arial"/>
      <family val="2"/>
    </font>
    <font>
      <b/>
      <sz val="10"/>
      <color theme="1"/>
      <name val="Arial"/>
      <family val="2"/>
    </font>
    <font>
      <sz val="11"/>
      <color theme="1"/>
      <name val="Arial"/>
      <family val="2"/>
    </font>
    <font>
      <b/>
      <sz val="12"/>
      <color rgb="FF000000"/>
      <name val="Arial"/>
      <family val="2"/>
    </font>
    <font>
      <b/>
      <sz val="24"/>
      <color theme="1"/>
      <name val="Arial"/>
      <family val="2"/>
    </font>
    <font>
      <sz val="18"/>
      <color theme="1"/>
      <name val="Arial"/>
      <family val="2"/>
    </font>
    <font>
      <b/>
      <sz val="18"/>
      <color theme="1"/>
      <name val="Arial"/>
      <family val="2"/>
    </font>
    <font>
      <b/>
      <sz val="12"/>
      <color rgb="FF44546A"/>
      <name val="Calibri"/>
      <family val="2"/>
    </font>
    <font>
      <b/>
      <sz val="18"/>
      <color rgb="FF000000"/>
      <name val="Arial"/>
      <family val="2"/>
    </font>
    <font>
      <b/>
      <sz val="10"/>
      <color rgb="FFFF9900"/>
      <name val="Arial"/>
      <family val="2"/>
    </font>
    <font>
      <b/>
      <sz val="10"/>
      <color rgb="FF000000"/>
      <name val="Arial"/>
      <family val="2"/>
    </font>
    <font>
      <b/>
      <sz val="11"/>
      <color rgb="FF000000"/>
      <name val="Arial"/>
      <family val="2"/>
    </font>
    <font>
      <b/>
      <sz val="11"/>
      <color rgb="FFF7981D"/>
      <name val="Arial"/>
      <family val="2"/>
    </font>
    <font>
      <sz val="11"/>
      <color rgb="FF000000"/>
      <name val="Arial"/>
      <family val="2"/>
    </font>
    <font>
      <sz val="10"/>
      <color rgb="FFFF9900"/>
      <name val="Arial"/>
      <family val="2"/>
    </font>
    <font>
      <sz val="12"/>
      <color rgb="FFFA7D00"/>
      <name val="Calibri"/>
      <family val="2"/>
    </font>
    <font>
      <b/>
      <sz val="10"/>
      <color rgb="FFFF9900"/>
      <name val="Quattrocento Sans"/>
      <family val="2"/>
    </font>
    <font>
      <b/>
      <sz val="18"/>
      <color theme="1"/>
      <name val="Calibri"/>
      <family val="2"/>
    </font>
    <font>
      <b/>
      <sz val="18"/>
      <color rgb="FF000000"/>
      <name val="Calibri"/>
      <family val="2"/>
    </font>
    <font>
      <sz val="12"/>
      <color rgb="FF000000"/>
      <name val="Calibri"/>
      <family val="2"/>
    </font>
    <font>
      <i/>
      <sz val="18"/>
      <color theme="1"/>
      <name val="Calibri"/>
      <family val="2"/>
    </font>
    <font>
      <b/>
      <sz val="14"/>
      <color theme="1"/>
      <name val="Calibri"/>
      <family val="2"/>
    </font>
    <font>
      <sz val="12"/>
      <color theme="1"/>
      <name val="Calibri"/>
      <family val="2"/>
    </font>
    <font>
      <sz val="13"/>
      <color rgb="FF44546A"/>
      <name val="Calibri"/>
      <family val="2"/>
    </font>
    <font>
      <i/>
      <sz val="11"/>
      <color rgb="FF44546A"/>
      <name val="Calibri"/>
      <family val="2"/>
    </font>
    <font>
      <sz val="13"/>
      <color theme="1"/>
      <name val="Arial"/>
      <family val="2"/>
    </font>
    <font>
      <sz val="11"/>
      <color theme="1"/>
      <name val="Calibri"/>
      <family val="2"/>
    </font>
    <font>
      <b/>
      <sz val="22"/>
      <color rgb="FF44546A"/>
      <name val="Calibri"/>
      <family val="2"/>
    </font>
    <font>
      <sz val="12"/>
      <color theme="1"/>
      <name val="Arial"/>
      <family val="2"/>
    </font>
    <font>
      <b/>
      <sz val="12"/>
      <color rgb="FFFA7D00"/>
      <name val="Calibri"/>
      <family val="2"/>
      <scheme val="minor"/>
    </font>
    <font>
      <i/>
      <sz val="12"/>
      <color rgb="FF7F7F7F"/>
      <name val="Calibri"/>
      <family val="2"/>
      <scheme val="minor"/>
    </font>
    <font>
      <sz val="12"/>
      <color rgb="FF000000"/>
      <name val="Arial"/>
      <family val="2"/>
    </font>
    <font>
      <sz val="12"/>
      <color rgb="FF3F3F76"/>
      <name val="Calibri"/>
      <family val="2"/>
      <scheme val="minor"/>
    </font>
    <font>
      <b/>
      <sz val="13"/>
      <color theme="3"/>
      <name val="Calibri"/>
      <family val="2"/>
      <scheme val="minor"/>
    </font>
    <font>
      <b/>
      <sz val="12"/>
      <color theme="1"/>
      <name val="Calibri"/>
      <family val="2"/>
      <scheme val="minor"/>
    </font>
    <font>
      <sz val="8"/>
      <name val="Arial"/>
      <family val="2"/>
    </font>
    <font>
      <sz val="12"/>
      <color rgb="FFFA7D00"/>
      <name val="Calibri"/>
      <family val="2"/>
      <scheme val="minor"/>
    </font>
    <font>
      <b/>
      <sz val="18"/>
      <color theme="0"/>
      <name val="Calibri"/>
      <family val="2"/>
      <scheme val="minor"/>
    </font>
    <font>
      <sz val="12"/>
      <color rgb="FF000000"/>
      <name val="Arial"/>
      <family val="2"/>
    </font>
    <font>
      <b/>
      <sz val="12"/>
      <color theme="0"/>
      <name val="Calibri"/>
      <family val="2"/>
      <scheme val="minor"/>
    </font>
    <font>
      <b/>
      <sz val="26"/>
      <color rgb="FF44546A"/>
      <name val="Calibri"/>
      <family val="2"/>
    </font>
    <font>
      <b/>
      <sz val="12"/>
      <color rgb="FF3F3F3F"/>
      <name val="Calibri"/>
      <family val="2"/>
      <scheme val="minor"/>
    </font>
    <font>
      <sz val="10"/>
      <color rgb="FF000000"/>
      <name val="Tahoma"/>
      <family val="2"/>
    </font>
    <font>
      <b/>
      <sz val="10"/>
      <color rgb="FF000000"/>
      <name val="Tahoma"/>
      <family val="2"/>
    </font>
    <font>
      <b/>
      <sz val="15"/>
      <color theme="3"/>
      <name val="Calibri"/>
      <family val="2"/>
      <scheme val="minor"/>
    </font>
    <font>
      <b/>
      <sz val="11"/>
      <color theme="3"/>
      <name val="Calibri"/>
      <family val="2"/>
      <scheme val="minor"/>
    </font>
    <font>
      <sz val="10"/>
      <color rgb="FF000000"/>
      <name val="Arial"/>
      <family val="34"/>
    </font>
    <font>
      <b/>
      <sz val="14"/>
      <color theme="1"/>
      <name val="Calibri"/>
      <family val="2"/>
      <scheme val="major"/>
    </font>
    <font>
      <sz val="10"/>
      <color theme="1"/>
      <name val="Calibri"/>
      <family val="2"/>
      <scheme val="major"/>
    </font>
    <font>
      <sz val="10"/>
      <color rgb="FF000000"/>
      <name val="Calibri"/>
      <family val="2"/>
      <scheme val="major"/>
    </font>
    <font>
      <b/>
      <sz val="12"/>
      <color theme="1"/>
      <name val="Calibri"/>
      <family val="2"/>
      <scheme val="major"/>
    </font>
    <font>
      <sz val="12"/>
      <color theme="1"/>
      <name val="Calibri"/>
      <family val="2"/>
      <scheme val="major"/>
    </font>
    <font>
      <b/>
      <sz val="10"/>
      <color theme="1"/>
      <name val="Calibri"/>
      <family val="2"/>
      <scheme val="major"/>
    </font>
    <font>
      <sz val="11"/>
      <color theme="1"/>
      <name val="Calibri"/>
      <family val="2"/>
      <scheme val="major"/>
    </font>
    <font>
      <i/>
      <sz val="10"/>
      <color theme="1"/>
      <name val="Calibri"/>
      <family val="2"/>
      <scheme val="major"/>
    </font>
    <font>
      <sz val="11"/>
      <color rgb="FF000000"/>
      <name val="Calibri"/>
      <family val="2"/>
      <scheme val="major"/>
    </font>
    <font>
      <i/>
      <sz val="10"/>
      <color rgb="FF000000"/>
      <name val="Calibri"/>
      <family val="2"/>
      <scheme val="major"/>
    </font>
    <font>
      <sz val="12"/>
      <color rgb="FF000000"/>
      <name val="Calibri"/>
      <family val="2"/>
      <scheme val="major"/>
    </font>
    <font>
      <b/>
      <sz val="12"/>
      <color rgb="FF000000"/>
      <name val="Calibri"/>
      <family val="2"/>
      <scheme val="major"/>
    </font>
    <font>
      <sz val="12"/>
      <color rgb="FF3F3F76"/>
      <name val="Calibri"/>
      <family val="2"/>
      <scheme val="major"/>
    </font>
    <font>
      <i/>
      <sz val="12"/>
      <color rgb="FF000000"/>
      <name val="Arial"/>
      <family val="2"/>
    </font>
    <font>
      <sz val="12"/>
      <color theme="0"/>
      <name val="Arial"/>
      <family val="2"/>
    </font>
    <font>
      <sz val="12"/>
      <color theme="0"/>
      <name val="Calibri"/>
      <family val="2"/>
    </font>
    <font>
      <sz val="12"/>
      <color rgb="FF50565C"/>
      <name val="Calibri"/>
      <family val="2"/>
      <scheme val="minor"/>
    </font>
    <font>
      <sz val="12"/>
      <color rgb="FFFF0000"/>
      <name val="Arial"/>
      <family val="2"/>
    </font>
    <font>
      <b/>
      <sz val="10"/>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sz val="12"/>
      <color theme="1"/>
      <name val="Calibri"/>
      <family val="2"/>
      <scheme val="minor"/>
    </font>
    <font>
      <b/>
      <sz val="10"/>
      <color rgb="FFFA7D00"/>
      <name val="Calibri"/>
      <family val="2"/>
      <scheme val="minor"/>
    </font>
    <font>
      <b/>
      <sz val="10"/>
      <color rgb="FFFA7D00"/>
      <name val="Arial"/>
      <family val="2"/>
    </font>
    <font>
      <sz val="10"/>
      <name val="Arial"/>
      <family val="2"/>
    </font>
    <font>
      <sz val="12"/>
      <color theme="1"/>
      <name val="Arial"/>
      <family val="2"/>
    </font>
    <font>
      <b/>
      <sz val="12"/>
      <color rgb="FF50565C"/>
      <name val="Calibri"/>
      <family val="2"/>
      <scheme val="minor"/>
    </font>
    <font>
      <i/>
      <sz val="12"/>
      <color rgb="FF50565C"/>
      <name val="Calibri"/>
      <family val="2"/>
      <scheme val="minor"/>
    </font>
    <font>
      <sz val="10"/>
      <color rgb="FF000000"/>
      <name val="Calibri"/>
      <family val="2"/>
    </font>
    <font>
      <sz val="10"/>
      <color rgb="FF000000"/>
      <name val="Tahoma"/>
      <family val="34"/>
    </font>
    <font>
      <i/>
      <sz val="8"/>
      <color rgb="FF7F7F7F"/>
      <name val="Calibri"/>
      <family val="2"/>
      <scheme val="minor"/>
    </font>
    <font>
      <u/>
      <sz val="12"/>
      <color theme="10"/>
      <name val="Arial"/>
      <family val="2"/>
    </font>
    <font>
      <sz val="12"/>
      <color theme="0" tint="-0.499984740745262"/>
      <name val="Calibri"/>
      <family val="2"/>
      <scheme val="major"/>
    </font>
    <font>
      <sz val="18"/>
      <color rgb="FF44546A"/>
      <name val="Calibri"/>
      <family val="2"/>
      <scheme val="major"/>
    </font>
    <font>
      <b/>
      <sz val="15"/>
      <color rgb="FF44546A"/>
      <name val="Calibri"/>
      <family val="2"/>
      <scheme val="major"/>
    </font>
    <font>
      <b/>
      <sz val="11"/>
      <color rgb="FF44546A"/>
      <name val="Calibri"/>
      <family val="2"/>
      <scheme val="major"/>
    </font>
    <font>
      <b/>
      <sz val="13"/>
      <color rgb="FF44546A"/>
      <name val="Calibri"/>
      <family val="2"/>
      <scheme val="major"/>
    </font>
    <font>
      <i/>
      <sz val="12"/>
      <color rgb="FF7F7F7F"/>
      <name val="Calibri"/>
      <family val="2"/>
      <scheme val="major"/>
    </font>
    <font>
      <i/>
      <u/>
      <sz val="12"/>
      <color rgb="FF2372BA"/>
      <name val="Calibri"/>
      <family val="2"/>
      <scheme val="major"/>
    </font>
    <font>
      <b/>
      <i/>
      <sz val="12"/>
      <color theme="1"/>
      <name val="Calibri"/>
      <family val="2"/>
      <scheme val="major"/>
    </font>
    <font>
      <b/>
      <sz val="12"/>
      <color rgb="FF3F3F3F"/>
      <name val="Calibri"/>
      <family val="2"/>
      <scheme val="major"/>
    </font>
    <font>
      <i/>
      <sz val="11"/>
      <color rgb="FF7F7F7F"/>
      <name val="Calibri"/>
      <family val="2"/>
      <scheme val="major"/>
    </font>
    <font>
      <b/>
      <sz val="12"/>
      <color rgb="FFFA7D00"/>
      <name val="Calibri"/>
      <family val="2"/>
      <scheme val="major"/>
    </font>
    <font>
      <u/>
      <sz val="12"/>
      <color theme="10"/>
      <name val="Calibri"/>
      <family val="2"/>
      <scheme val="major"/>
    </font>
    <font>
      <i/>
      <sz val="12"/>
      <color theme="0" tint="-0.499984740745262"/>
      <name val="Calibri"/>
      <family val="2"/>
      <scheme val="major"/>
    </font>
    <font>
      <sz val="12"/>
      <color theme="4" tint="-0.499984740745262"/>
      <name val="Calibri"/>
      <family val="2"/>
      <scheme val="major"/>
    </font>
    <font>
      <b/>
      <sz val="11"/>
      <color theme="4" tint="-0.499984740745262"/>
      <name val="Calibri"/>
      <family val="2"/>
      <scheme val="major"/>
    </font>
    <font>
      <i/>
      <u/>
      <sz val="12"/>
      <color theme="10"/>
      <name val="Calibri"/>
      <family val="2"/>
      <scheme val="major"/>
    </font>
    <font>
      <i/>
      <u/>
      <sz val="12"/>
      <color rgb="FF006EB7"/>
      <name val="Calibri"/>
      <family val="2"/>
      <scheme val="major"/>
    </font>
    <font>
      <b/>
      <i/>
      <sz val="16"/>
      <color rgb="FF7F7F7F"/>
      <name val="Calibri"/>
      <family val="2"/>
      <scheme val="minor"/>
    </font>
    <font>
      <sz val="12"/>
      <color rgb="FF44546A"/>
      <name val="Arial"/>
      <family val="2"/>
    </font>
    <font>
      <sz val="12"/>
      <color rgb="FF44546A"/>
      <name val="Calibri"/>
      <family val="2"/>
    </font>
    <font>
      <sz val="14"/>
      <color rgb="FF44546A"/>
      <name val="Calibri"/>
      <family val="2"/>
    </font>
    <font>
      <b/>
      <sz val="13"/>
      <color rgb="FF44546A"/>
      <name val="Calibri"/>
      <family val="2"/>
      <scheme val="minor"/>
    </font>
    <font>
      <b/>
      <sz val="14"/>
      <color rgb="FF44546A"/>
      <name val="Calibri"/>
      <family val="2"/>
      <scheme val="minor"/>
    </font>
    <font>
      <b/>
      <sz val="12"/>
      <color rgb="FF44546A"/>
      <name val="Arial"/>
      <family val="2"/>
    </font>
    <font>
      <i/>
      <u/>
      <sz val="12"/>
      <color theme="10"/>
      <name val="Calibri"/>
      <family val="2"/>
      <scheme val="minor"/>
    </font>
    <font>
      <i/>
      <sz val="12"/>
      <color theme="0" tint="-0.499984740745262"/>
      <name val="Calibri"/>
      <family val="2"/>
      <scheme val="minor"/>
    </font>
    <font>
      <i/>
      <u/>
      <sz val="12"/>
      <color theme="4"/>
      <name val="Calibri"/>
      <family val="2"/>
      <scheme val="minor"/>
    </font>
    <font>
      <sz val="14"/>
      <name val="Calibri"/>
      <family val="2"/>
    </font>
    <font>
      <sz val="13"/>
      <color rgb="FF44546A"/>
      <name val="Calibri"/>
      <family val="2"/>
      <scheme val="minor"/>
    </font>
    <font>
      <sz val="14"/>
      <color rgb="FF44546A"/>
      <name val="Calibri"/>
      <family val="2"/>
      <scheme val="minor"/>
    </font>
  </fonts>
  <fills count="21">
    <fill>
      <patternFill patternType="none"/>
    </fill>
    <fill>
      <patternFill patternType="gray125"/>
    </fill>
    <fill>
      <patternFill patternType="solid">
        <fgColor rgb="FFFBE4D5"/>
        <bgColor rgb="FFFBE4D5"/>
      </patternFill>
    </fill>
    <fill>
      <patternFill patternType="solid">
        <fgColor rgb="FFF7CAAC"/>
        <bgColor rgb="FFF7CAAC"/>
      </patternFill>
    </fill>
    <fill>
      <patternFill patternType="solid">
        <fgColor rgb="FFF4B083"/>
        <bgColor rgb="FFF4B083"/>
      </patternFill>
    </fill>
    <fill>
      <patternFill patternType="solid">
        <fgColor rgb="FFFFFFCC"/>
        <bgColor rgb="FFFFFFCC"/>
      </patternFill>
    </fill>
    <fill>
      <patternFill patternType="solid">
        <fgColor rgb="FFF2F2F2"/>
        <bgColor rgb="FFF2F2F2"/>
      </patternFill>
    </fill>
    <fill>
      <patternFill patternType="solid">
        <fgColor rgb="FFFFCC99"/>
        <bgColor rgb="FFFFCC99"/>
      </patternFill>
    </fill>
    <fill>
      <patternFill patternType="solid">
        <fgColor rgb="FFF9CB9C"/>
        <bgColor rgb="FFF9CB9C"/>
      </patternFill>
    </fill>
    <fill>
      <patternFill patternType="solid">
        <fgColor rgb="FFFFFFFF"/>
        <bgColor rgb="FFFFFFFF"/>
      </patternFill>
    </fill>
    <fill>
      <patternFill patternType="solid">
        <fgColor rgb="FFCC0000"/>
        <bgColor rgb="FFCC0000"/>
      </patternFill>
    </fill>
    <fill>
      <patternFill patternType="solid">
        <fgColor rgb="FFEFEFEF"/>
        <bgColor rgb="FFEFEFEF"/>
      </patternFill>
    </fill>
    <fill>
      <patternFill patternType="solid">
        <fgColor rgb="FFD9E2F3"/>
        <bgColor rgb="FFD9E2F3"/>
      </patternFill>
    </fill>
    <fill>
      <patternFill patternType="solid">
        <fgColor rgb="FFF2F2F2"/>
      </patternFill>
    </fill>
    <fill>
      <patternFill patternType="solid">
        <fgColor rgb="FFFFCC99"/>
      </patternFill>
    </fill>
    <fill>
      <patternFill patternType="solid">
        <fgColor theme="4" tint="0.79998168889431442"/>
        <bgColor rgb="FFFFFFCC"/>
      </patternFill>
    </fill>
    <fill>
      <patternFill patternType="solid">
        <fgColor rgb="FF6EC7F1"/>
        <bgColor indexed="64"/>
      </patternFill>
    </fill>
    <fill>
      <patternFill patternType="solid">
        <fgColor rgb="FF006EB7"/>
        <bgColor indexed="64"/>
      </patternFill>
    </fill>
    <fill>
      <patternFill patternType="solid">
        <fgColor theme="7" tint="0.79998168889431442"/>
        <bgColor indexed="64"/>
      </patternFill>
    </fill>
    <fill>
      <patternFill patternType="solid">
        <fgColor theme="7" tint="0.79998168889431442"/>
        <bgColor rgb="FFFFCC99"/>
      </patternFill>
    </fill>
    <fill>
      <patternFill patternType="solid">
        <fgColor theme="9" tint="0.79998168889431442"/>
        <bgColor rgb="FFFFCC99"/>
      </patternFill>
    </fill>
  </fills>
  <borders count="268">
    <border>
      <left/>
      <right/>
      <top/>
      <bottom/>
      <diagonal/>
    </border>
    <border>
      <left/>
      <right/>
      <top/>
      <bottom style="thick">
        <color theme="4"/>
      </bottom>
      <diagonal/>
    </border>
    <border>
      <left/>
      <right/>
      <top/>
      <bottom style="thick">
        <color rgb="FFA1B8E1"/>
      </bottom>
      <diagonal/>
    </border>
    <border>
      <left/>
      <right/>
      <top/>
      <bottom style="medium">
        <color rgb="FF8EAADB"/>
      </bottom>
      <diagonal/>
    </border>
    <border>
      <left/>
      <right/>
      <top style="thick">
        <color rgb="FFA1B8E1"/>
      </top>
      <bottom/>
      <diagonal/>
    </border>
    <border>
      <left style="thin">
        <color rgb="FF7F7F7F"/>
      </left>
      <right style="thin">
        <color rgb="FF7F7F7F"/>
      </right>
      <top style="thin">
        <color rgb="FF7F7F7F"/>
      </top>
      <bottom style="thin">
        <color rgb="FF7F7F7F"/>
      </bottom>
      <diagonal/>
    </border>
    <border>
      <left/>
      <right/>
      <top/>
      <bottom style="thin">
        <color theme="1"/>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thin">
        <color rgb="FF7F7F7F"/>
      </left>
      <right/>
      <top style="thick">
        <color rgb="FFA1B8E1"/>
      </top>
      <bottom/>
      <diagonal/>
    </border>
    <border>
      <left style="thin">
        <color rgb="FF7F7F7F"/>
      </left>
      <right/>
      <top style="thin">
        <color rgb="FF7F7F7F"/>
      </top>
      <bottom/>
      <diagonal/>
    </border>
    <border>
      <left style="thin">
        <color rgb="FF7F7F7F"/>
      </left>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rgb="FFA2B8E1"/>
      </bottom>
      <diagonal/>
    </border>
    <border>
      <left/>
      <right/>
      <top/>
      <bottom style="medium">
        <color rgb="FF8EA9DB"/>
      </bottom>
      <diagonal/>
    </border>
    <border>
      <left/>
      <right style="thin">
        <color rgb="FF7F7F7F"/>
      </right>
      <top style="thin">
        <color rgb="FF7F7F7F"/>
      </top>
      <bottom style="thin">
        <color rgb="FF7F7F7F"/>
      </bottom>
      <diagonal/>
    </border>
    <border>
      <left style="thin">
        <color rgb="FF7F7F7F"/>
      </left>
      <right style="thin">
        <color rgb="FF7F7F7F"/>
      </right>
      <top/>
      <bottom style="thin">
        <color rgb="FF7F7F7F"/>
      </bottom>
      <diagonal/>
    </border>
    <border>
      <left/>
      <right/>
      <top/>
      <bottom/>
      <diagonal/>
    </border>
    <border>
      <left/>
      <right/>
      <top/>
      <bottom/>
      <diagonal/>
    </border>
    <border>
      <left/>
      <right/>
      <top/>
      <bottom/>
      <diagonal/>
    </border>
    <border>
      <left style="thick">
        <color rgb="FF000000"/>
      </left>
      <right/>
      <top/>
      <bottom/>
      <diagonal/>
    </border>
    <border>
      <left/>
      <right style="thick">
        <color rgb="FF000000"/>
      </right>
      <top/>
      <bottom/>
      <diagonal/>
    </border>
    <border>
      <left/>
      <right/>
      <top style="thin">
        <color rgb="FF000000"/>
      </top>
      <bottom/>
      <diagonal/>
    </border>
    <border>
      <left/>
      <right/>
      <top style="thin">
        <color rgb="FF000000"/>
      </top>
      <bottom/>
      <diagonal/>
    </border>
    <border>
      <left/>
      <right style="thin">
        <color rgb="FF000000"/>
      </right>
      <top/>
      <bottom/>
      <diagonal/>
    </border>
    <border>
      <left/>
      <right style="thin">
        <color rgb="FF000000"/>
      </right>
      <top/>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top/>
      <bottom style="medium">
        <color rgb="FF000000"/>
      </bottom>
      <diagonal/>
    </border>
    <border>
      <left style="medium">
        <color rgb="FF000000"/>
      </left>
      <right style="medium">
        <color rgb="FF000000"/>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thick">
        <color rgb="FF000000"/>
      </right>
      <top/>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style="thin">
        <color rgb="FF000000"/>
      </left>
      <right style="medium">
        <color rgb="FF000000"/>
      </right>
      <top style="thin">
        <color rgb="FF000000"/>
      </top>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style="medium">
        <color rgb="FF000000"/>
      </left>
      <right style="thin">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ck">
        <color rgb="FF000000"/>
      </left>
      <right/>
      <top/>
      <bottom style="thick">
        <color rgb="FF000000"/>
      </bottom>
      <diagonal/>
    </border>
    <border>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style="double">
        <color rgb="FFFF8001"/>
      </bottom>
      <diagonal/>
    </border>
    <border>
      <left style="thin">
        <color rgb="FF7F7F7F"/>
      </left>
      <right style="medium">
        <color rgb="FF000000"/>
      </right>
      <top style="thin">
        <color rgb="FF7F7F7F"/>
      </top>
      <bottom style="medium">
        <color rgb="FF000000"/>
      </bottom>
      <diagonal/>
    </border>
    <border>
      <left/>
      <right/>
      <top/>
      <bottom style="thin">
        <color rgb="FF000000"/>
      </bottom>
      <diagonal/>
    </border>
    <border>
      <left style="medium">
        <color rgb="FF000000"/>
      </left>
      <right/>
      <top/>
      <bottom style="medium">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thin">
        <color rgb="FF00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style="medium">
        <color rgb="FF000000"/>
      </top>
      <bottom style="medium">
        <color rgb="FF000000"/>
      </bottom>
      <diagonal/>
    </border>
    <border>
      <left/>
      <right style="thin">
        <color rgb="FF000000"/>
      </right>
      <top/>
      <bottom style="thin">
        <color rgb="FF000000"/>
      </bottom>
      <diagonal/>
    </border>
    <border>
      <left/>
      <right/>
      <top style="medium">
        <color rgb="FF000000"/>
      </top>
      <bottom style="medium">
        <color rgb="FF000000"/>
      </bottom>
      <diagonal/>
    </border>
    <border>
      <left/>
      <right/>
      <top/>
      <bottom style="double">
        <color rgb="FFFF8001"/>
      </bottom>
      <diagonal/>
    </border>
    <border>
      <left/>
      <right/>
      <top/>
      <bottom style="thick">
        <color rgb="FFA1B8E1"/>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ck">
        <color theme="4" tint="0.499984740745262"/>
      </bottom>
      <diagonal/>
    </border>
    <border>
      <left/>
      <right/>
      <top style="thin">
        <color theme="1"/>
      </top>
      <bottom style="medium">
        <color rgb="FF8EAADB"/>
      </bottom>
      <diagonal/>
    </border>
    <border>
      <left/>
      <right/>
      <top style="medium">
        <color theme="4"/>
      </top>
      <bottom style="thick">
        <color theme="4"/>
      </bottom>
      <diagonal/>
    </border>
    <border>
      <left/>
      <right/>
      <top style="thin">
        <color theme="4"/>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4"/>
      </left>
      <right style="thin">
        <color rgb="FFB2B2B2"/>
      </right>
      <top style="medium">
        <color theme="4"/>
      </top>
      <bottom style="thin">
        <color rgb="FFB2B2B2"/>
      </bottom>
      <diagonal/>
    </border>
    <border>
      <left style="thin">
        <color rgb="FFB2B2B2"/>
      </left>
      <right style="medium">
        <color theme="4"/>
      </right>
      <top style="medium">
        <color theme="4"/>
      </top>
      <bottom style="thin">
        <color rgb="FFB2B2B2"/>
      </bottom>
      <diagonal/>
    </border>
    <border>
      <left style="medium">
        <color theme="4"/>
      </left>
      <right style="thin">
        <color rgb="FFB2B2B2"/>
      </right>
      <top style="thin">
        <color rgb="FFB2B2B2"/>
      </top>
      <bottom style="medium">
        <color theme="4"/>
      </bottom>
      <diagonal/>
    </border>
    <border>
      <left style="thin">
        <color rgb="FFB2B2B2"/>
      </left>
      <right style="medium">
        <color theme="4"/>
      </right>
      <top style="thin">
        <color rgb="FFB2B2B2"/>
      </top>
      <bottom style="medium">
        <color theme="4"/>
      </bottom>
      <diagonal/>
    </border>
    <border>
      <left style="thin">
        <color theme="1"/>
      </left>
      <right/>
      <top style="thin">
        <color theme="1"/>
      </top>
      <bottom style="medium">
        <color rgb="FF8EAADB"/>
      </bottom>
      <diagonal/>
    </border>
    <border>
      <left/>
      <right style="thin">
        <color theme="1"/>
      </right>
      <top style="thin">
        <color theme="1"/>
      </top>
      <bottom style="medium">
        <color rgb="FF8EAADB"/>
      </bottom>
      <diagonal/>
    </border>
    <border>
      <left style="thin">
        <color theme="1"/>
      </left>
      <right/>
      <top/>
      <bottom/>
      <diagonal/>
    </border>
    <border>
      <left style="thin">
        <color rgb="FF7F7F7F"/>
      </left>
      <right style="thin">
        <color theme="1"/>
      </right>
      <top style="thin">
        <color rgb="FF7F7F7F"/>
      </top>
      <bottom style="thin">
        <color rgb="FF7F7F7F"/>
      </bottom>
      <diagonal/>
    </border>
    <border>
      <left style="thin">
        <color theme="1"/>
      </left>
      <right/>
      <top/>
      <bottom style="thin">
        <color theme="1"/>
      </bottom>
      <diagonal/>
    </border>
    <border>
      <left style="thin">
        <color rgb="FF7F7F7F"/>
      </left>
      <right style="thin">
        <color rgb="FF7F7F7F"/>
      </right>
      <top style="thin">
        <color rgb="FF7F7F7F"/>
      </top>
      <bottom style="thin">
        <color theme="1"/>
      </bottom>
      <diagonal/>
    </border>
    <border>
      <left style="thin">
        <color rgb="FF7F7F7F"/>
      </left>
      <right style="thin">
        <color theme="1"/>
      </right>
      <top style="thin">
        <color rgb="FF7F7F7F"/>
      </top>
      <bottom style="thin">
        <color theme="1"/>
      </bottom>
      <diagonal/>
    </border>
    <border>
      <left style="thin">
        <color theme="1"/>
      </left>
      <right/>
      <top style="thin">
        <color theme="1"/>
      </top>
      <bottom/>
      <diagonal/>
    </border>
    <border>
      <left style="thin">
        <color rgb="FF7F7F7F"/>
      </left>
      <right style="thin">
        <color rgb="FF7F7F7F"/>
      </right>
      <top style="thin">
        <color theme="1"/>
      </top>
      <bottom style="thin">
        <color rgb="FF7F7F7F"/>
      </bottom>
      <diagonal/>
    </border>
    <border>
      <left style="thin">
        <color rgb="FF7F7F7F"/>
      </left>
      <right style="thin">
        <color theme="1"/>
      </right>
      <top style="thin">
        <color theme="1"/>
      </top>
      <bottom style="thin">
        <color rgb="FF7F7F7F"/>
      </bottom>
      <diagonal/>
    </border>
    <border>
      <left/>
      <right/>
      <top style="thin">
        <color theme="1"/>
      </top>
      <bottom style="thin">
        <color theme="1"/>
      </bottom>
      <diagonal/>
    </border>
    <border>
      <left style="thin">
        <color theme="1"/>
      </left>
      <right style="thin">
        <color rgb="FF7F7F7F"/>
      </right>
      <top/>
      <bottom style="thin">
        <color theme="1"/>
      </bottom>
      <diagonal/>
    </border>
    <border>
      <left style="thin">
        <color theme="1"/>
      </left>
      <right/>
      <top style="thin">
        <color theme="1"/>
      </top>
      <bottom style="thin">
        <color theme="1"/>
      </bottom>
      <diagonal/>
    </border>
    <border>
      <left style="thin">
        <color rgb="FF7F7F7F"/>
      </left>
      <right style="thin">
        <color theme="1"/>
      </right>
      <top style="thin">
        <color theme="1"/>
      </top>
      <bottom style="thin">
        <color theme="1"/>
      </bottom>
      <diagonal/>
    </border>
    <border>
      <left style="thin">
        <color indexed="64"/>
      </left>
      <right/>
      <top/>
      <bottom/>
      <diagonal/>
    </border>
    <border>
      <left/>
      <right style="thin">
        <color rgb="FF3F3F3F"/>
      </right>
      <top style="thin">
        <color rgb="FF3F3F3F"/>
      </top>
      <bottom style="thin">
        <color rgb="FF3F3F3F"/>
      </bottom>
      <diagonal/>
    </border>
    <border>
      <left style="thin">
        <color rgb="FF3F3F3F"/>
      </left>
      <right style="thin">
        <color rgb="FF3F3F3F"/>
      </right>
      <top/>
      <bottom style="thin">
        <color rgb="FF3F3F3F"/>
      </bottom>
      <diagonal/>
    </border>
    <border>
      <left/>
      <right/>
      <top/>
      <bottom style="medium">
        <color theme="4" tint="0.39997558519241921"/>
      </bottom>
      <diagonal/>
    </border>
    <border>
      <left style="thin">
        <color indexed="64"/>
      </left>
      <right/>
      <top style="thin">
        <color indexed="64"/>
      </top>
      <bottom style="medium">
        <color theme="4" tint="0.39997558519241921"/>
      </bottom>
      <diagonal/>
    </border>
    <border>
      <left/>
      <right/>
      <top style="thin">
        <color indexed="64"/>
      </top>
      <bottom style="medium">
        <color theme="4" tint="0.39997558519241921"/>
      </bottom>
      <diagonal/>
    </border>
    <border>
      <left style="thin">
        <color indexed="64"/>
      </left>
      <right style="thin">
        <color indexed="64"/>
      </right>
      <top style="thin">
        <color indexed="64"/>
      </top>
      <bottom style="medium">
        <color theme="4" tint="0.3999755851924192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indexed="64"/>
      </bottom>
      <diagonal/>
    </border>
    <border>
      <left/>
      <right style="thick">
        <color indexed="64"/>
      </right>
      <top/>
      <bottom/>
      <diagonal/>
    </border>
    <border>
      <left style="thin">
        <color rgb="FF000000"/>
      </left>
      <right style="medium">
        <color indexed="64"/>
      </right>
      <top style="thin">
        <color rgb="FF000000"/>
      </top>
      <bottom style="medium">
        <color rgb="FF000000"/>
      </bottom>
      <diagonal/>
    </border>
    <border>
      <left style="thin">
        <color rgb="FF000000"/>
      </left>
      <right style="medium">
        <color indexed="64"/>
      </right>
      <top style="thin">
        <color rgb="FF000000"/>
      </top>
      <bottom style="thin">
        <color rgb="FF000000"/>
      </bottom>
      <diagonal/>
    </border>
    <border>
      <left style="thin">
        <color rgb="FF50565C"/>
      </left>
      <right style="thin">
        <color rgb="FF50565C"/>
      </right>
      <top style="thin">
        <color rgb="FF50565C"/>
      </top>
      <bottom style="thin">
        <color rgb="FF50565C"/>
      </bottom>
      <diagonal/>
    </border>
    <border>
      <left/>
      <right style="thin">
        <color rgb="FF50565C"/>
      </right>
      <top/>
      <bottom/>
      <diagonal/>
    </border>
    <border>
      <left style="medium">
        <color rgb="FF50565C"/>
      </left>
      <right style="thin">
        <color rgb="FF50565C"/>
      </right>
      <top style="medium">
        <color rgb="FF50565C"/>
      </top>
      <bottom style="thin">
        <color rgb="FF50565C"/>
      </bottom>
      <diagonal/>
    </border>
    <border>
      <left style="thin">
        <color rgb="FF50565C"/>
      </left>
      <right style="thin">
        <color rgb="FF50565C"/>
      </right>
      <top style="medium">
        <color rgb="FF50565C"/>
      </top>
      <bottom style="thin">
        <color rgb="FF50565C"/>
      </bottom>
      <diagonal/>
    </border>
    <border>
      <left style="thin">
        <color rgb="FF50565C"/>
      </left>
      <right style="medium">
        <color rgb="FF50565C"/>
      </right>
      <top style="medium">
        <color rgb="FF50565C"/>
      </top>
      <bottom style="thin">
        <color rgb="FF50565C"/>
      </bottom>
      <diagonal/>
    </border>
    <border>
      <left style="medium">
        <color rgb="FF50565C"/>
      </left>
      <right style="thin">
        <color rgb="FF50565C"/>
      </right>
      <top style="thin">
        <color rgb="FF50565C"/>
      </top>
      <bottom style="thin">
        <color rgb="FF50565C"/>
      </bottom>
      <diagonal/>
    </border>
    <border>
      <left style="thin">
        <color rgb="FF50565C"/>
      </left>
      <right style="medium">
        <color rgb="FF50565C"/>
      </right>
      <top style="thin">
        <color rgb="FF50565C"/>
      </top>
      <bottom style="thin">
        <color rgb="FF50565C"/>
      </bottom>
      <diagonal/>
    </border>
    <border>
      <left style="medium">
        <color rgb="FF50565C"/>
      </left>
      <right style="thin">
        <color rgb="FF50565C"/>
      </right>
      <top style="thin">
        <color rgb="FF50565C"/>
      </top>
      <bottom style="medium">
        <color rgb="FF50565C"/>
      </bottom>
      <diagonal/>
    </border>
    <border>
      <left style="thin">
        <color rgb="FF50565C"/>
      </left>
      <right style="thin">
        <color rgb="FF50565C"/>
      </right>
      <top style="thin">
        <color rgb="FF50565C"/>
      </top>
      <bottom style="medium">
        <color rgb="FF50565C"/>
      </bottom>
      <diagonal/>
    </border>
    <border>
      <left style="thin">
        <color rgb="FF50565C"/>
      </left>
      <right style="medium">
        <color rgb="FF50565C"/>
      </right>
      <top style="thin">
        <color rgb="FF50565C"/>
      </top>
      <bottom style="medium">
        <color rgb="FF50565C"/>
      </bottom>
      <diagonal/>
    </border>
    <border>
      <left/>
      <right style="thin">
        <color rgb="FF50565C"/>
      </right>
      <top style="thin">
        <color indexed="64"/>
      </top>
      <bottom style="medium">
        <color theme="4" tint="0.39997558519241921"/>
      </bottom>
      <diagonal/>
    </border>
    <border>
      <left style="thin">
        <color rgb="FF7F7F7F"/>
      </left>
      <right style="thin">
        <color rgb="FF50565C"/>
      </right>
      <top style="thin">
        <color rgb="FF7F7F7F"/>
      </top>
      <bottom style="thin">
        <color rgb="FF7F7F7F"/>
      </bottom>
      <diagonal/>
    </border>
    <border>
      <left style="thin">
        <color rgb="FF7F7F7F"/>
      </left>
      <right style="thin">
        <color rgb="FF50565C"/>
      </right>
      <top style="thin">
        <color rgb="FF7F7F7F"/>
      </top>
      <bottom style="thin">
        <color indexed="64"/>
      </bottom>
      <diagonal/>
    </border>
    <border>
      <left/>
      <right style="medium">
        <color rgb="FF2372BA"/>
      </right>
      <top/>
      <bottom/>
      <diagonal/>
    </border>
    <border>
      <left/>
      <right/>
      <top style="medium">
        <color theme="4"/>
      </top>
      <bottom/>
      <diagonal/>
    </border>
    <border>
      <left/>
      <right style="medium">
        <color rgb="FF2372BA"/>
      </right>
      <top style="medium">
        <color theme="4"/>
      </top>
      <bottom style="thick">
        <color theme="4"/>
      </bottom>
      <diagonal/>
    </border>
    <border>
      <left/>
      <right style="medium">
        <color rgb="FF2372BA"/>
      </right>
      <top/>
      <bottom style="thick">
        <color theme="4" tint="0.499984740745262"/>
      </bottom>
      <diagonal/>
    </border>
    <border>
      <left style="thin">
        <color rgb="FF7F7F7F"/>
      </left>
      <right style="medium">
        <color rgb="FF2372BA"/>
      </right>
      <top style="thin">
        <color rgb="FF7F7F7F"/>
      </top>
      <bottom style="thin">
        <color rgb="FF7F7F7F"/>
      </bottom>
      <diagonal/>
    </border>
    <border>
      <left/>
      <right style="medium">
        <color rgb="FF2372BA"/>
      </right>
      <top style="thin">
        <color rgb="FF7F7F7F"/>
      </top>
      <bottom/>
      <diagonal/>
    </border>
    <border>
      <left/>
      <right style="medium">
        <color rgb="FF2372BA"/>
      </right>
      <top style="thin">
        <color theme="4"/>
      </top>
      <bottom style="double">
        <color theme="4"/>
      </bottom>
      <diagonal/>
    </border>
    <border>
      <left style="thin">
        <color rgb="FF7F7F7F"/>
      </left>
      <right style="thin">
        <color rgb="FF7F7F7F"/>
      </right>
      <top/>
      <bottom style="thin">
        <color rgb="FF000000"/>
      </bottom>
      <diagonal/>
    </border>
    <border>
      <left style="thick">
        <color indexed="64"/>
      </left>
      <right/>
      <top/>
      <bottom/>
      <diagonal/>
    </border>
    <border>
      <left/>
      <right/>
      <top style="thick">
        <color indexed="64"/>
      </top>
      <bottom/>
      <diagonal/>
    </border>
    <border>
      <left style="medium">
        <color rgb="FF000000"/>
      </left>
      <right/>
      <top/>
      <bottom style="thin">
        <color indexed="64"/>
      </bottom>
      <diagonal/>
    </border>
    <border>
      <left/>
      <right style="thin">
        <color rgb="FF000000"/>
      </right>
      <top/>
      <bottom style="thin">
        <color indexed="64"/>
      </bottom>
      <diagonal/>
    </border>
    <border>
      <left style="medium">
        <color indexed="64"/>
      </left>
      <right style="medium">
        <color indexed="64"/>
      </right>
      <top/>
      <bottom/>
      <diagonal/>
    </border>
    <border>
      <left style="medium">
        <color rgb="FF000000"/>
      </left>
      <right/>
      <top style="medium">
        <color indexed="64"/>
      </top>
      <bottom/>
      <diagonal/>
    </border>
    <border>
      <left/>
      <right/>
      <top style="medium">
        <color indexed="64"/>
      </top>
      <bottom style="medium">
        <color indexed="64"/>
      </bottom>
      <diagonal/>
    </border>
    <border>
      <left/>
      <right style="medium">
        <color rgb="FF000000"/>
      </right>
      <top style="medium">
        <color indexed="64"/>
      </top>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style="medium">
        <color indexed="64"/>
      </top>
      <bottom/>
      <diagonal/>
    </border>
    <border>
      <left/>
      <right/>
      <top style="medium">
        <color rgb="FF000000"/>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rgb="FF000000"/>
      </top>
      <bottom/>
      <diagonal/>
    </border>
    <border>
      <left style="medium">
        <color indexed="64"/>
      </left>
      <right style="medium">
        <color indexed="64"/>
      </right>
      <top style="medium">
        <color indexed="64"/>
      </top>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thin">
        <color indexed="64"/>
      </left>
      <right style="medium">
        <color indexed="64"/>
      </right>
      <top/>
      <bottom/>
      <diagonal/>
    </border>
    <border>
      <left/>
      <right style="thin">
        <color indexed="64"/>
      </right>
      <top/>
      <bottom/>
      <diagonal/>
    </border>
    <border>
      <left style="thin">
        <color rgb="FF000000"/>
      </left>
      <right style="medium">
        <color rgb="FF000000"/>
      </right>
      <top style="thin">
        <color rgb="FF000000"/>
      </top>
      <bottom style="thin">
        <color indexed="64"/>
      </bottom>
      <diagonal/>
    </border>
    <border>
      <left style="thin">
        <color rgb="FF000000"/>
      </left>
      <right style="medium">
        <color rgb="FF000000"/>
      </right>
      <top style="medium">
        <color rgb="FF000000"/>
      </top>
      <bottom/>
      <diagonal/>
    </border>
    <border>
      <left style="medium">
        <color indexed="64"/>
      </left>
      <right style="thin">
        <color rgb="FF000000"/>
      </right>
      <top/>
      <bottom/>
      <diagonal/>
    </border>
    <border>
      <left style="thin">
        <color rgb="FF000000"/>
      </left>
      <right style="medium">
        <color indexed="64"/>
      </right>
      <top style="medium">
        <color rgb="FF000000"/>
      </top>
      <bottom style="thin">
        <color rgb="FF000000"/>
      </bottom>
      <diagonal/>
    </border>
    <border>
      <left style="thin">
        <color rgb="FF000000"/>
      </left>
      <right style="medium">
        <color indexed="64"/>
      </right>
      <top/>
      <bottom style="thin">
        <color rgb="FF000000"/>
      </bottom>
      <diagonal/>
    </border>
    <border>
      <left/>
      <right style="thin">
        <color rgb="FF000000"/>
      </right>
      <top style="thin">
        <color rgb="FF000000"/>
      </top>
      <bottom style="thin">
        <color rgb="FF000000"/>
      </bottom>
      <diagonal/>
    </border>
    <border>
      <left style="medium">
        <color rgb="FF000000"/>
      </left>
      <right style="thin">
        <color indexed="64"/>
      </right>
      <top style="thin">
        <color rgb="FF000000"/>
      </top>
      <bottom style="thin">
        <color rgb="FF000000"/>
      </bottom>
      <diagonal/>
    </border>
    <border>
      <left/>
      <right style="thin">
        <color indexed="64"/>
      </right>
      <top style="thin">
        <color rgb="FF000000"/>
      </top>
      <bottom/>
      <diagonal/>
    </border>
    <border>
      <left/>
      <right style="thin">
        <color indexed="64"/>
      </right>
      <top/>
      <bottom style="thin">
        <color rgb="FF000000"/>
      </bottom>
      <diagonal/>
    </border>
    <border>
      <left style="medium">
        <color rgb="FF000000"/>
      </left>
      <right style="medium">
        <color indexed="64"/>
      </right>
      <top/>
      <bottom/>
      <diagonal/>
    </border>
    <border>
      <left style="medium">
        <color indexed="64"/>
      </left>
      <right style="thin">
        <color indexed="64"/>
      </right>
      <top style="thin">
        <color rgb="FF000000"/>
      </top>
      <bottom style="thin">
        <color rgb="FF000000"/>
      </bottom>
      <diagonal/>
    </border>
    <border>
      <left style="medium">
        <color indexed="64"/>
      </left>
      <right style="thin">
        <color indexed="64"/>
      </right>
      <top style="thin">
        <color rgb="FF000000"/>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rgb="FF000000"/>
      </bottom>
      <diagonal/>
    </border>
    <border>
      <left style="medium">
        <color indexed="64"/>
      </left>
      <right style="thin">
        <color indexed="64"/>
      </right>
      <top/>
      <bottom style="thin">
        <color indexed="64"/>
      </bottom>
      <diagonal/>
    </border>
    <border>
      <left style="medium">
        <color indexed="64"/>
      </left>
      <right style="thin">
        <color rgb="FF000000"/>
      </right>
      <top style="medium">
        <color indexed="64"/>
      </top>
      <bottom style="medium">
        <color indexed="64"/>
      </bottom>
      <diagonal/>
    </border>
    <border>
      <left style="medium">
        <color indexed="64"/>
      </left>
      <right style="medium">
        <color rgb="FF000000"/>
      </right>
      <top style="medium">
        <color indexed="64"/>
      </top>
      <bottom/>
      <diagonal/>
    </border>
    <border>
      <left style="medium">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rgb="FF7F7F7F"/>
      </left>
      <right style="medium">
        <color indexed="64"/>
      </right>
      <top style="medium">
        <color indexed="64"/>
      </top>
      <bottom style="thin">
        <color rgb="FF7F7F7F"/>
      </bottom>
      <diagonal/>
    </border>
    <border>
      <left style="thin">
        <color rgb="FF7F7F7F"/>
      </left>
      <right style="thin">
        <color rgb="FF7F7F7F"/>
      </right>
      <top style="thin">
        <color rgb="FF7F7F7F"/>
      </top>
      <bottom/>
      <diagonal/>
    </border>
    <border>
      <left style="medium">
        <color indexed="64"/>
      </left>
      <right style="thin">
        <color rgb="FF7F7F7F"/>
      </right>
      <top style="medium">
        <color indexed="64"/>
      </top>
      <bottom/>
      <diagonal/>
    </border>
    <border>
      <left style="thin">
        <color rgb="FF7F7F7F"/>
      </left>
      <right style="medium">
        <color indexed="64"/>
      </right>
      <top style="thin">
        <color rgb="FF7F7F7F"/>
      </top>
      <bottom style="medium">
        <color indexed="64"/>
      </bottom>
      <diagonal/>
    </border>
    <border>
      <left/>
      <right/>
      <top style="medium">
        <color indexed="64"/>
      </top>
      <bottom style="medium">
        <color rgb="FF000000"/>
      </bottom>
      <diagonal/>
    </border>
    <border>
      <left style="thin">
        <color rgb="FF7F7F7F"/>
      </left>
      <right style="medium">
        <color indexed="64"/>
      </right>
      <top style="thin">
        <color rgb="FF7F7F7F"/>
      </top>
      <bottom style="thin">
        <color rgb="FF7F7F7F"/>
      </bottom>
      <diagonal/>
    </border>
    <border>
      <left/>
      <right style="medium">
        <color indexed="64"/>
      </right>
      <top/>
      <bottom style="thin">
        <color indexed="64"/>
      </bottom>
      <diagonal/>
    </border>
    <border>
      <left style="thin">
        <color rgb="FF000000"/>
      </left>
      <right style="thick">
        <color indexed="64"/>
      </right>
      <top/>
      <bottom/>
      <diagonal/>
    </border>
    <border>
      <left style="thick">
        <color indexed="64"/>
      </left>
      <right/>
      <top style="thick">
        <color indexed="64"/>
      </top>
      <bottom/>
      <diagonal/>
    </border>
    <border>
      <left/>
      <right style="thick">
        <color indexed="64"/>
      </right>
      <top style="thick">
        <color indexed="64"/>
      </top>
      <bottom/>
      <diagonal/>
    </border>
    <border>
      <left style="medium">
        <color indexed="64"/>
      </left>
      <right/>
      <top style="thin">
        <color rgb="FF000000"/>
      </top>
      <bottom style="medium">
        <color indexed="64"/>
      </bottom>
      <diagonal/>
    </border>
    <border>
      <left style="medium">
        <color rgb="FF000000"/>
      </left>
      <right/>
      <top/>
      <bottom style="medium">
        <color indexed="64"/>
      </bottom>
      <diagonal/>
    </border>
    <border>
      <left/>
      <right/>
      <top style="thin">
        <color rgb="FF000000"/>
      </top>
      <bottom style="medium">
        <color indexed="64"/>
      </bottom>
      <diagonal/>
    </border>
    <border>
      <left style="medium">
        <color indexed="64"/>
      </left>
      <right style="thin">
        <color rgb="FF000000"/>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indexed="64"/>
      </left>
      <right style="thin">
        <color rgb="FF000000"/>
      </right>
      <top style="medium">
        <color rgb="FF000000"/>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medium">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bottom style="thin">
        <color rgb="FF000000"/>
      </bottom>
      <diagonal/>
    </border>
    <border>
      <left style="thin">
        <color rgb="FF000000"/>
      </left>
      <right style="medium">
        <color indexed="64"/>
      </right>
      <top/>
      <bottom style="medium">
        <color indexed="64"/>
      </bottom>
      <diagonal/>
    </border>
    <border>
      <left/>
      <right style="medium">
        <color indexed="64"/>
      </right>
      <top style="medium">
        <color indexed="64"/>
      </top>
      <bottom style="medium">
        <color rgb="FF000000"/>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thin">
        <color rgb="FF000000"/>
      </left>
      <right style="thin">
        <color rgb="FF000000"/>
      </right>
      <top style="thin">
        <color rgb="FF000000"/>
      </top>
      <bottom/>
      <diagonal/>
    </border>
    <border>
      <left style="thin">
        <color rgb="FF000000"/>
      </left>
      <right style="medium">
        <color indexed="64"/>
      </right>
      <top style="thin">
        <color rgb="FF000000"/>
      </top>
      <bottom/>
      <diagonal/>
    </border>
    <border>
      <left style="thin">
        <color rgb="FF000000"/>
      </left>
      <right style="medium">
        <color indexed="64"/>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medium">
        <color indexed="64"/>
      </left>
      <right style="thin">
        <color rgb="FF7F7F7F"/>
      </right>
      <top style="medium">
        <color indexed="64"/>
      </top>
      <bottom style="thin">
        <color rgb="FF7F7F7F"/>
      </bottom>
      <diagonal/>
    </border>
    <border>
      <left style="medium">
        <color indexed="64"/>
      </left>
      <right style="thin">
        <color rgb="FF7F7F7F"/>
      </right>
      <top style="thin">
        <color rgb="FF7F7F7F"/>
      </top>
      <bottom style="thin">
        <color rgb="FF7F7F7F"/>
      </bottom>
      <diagonal/>
    </border>
    <border>
      <left style="medium">
        <color indexed="64"/>
      </left>
      <right style="thin">
        <color rgb="FF7F7F7F"/>
      </right>
      <top style="thin">
        <color rgb="FF7F7F7F"/>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rgb="FF000000"/>
      </bottom>
      <diagonal/>
    </border>
    <border>
      <left style="thin">
        <color rgb="FF7F7F7F"/>
      </left>
      <right style="thin">
        <color rgb="FF7F7F7F"/>
      </right>
      <top style="medium">
        <color indexed="64"/>
      </top>
      <bottom style="thin">
        <color rgb="FF7F7F7F"/>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rgb="FF50565C"/>
      </left>
      <right/>
      <top style="thin">
        <color rgb="FF50565C"/>
      </top>
      <bottom style="thin">
        <color rgb="FF50565C"/>
      </bottom>
      <diagonal/>
    </border>
    <border>
      <left/>
      <right/>
      <top style="thin">
        <color rgb="FF50565C"/>
      </top>
      <bottom style="thin">
        <color rgb="FF50565C"/>
      </bottom>
      <diagonal/>
    </border>
    <border>
      <left/>
      <right style="medium">
        <color rgb="FF50565C"/>
      </right>
      <top style="thin">
        <color rgb="FF50565C"/>
      </top>
      <bottom style="thin">
        <color rgb="FF50565C"/>
      </bottom>
      <diagonal/>
    </border>
    <border>
      <left style="medium">
        <color rgb="FF50565C"/>
      </left>
      <right/>
      <top style="thin">
        <color rgb="FF50565C"/>
      </top>
      <bottom style="medium">
        <color rgb="FF50565C"/>
      </bottom>
      <diagonal/>
    </border>
    <border>
      <left/>
      <right/>
      <top style="thin">
        <color rgb="FF50565C"/>
      </top>
      <bottom style="medium">
        <color rgb="FF50565C"/>
      </bottom>
      <diagonal/>
    </border>
    <border>
      <left/>
      <right style="medium">
        <color rgb="FF50565C"/>
      </right>
      <top style="thin">
        <color rgb="FF50565C"/>
      </top>
      <bottom style="medium">
        <color rgb="FF50565C"/>
      </bottom>
      <diagonal/>
    </border>
    <border>
      <left style="medium">
        <color rgb="FF50565C"/>
      </left>
      <right/>
      <top/>
      <bottom style="thin">
        <color rgb="FF50565C"/>
      </bottom>
      <diagonal/>
    </border>
    <border>
      <left/>
      <right/>
      <top/>
      <bottom style="thin">
        <color rgb="FF50565C"/>
      </bottom>
      <diagonal/>
    </border>
    <border>
      <left/>
      <right style="medium">
        <color rgb="FF50565C"/>
      </right>
      <top/>
      <bottom style="thin">
        <color rgb="FF50565C"/>
      </bottom>
      <diagonal/>
    </border>
    <border>
      <left style="medium">
        <color rgb="FF50565C"/>
      </left>
      <right/>
      <top style="medium">
        <color rgb="FF50565C"/>
      </top>
      <bottom/>
      <diagonal/>
    </border>
    <border>
      <left/>
      <right/>
      <top style="medium">
        <color rgb="FF50565C"/>
      </top>
      <bottom/>
      <diagonal/>
    </border>
    <border>
      <left/>
      <right style="medium">
        <color rgb="FF50565C"/>
      </right>
      <top style="medium">
        <color rgb="FF50565C"/>
      </top>
      <bottom/>
      <diagonal/>
    </border>
    <border>
      <left style="medium">
        <color rgb="FF50565C"/>
      </left>
      <right/>
      <top style="thin">
        <color rgb="FF50565C"/>
      </top>
      <bottom/>
      <diagonal/>
    </border>
    <border>
      <left/>
      <right/>
      <top style="thin">
        <color rgb="FF50565C"/>
      </top>
      <bottom/>
      <diagonal/>
    </border>
    <border>
      <left/>
      <right style="medium">
        <color rgb="FF50565C"/>
      </right>
      <top style="thin">
        <color rgb="FF50565C"/>
      </top>
      <bottom/>
      <diagonal/>
    </border>
    <border>
      <left style="medium">
        <color rgb="FF50565C"/>
      </left>
      <right/>
      <top/>
      <bottom/>
      <diagonal/>
    </border>
    <border>
      <left/>
      <right style="medium">
        <color rgb="FF50565C"/>
      </right>
      <top/>
      <bottom/>
      <diagonal/>
    </border>
    <border>
      <left style="thin">
        <color indexed="64"/>
      </left>
      <right/>
      <top style="thin">
        <color indexed="64"/>
      </top>
      <bottom/>
      <diagonal/>
    </border>
    <border>
      <left/>
      <right/>
      <top style="thin">
        <color indexed="64"/>
      </top>
      <bottom/>
      <diagonal/>
    </border>
    <border>
      <left style="medium">
        <color rgb="FF4472C4"/>
      </left>
      <right/>
      <top style="medium">
        <color rgb="FF4472C4"/>
      </top>
      <bottom/>
      <diagonal/>
    </border>
    <border>
      <left/>
      <right/>
      <top style="medium">
        <color rgb="FF4472C4"/>
      </top>
      <bottom/>
      <diagonal/>
    </border>
    <border>
      <left/>
      <right style="medium">
        <color rgb="FF4472C4"/>
      </right>
      <top style="medium">
        <color rgb="FF4472C4"/>
      </top>
      <bottom/>
      <diagonal/>
    </border>
    <border>
      <left style="medium">
        <color rgb="FF4472C4"/>
      </left>
      <right/>
      <top/>
      <bottom/>
      <diagonal/>
    </border>
    <border>
      <left/>
      <right style="medium">
        <color rgb="FF4472C4"/>
      </right>
      <top/>
      <bottom/>
      <diagonal/>
    </border>
    <border>
      <left style="medium">
        <color rgb="FF4472C4"/>
      </left>
      <right/>
      <top/>
      <bottom style="medium">
        <color rgb="FF4472C4"/>
      </bottom>
      <diagonal/>
    </border>
    <border>
      <left/>
      <right/>
      <top/>
      <bottom style="medium">
        <color rgb="FF4472C4"/>
      </bottom>
      <diagonal/>
    </border>
    <border>
      <left/>
      <right style="medium">
        <color rgb="FF4472C4"/>
      </right>
      <top/>
      <bottom style="medium">
        <color rgb="FF4472C4"/>
      </bottom>
      <diagonal/>
    </border>
    <border>
      <left style="medium">
        <color rgb="FF4472C4"/>
      </left>
      <right/>
      <top style="medium">
        <color rgb="FF4472C4"/>
      </top>
      <bottom style="medium">
        <color rgb="FF4472C4"/>
      </bottom>
      <diagonal/>
    </border>
    <border>
      <left/>
      <right/>
      <top style="medium">
        <color rgb="FF4472C4"/>
      </top>
      <bottom style="medium">
        <color rgb="FF4472C4"/>
      </bottom>
      <diagonal/>
    </border>
    <border>
      <left/>
      <right style="medium">
        <color rgb="FF4472C4"/>
      </right>
      <top style="medium">
        <color rgb="FF4472C4"/>
      </top>
      <bottom style="medium">
        <color rgb="FF4472C4"/>
      </bottom>
      <diagonal/>
    </border>
  </borders>
  <cellStyleXfs count="18">
    <xf numFmtId="0" fontId="0" fillId="0" borderId="0"/>
    <xf numFmtId="165" fontId="52" fillId="0" borderId="0" applyFont="0" applyFill="0" applyBorder="0" applyAlignment="0" applyProtection="0"/>
    <xf numFmtId="9" fontId="52" fillId="0" borderId="0" applyFont="0" applyFill="0" applyBorder="0" applyAlignment="0" applyProtection="0"/>
    <xf numFmtId="0" fontId="53" fillId="13" borderId="5" applyNumberFormat="0" applyAlignment="0" applyProtection="0"/>
    <xf numFmtId="0" fontId="54" fillId="0" borderId="0" applyNumberFormat="0" applyFill="0" applyBorder="0" applyAlignment="0" applyProtection="0"/>
    <xf numFmtId="0" fontId="56" fillId="14" borderId="5" applyNumberFormat="0" applyAlignment="0" applyProtection="0"/>
    <xf numFmtId="0" fontId="57" fillId="0" borderId="100" applyNumberFormat="0" applyFill="0" applyAlignment="0" applyProtection="0"/>
    <xf numFmtId="0" fontId="58" fillId="0" borderId="87" applyNumberFormat="0" applyFill="0" applyAlignment="0" applyProtection="0"/>
    <xf numFmtId="0" fontId="60" fillId="0" borderId="85" applyNumberFormat="0" applyFill="0" applyAlignment="0" applyProtection="0"/>
    <xf numFmtId="0" fontId="65" fillId="13" borderId="12" applyNumberFormat="0" applyAlignment="0" applyProtection="0"/>
    <xf numFmtId="0" fontId="68" fillId="0" borderId="1" applyNumberFormat="0" applyFill="0" applyAlignment="0" applyProtection="0"/>
    <xf numFmtId="0" fontId="69" fillId="0" borderId="127" applyNumberFormat="0" applyFill="0" applyAlignment="0" applyProtection="0"/>
    <xf numFmtId="0" fontId="52" fillId="0" borderId="19"/>
    <xf numFmtId="165" fontId="52" fillId="0" borderId="19" applyFont="0" applyFill="0" applyBorder="0" applyAlignment="0" applyProtection="0"/>
    <xf numFmtId="9" fontId="52" fillId="0" borderId="19" applyFont="0" applyFill="0" applyBorder="0" applyAlignment="0" applyProtection="0"/>
    <xf numFmtId="0" fontId="54" fillId="0" borderId="19" applyNumberFormat="0" applyFill="0" applyBorder="0" applyAlignment="0" applyProtection="0"/>
    <xf numFmtId="0" fontId="97" fillId="0" borderId="19"/>
    <xf numFmtId="0" fontId="103" fillId="0" borderId="0" applyNumberFormat="0" applyFill="0" applyBorder="0" applyAlignment="0" applyProtection="0"/>
  </cellStyleXfs>
  <cellXfs count="896">
    <xf numFmtId="0" fontId="0" fillId="0" borderId="0" xfId="0"/>
    <xf numFmtId="0" fontId="2" fillId="0" borderId="0" xfId="0" applyFont="1"/>
    <xf numFmtId="0" fontId="3" fillId="0" borderId="0" xfId="0" applyFont="1"/>
    <xf numFmtId="0" fontId="4" fillId="0" borderId="0" xfId="0" applyFont="1"/>
    <xf numFmtId="0" fontId="5" fillId="0" borderId="0" xfId="0" applyFont="1"/>
    <xf numFmtId="0" fontId="7" fillId="0" borderId="1" xfId="0" applyFont="1" applyBorder="1"/>
    <xf numFmtId="0" fontId="9" fillId="0" borderId="0" xfId="0" applyFont="1"/>
    <xf numFmtId="0" fontId="10" fillId="0" borderId="7" xfId="0" applyFont="1" applyBorder="1"/>
    <xf numFmtId="0" fontId="2" fillId="5" borderId="8" xfId="0" applyFont="1" applyFill="1" applyBorder="1"/>
    <xf numFmtId="0" fontId="10" fillId="0" borderId="0" xfId="0" applyFont="1"/>
    <xf numFmtId="0" fontId="11" fillId="0" borderId="2" xfId="0" applyFont="1" applyBorder="1"/>
    <xf numFmtId="0" fontId="12" fillId="0" borderId="3" xfId="0" applyFont="1" applyBorder="1"/>
    <xf numFmtId="0" fontId="12" fillId="0" borderId="4" xfId="0" applyFont="1" applyBorder="1"/>
    <xf numFmtId="0" fontId="13" fillId="6" borderId="5" xfId="0" applyFont="1" applyFill="1" applyBorder="1"/>
    <xf numFmtId="0" fontId="12" fillId="0" borderId="0" xfId="0" applyFont="1"/>
    <xf numFmtId="0" fontId="12" fillId="0" borderId="6" xfId="0" applyFont="1" applyBorder="1"/>
    <xf numFmtId="0" fontId="15" fillId="0" borderId="0" xfId="0" applyFont="1"/>
    <xf numFmtId="2" fontId="13" fillId="6" borderId="5" xfId="0" applyNumberFormat="1" applyFont="1" applyFill="1" applyBorder="1"/>
    <xf numFmtId="0" fontId="16" fillId="0" borderId="0" xfId="0" applyFont="1"/>
    <xf numFmtId="165" fontId="17" fillId="6" borderId="12" xfId="0" applyNumberFormat="1" applyFont="1" applyFill="1" applyBorder="1"/>
    <xf numFmtId="165" fontId="2" fillId="0" borderId="0" xfId="0" applyNumberFormat="1" applyFont="1"/>
    <xf numFmtId="0" fontId="11" fillId="0" borderId="13" xfId="0" applyFont="1" applyBorder="1"/>
    <xf numFmtId="0" fontId="12" fillId="0" borderId="14" xfId="0" applyFont="1" applyBorder="1"/>
    <xf numFmtId="0" fontId="9" fillId="0" borderId="0" xfId="0" applyFont="1" applyAlignment="1">
      <alignment horizontal="left"/>
    </xf>
    <xf numFmtId="0" fontId="18" fillId="0" borderId="0" xfId="0" applyFont="1"/>
    <xf numFmtId="0" fontId="23" fillId="0" borderId="0" xfId="0" applyFont="1"/>
    <xf numFmtId="0" fontId="19" fillId="0" borderId="22" xfId="0" applyFont="1" applyBorder="1"/>
    <xf numFmtId="165" fontId="23" fillId="0" borderId="0" xfId="0" applyNumberFormat="1" applyFont="1"/>
    <xf numFmtId="0" fontId="22" fillId="10" borderId="17" xfId="0" applyFont="1" applyFill="1" applyBorder="1" applyAlignment="1">
      <alignment horizontal="left" vertical="top"/>
    </xf>
    <xf numFmtId="0" fontId="28" fillId="10" borderId="17" xfId="0" applyFont="1" applyFill="1" applyBorder="1" applyAlignment="1">
      <alignment horizontal="left" vertical="top"/>
    </xf>
    <xf numFmtId="0" fontId="19" fillId="10" borderId="17" xfId="0" applyFont="1" applyFill="1" applyBorder="1" applyAlignment="1">
      <alignment horizontal="left" vertical="top"/>
    </xf>
    <xf numFmtId="0" fontId="19" fillId="10" borderId="24" xfId="0" applyFont="1" applyFill="1" applyBorder="1" applyAlignment="1">
      <alignment horizontal="left" vertical="top"/>
    </xf>
    <xf numFmtId="0" fontId="22" fillId="0" borderId="0" xfId="0" applyFont="1" applyAlignment="1">
      <alignment horizontal="left" vertical="top"/>
    </xf>
    <xf numFmtId="0" fontId="25" fillId="0" borderId="0" xfId="0" applyFont="1" applyAlignment="1">
      <alignment horizontal="left" vertical="top"/>
    </xf>
    <xf numFmtId="0" fontId="19" fillId="0" borderId="0" xfId="0" applyFont="1" applyAlignment="1">
      <alignment horizontal="left" vertical="top"/>
    </xf>
    <xf numFmtId="0" fontId="29" fillId="0" borderId="0" xfId="0" applyFont="1" applyAlignment="1">
      <alignment horizontal="left" vertical="top"/>
    </xf>
    <xf numFmtId="0" fontId="29" fillId="0" borderId="25" xfId="0" applyFont="1" applyBorder="1" applyAlignment="1">
      <alignment horizontal="left" vertical="top"/>
    </xf>
    <xf numFmtId="0" fontId="30" fillId="0" borderId="0" xfId="0" applyFont="1" applyAlignment="1">
      <alignment horizontal="left" vertical="top"/>
    </xf>
    <xf numFmtId="0" fontId="19" fillId="0" borderId="25" xfId="0" applyFont="1" applyBorder="1" applyAlignment="1">
      <alignment horizontal="left" vertical="top"/>
    </xf>
    <xf numFmtId="0" fontId="31" fillId="0" borderId="0" xfId="0" applyFont="1"/>
    <xf numFmtId="0" fontId="23" fillId="0" borderId="0" xfId="0" applyFont="1" applyAlignment="1">
      <alignment horizontal="left" vertical="top"/>
    </xf>
    <xf numFmtId="0" fontId="31" fillId="0" borderId="0" xfId="0" applyFont="1" applyAlignment="1">
      <alignment horizontal="left"/>
    </xf>
    <xf numFmtId="0" fontId="12" fillId="0" borderId="0" xfId="0" applyFont="1" applyAlignment="1">
      <alignment horizontal="left" vertical="top"/>
    </xf>
    <xf numFmtId="0" fontId="28" fillId="0" borderId="0" xfId="0" applyFont="1" applyAlignment="1">
      <alignment horizontal="left" vertical="top"/>
    </xf>
    <xf numFmtId="0" fontId="23" fillId="0" borderId="26" xfId="0" applyFont="1" applyBorder="1" applyAlignment="1">
      <alignment horizontal="left" vertical="top"/>
    </xf>
    <xf numFmtId="0" fontId="23" fillId="0" borderId="27" xfId="0" applyFont="1" applyBorder="1" applyAlignment="1">
      <alignment horizontal="left" vertical="top"/>
    </xf>
    <xf numFmtId="0" fontId="23" fillId="0" borderId="28" xfId="0" applyFont="1" applyBorder="1" applyAlignment="1">
      <alignment horizontal="left" vertical="top"/>
    </xf>
    <xf numFmtId="0" fontId="23" fillId="0" borderId="29" xfId="0" applyFont="1" applyBorder="1" applyAlignment="1">
      <alignment horizontal="left" vertical="top"/>
    </xf>
    <xf numFmtId="0" fontId="32" fillId="0" borderId="0" xfId="0" applyFont="1" applyAlignment="1">
      <alignment horizontal="left" vertical="top"/>
    </xf>
    <xf numFmtId="0" fontId="23" fillId="0" borderId="21" xfId="0" applyFont="1" applyBorder="1" applyAlignment="1">
      <alignment horizontal="left" vertical="top"/>
    </xf>
    <xf numFmtId="0" fontId="24" fillId="0" borderId="0" xfId="0" applyFont="1" applyAlignment="1">
      <alignment horizontal="left" vertical="top"/>
    </xf>
    <xf numFmtId="0" fontId="0" fillId="0" borderId="0" xfId="0" applyAlignment="1">
      <alignment horizontal="left" vertical="top"/>
    </xf>
    <xf numFmtId="0" fontId="24" fillId="0" borderId="0" xfId="0" applyFont="1" applyAlignment="1">
      <alignment vertical="top"/>
    </xf>
    <xf numFmtId="0" fontId="19" fillId="0" borderId="0" xfId="0" applyFont="1" applyAlignment="1">
      <alignment vertical="top"/>
    </xf>
    <xf numFmtId="0" fontId="24" fillId="0" borderId="25" xfId="0" applyFont="1" applyBorder="1" applyAlignment="1">
      <alignment horizontal="left" vertical="top"/>
    </xf>
    <xf numFmtId="0" fontId="27" fillId="0" borderId="0" xfId="0" applyFont="1" applyAlignment="1">
      <alignment horizontal="left" vertical="top"/>
    </xf>
    <xf numFmtId="0" fontId="27" fillId="0" borderId="21" xfId="0" applyFont="1" applyBorder="1" applyAlignment="1">
      <alignment horizontal="left" vertical="top"/>
    </xf>
    <xf numFmtId="0" fontId="19" fillId="0" borderId="30" xfId="0" applyFont="1" applyBorder="1" applyAlignment="1">
      <alignment vertical="top"/>
    </xf>
    <xf numFmtId="0" fontId="25" fillId="0" borderId="31" xfId="0" applyFont="1" applyBorder="1" applyAlignment="1">
      <alignment horizontal="left" vertical="top"/>
    </xf>
    <xf numFmtId="0" fontId="19" fillId="0" borderId="32" xfId="0" applyFont="1" applyBorder="1" applyAlignment="1">
      <alignment horizontal="left" vertical="top"/>
    </xf>
    <xf numFmtId="2" fontId="33" fillId="11" borderId="33" xfId="0" applyNumberFormat="1" applyFont="1" applyFill="1" applyBorder="1" applyAlignment="1">
      <alignment horizontal="right" vertical="top"/>
    </xf>
    <xf numFmtId="0" fontId="33" fillId="11" borderId="33" xfId="0" applyFont="1" applyFill="1" applyBorder="1" applyAlignment="1">
      <alignment horizontal="right" vertical="top"/>
    </xf>
    <xf numFmtId="0" fontId="34" fillId="0" borderId="34" xfId="0" applyFont="1" applyBorder="1" applyAlignment="1">
      <alignment horizontal="left" vertical="top"/>
    </xf>
    <xf numFmtId="0" fontId="34" fillId="0" borderId="35" xfId="0" applyFont="1" applyBorder="1" applyAlignment="1">
      <alignment horizontal="left" vertical="top"/>
    </xf>
    <xf numFmtId="0" fontId="34" fillId="0" borderId="36" xfId="0" applyFont="1" applyBorder="1" applyAlignment="1">
      <alignment horizontal="left" vertical="top"/>
    </xf>
    <xf numFmtId="0" fontId="34" fillId="0" borderId="31" xfId="0" applyFont="1" applyBorder="1" applyAlignment="1">
      <alignment horizontal="left" vertical="top"/>
    </xf>
    <xf numFmtId="0" fontId="35" fillId="0" borderId="0" xfId="0" applyFont="1" applyAlignment="1">
      <alignment horizontal="left" vertical="top"/>
    </xf>
    <xf numFmtId="0" fontId="35" fillId="0" borderId="25" xfId="0" applyFont="1" applyBorder="1" applyAlignment="1">
      <alignment horizontal="left" vertical="top"/>
    </xf>
    <xf numFmtId="0" fontId="35" fillId="0" borderId="21" xfId="0" applyFont="1" applyBorder="1" applyAlignment="1">
      <alignment horizontal="left" vertical="top"/>
    </xf>
    <xf numFmtId="0" fontId="25" fillId="0" borderId="38" xfId="0" applyFont="1" applyBorder="1" applyAlignment="1">
      <alignment horizontal="left" vertical="top"/>
    </xf>
    <xf numFmtId="0" fontId="33" fillId="11" borderId="39" xfId="0" applyFont="1" applyFill="1" applyBorder="1" applyAlignment="1">
      <alignment horizontal="right" vertical="top"/>
    </xf>
    <xf numFmtId="0" fontId="19" fillId="0" borderId="40" xfId="0" applyFont="1" applyBorder="1" applyAlignment="1">
      <alignment horizontal="left" vertical="top"/>
    </xf>
    <xf numFmtId="2" fontId="33" fillId="11" borderId="41" xfId="0" applyNumberFormat="1" applyFont="1" applyFill="1" applyBorder="1" applyAlignment="1">
      <alignment horizontal="right" vertical="top"/>
    </xf>
    <xf numFmtId="0" fontId="33" fillId="11" borderId="42" xfId="0" applyFont="1" applyFill="1" applyBorder="1" applyAlignment="1">
      <alignment horizontal="right" vertical="top"/>
    </xf>
    <xf numFmtId="0" fontId="19" fillId="0" borderId="43" xfId="0" applyFont="1" applyBorder="1" applyAlignment="1">
      <alignment horizontal="left" vertical="top"/>
    </xf>
    <xf numFmtId="2" fontId="33" fillId="11" borderId="44" xfId="0" applyNumberFormat="1" applyFont="1" applyFill="1" applyBorder="1" applyAlignment="1">
      <alignment horizontal="right" vertical="top"/>
    </xf>
    <xf numFmtId="0" fontId="36" fillId="11" borderId="39" xfId="0" applyFont="1" applyFill="1" applyBorder="1" applyAlignment="1">
      <alignment horizontal="right"/>
    </xf>
    <xf numFmtId="0" fontId="33" fillId="0" borderId="0" xfId="0" applyFont="1" applyAlignment="1">
      <alignment horizontal="right" vertical="top"/>
    </xf>
    <xf numFmtId="0" fontId="33" fillId="0" borderId="25" xfId="0" applyFont="1" applyBorder="1" applyAlignment="1">
      <alignment horizontal="right" vertical="top"/>
    </xf>
    <xf numFmtId="0" fontId="33" fillId="9" borderId="17" xfId="0" applyFont="1" applyFill="1" applyBorder="1" applyAlignment="1">
      <alignment horizontal="right" vertical="top"/>
    </xf>
    <xf numFmtId="0" fontId="27" fillId="0" borderId="29" xfId="0" applyFont="1" applyBorder="1" applyAlignment="1">
      <alignment horizontal="left" vertical="top"/>
    </xf>
    <xf numFmtId="0" fontId="27" fillId="9" borderId="17" xfId="0" applyFont="1" applyFill="1" applyBorder="1" applyAlignment="1">
      <alignment horizontal="left" vertical="top"/>
    </xf>
    <xf numFmtId="0" fontId="34" fillId="9" borderId="17" xfId="0" applyFont="1" applyFill="1" applyBorder="1" applyAlignment="1">
      <alignment horizontal="left" vertical="top"/>
    </xf>
    <xf numFmtId="0" fontId="34" fillId="9" borderId="45" xfId="0" applyFont="1" applyFill="1" applyBorder="1" applyAlignment="1">
      <alignment horizontal="left" vertical="top"/>
    </xf>
    <xf numFmtId="0" fontId="25" fillId="0" borderId="37" xfId="0" applyFont="1" applyBorder="1" applyAlignment="1">
      <alignment horizontal="left" vertical="top"/>
    </xf>
    <xf numFmtId="0" fontId="19" fillId="0" borderId="46" xfId="0" applyFont="1" applyBorder="1" applyAlignment="1">
      <alignment horizontal="left" vertical="top"/>
    </xf>
    <xf numFmtId="0" fontId="33" fillId="11" borderId="47" xfId="0" applyFont="1" applyFill="1" applyBorder="1" applyAlignment="1">
      <alignment horizontal="right" vertical="top"/>
    </xf>
    <xf numFmtId="0" fontId="19" fillId="0" borderId="48" xfId="0" applyFont="1" applyBorder="1" applyAlignment="1">
      <alignment horizontal="left" vertical="top"/>
    </xf>
    <xf numFmtId="2" fontId="33" fillId="11" borderId="49" xfId="0" applyNumberFormat="1" applyFont="1" applyFill="1" applyBorder="1" applyAlignment="1">
      <alignment horizontal="right" vertical="top"/>
    </xf>
    <xf numFmtId="0" fontId="25" fillId="0" borderId="0" xfId="0" applyFont="1" applyAlignment="1">
      <alignment horizontal="right" vertical="top"/>
    </xf>
    <xf numFmtId="0" fontId="35" fillId="0" borderId="29" xfId="0" applyFont="1" applyBorder="1" applyAlignment="1">
      <alignment horizontal="left" vertical="top"/>
    </xf>
    <xf numFmtId="0" fontId="35" fillId="0" borderId="51" xfId="0" applyFont="1" applyBorder="1" applyAlignment="1">
      <alignment horizontal="left" vertical="top"/>
    </xf>
    <xf numFmtId="0" fontId="34" fillId="9" borderId="20" xfId="0" applyFont="1" applyFill="1" applyBorder="1" applyAlignment="1">
      <alignment horizontal="left" vertical="top"/>
    </xf>
    <xf numFmtId="0" fontId="37" fillId="0" borderId="40" xfId="0" applyFont="1" applyBorder="1" applyAlignment="1">
      <alignment vertical="top"/>
    </xf>
    <xf numFmtId="0" fontId="38" fillId="11" borderId="42" xfId="0" applyFont="1" applyFill="1" applyBorder="1" applyAlignment="1">
      <alignment horizontal="right" vertical="top"/>
    </xf>
    <xf numFmtId="0" fontId="38" fillId="11" borderId="53" xfId="0" applyFont="1" applyFill="1" applyBorder="1" applyAlignment="1">
      <alignment horizontal="right" vertical="top"/>
    </xf>
    <xf numFmtId="0" fontId="23" fillId="9" borderId="17" xfId="0" applyFont="1" applyFill="1" applyBorder="1" applyAlignment="1">
      <alignment horizontal="left"/>
    </xf>
    <xf numFmtId="0" fontId="37" fillId="9" borderId="48" xfId="0" applyFont="1" applyFill="1" applyBorder="1" applyAlignment="1">
      <alignment vertical="top"/>
    </xf>
    <xf numFmtId="0" fontId="38" fillId="11" borderId="50" xfId="0" applyFont="1" applyFill="1" applyBorder="1" applyAlignment="1">
      <alignment horizontal="right" vertical="top"/>
    </xf>
    <xf numFmtId="0" fontId="23" fillId="9" borderId="54" xfId="0" applyFont="1" applyFill="1" applyBorder="1" applyAlignment="1">
      <alignment horizontal="left" vertical="top"/>
    </xf>
    <xf numFmtId="0" fontId="23" fillId="9" borderId="55" xfId="0" applyFont="1" applyFill="1" applyBorder="1" applyAlignment="1">
      <alignment horizontal="left"/>
    </xf>
    <xf numFmtId="0" fontId="23" fillId="9" borderId="17" xfId="0" applyFont="1" applyFill="1" applyBorder="1" applyAlignment="1">
      <alignment horizontal="left" vertical="top"/>
    </xf>
    <xf numFmtId="0" fontId="33" fillId="11" borderId="49" xfId="0" applyFont="1" applyFill="1" applyBorder="1" applyAlignment="1">
      <alignment horizontal="right" vertical="top"/>
    </xf>
    <xf numFmtId="0" fontId="37" fillId="9" borderId="56" xfId="0" applyFont="1" applyFill="1" applyBorder="1" applyAlignment="1">
      <alignment vertical="top"/>
    </xf>
    <xf numFmtId="0" fontId="35" fillId="9" borderId="34" xfId="0" applyFont="1" applyFill="1" applyBorder="1" applyAlignment="1">
      <alignment horizontal="left" vertical="top"/>
    </xf>
    <xf numFmtId="0" fontId="33" fillId="11" borderId="36" xfId="0" applyFont="1" applyFill="1" applyBorder="1" applyAlignment="1">
      <alignment horizontal="right" vertical="top"/>
    </xf>
    <xf numFmtId="0" fontId="37" fillId="9" borderId="57" xfId="0" applyFont="1" applyFill="1" applyBorder="1" applyAlignment="1">
      <alignment horizontal="left" vertical="top"/>
    </xf>
    <xf numFmtId="0" fontId="38" fillId="11" borderId="58" xfId="0" applyFont="1" applyFill="1" applyBorder="1" applyAlignment="1">
      <alignment horizontal="right" vertical="top"/>
    </xf>
    <xf numFmtId="0" fontId="33" fillId="9" borderId="45" xfId="0" applyFont="1" applyFill="1" applyBorder="1" applyAlignment="1">
      <alignment horizontal="right" vertical="top"/>
    </xf>
    <xf numFmtId="0" fontId="19" fillId="0" borderId="29" xfId="0" applyFont="1" applyBorder="1"/>
    <xf numFmtId="0" fontId="25" fillId="0" borderId="34" xfId="0" applyFont="1" applyBorder="1" applyAlignment="1">
      <alignment vertical="top"/>
    </xf>
    <xf numFmtId="0" fontId="25" fillId="0" borderId="36" xfId="0" applyFont="1" applyBorder="1" applyAlignment="1">
      <alignment vertical="top"/>
    </xf>
    <xf numFmtId="0" fontId="23" fillId="9" borderId="55" xfId="0" applyFont="1" applyFill="1" applyBorder="1" applyAlignment="1">
      <alignment horizontal="left" vertical="top"/>
    </xf>
    <xf numFmtId="0" fontId="19" fillId="0" borderId="59" xfId="0" applyFont="1" applyBorder="1"/>
    <xf numFmtId="0" fontId="19" fillId="0" borderId="60" xfId="0" applyFont="1" applyBorder="1"/>
    <xf numFmtId="0" fontId="33" fillId="9" borderId="61" xfId="0" applyFont="1" applyFill="1" applyBorder="1" applyAlignment="1">
      <alignment horizontal="right" vertical="top"/>
    </xf>
    <xf numFmtId="0" fontId="33" fillId="9" borderId="62" xfId="0" applyFont="1" applyFill="1" applyBorder="1" applyAlignment="1">
      <alignment horizontal="right" vertical="top"/>
    </xf>
    <xf numFmtId="0" fontId="19" fillId="0" borderId="57" xfId="0" applyFont="1" applyBorder="1" applyAlignment="1">
      <alignment horizontal="left" vertical="top"/>
    </xf>
    <xf numFmtId="0" fontId="33" fillId="11" borderId="63" xfId="0" applyFont="1" applyFill="1" applyBorder="1" applyAlignment="1">
      <alignment horizontal="right" vertical="top"/>
    </xf>
    <xf numFmtId="0" fontId="23" fillId="0" borderId="25" xfId="0" applyFont="1" applyBorder="1" applyAlignment="1">
      <alignment horizontal="left" vertical="top"/>
    </xf>
    <xf numFmtId="0" fontId="34" fillId="0" borderId="0" xfId="0" applyFont="1" applyAlignment="1">
      <alignment horizontal="left" vertical="top"/>
    </xf>
    <xf numFmtId="0" fontId="19" fillId="0" borderId="64" xfId="0" applyFont="1" applyBorder="1" applyAlignment="1">
      <alignment horizontal="left" vertical="top"/>
    </xf>
    <xf numFmtId="0" fontId="33" fillId="11" borderId="65" xfId="0" applyFont="1" applyFill="1" applyBorder="1" applyAlignment="1">
      <alignment horizontal="right" vertical="top"/>
    </xf>
    <xf numFmtId="0" fontId="26" fillId="0" borderId="64" xfId="0" applyFont="1" applyBorder="1" applyAlignment="1">
      <alignment horizontal="left" vertical="top"/>
    </xf>
    <xf numFmtId="0" fontId="34" fillId="0" borderId="66" xfId="0" applyFont="1" applyBorder="1" applyAlignment="1">
      <alignment horizontal="left" vertical="top"/>
    </xf>
    <xf numFmtId="0" fontId="23" fillId="0" borderId="67" xfId="0" applyFont="1" applyBorder="1" applyAlignment="1">
      <alignment horizontal="left" vertical="top"/>
    </xf>
    <xf numFmtId="0" fontId="19" fillId="0" borderId="68" xfId="0" applyFont="1" applyBorder="1" applyAlignment="1">
      <alignment horizontal="left" vertical="top"/>
    </xf>
    <xf numFmtId="0" fontId="33" fillId="11" borderId="69" xfId="0" applyFont="1" applyFill="1" applyBorder="1" applyAlignment="1">
      <alignment horizontal="right"/>
    </xf>
    <xf numFmtId="0" fontId="26" fillId="0" borderId="70" xfId="0" applyFont="1" applyBorder="1" applyAlignment="1">
      <alignment horizontal="left" vertical="top"/>
    </xf>
    <xf numFmtId="0" fontId="33" fillId="11" borderId="71" xfId="0" applyFont="1" applyFill="1" applyBorder="1" applyAlignment="1">
      <alignment horizontal="right"/>
    </xf>
    <xf numFmtId="0" fontId="23" fillId="0" borderId="72" xfId="0" applyFont="1" applyBorder="1" applyAlignment="1">
      <alignment horizontal="left" vertical="top"/>
    </xf>
    <xf numFmtId="1" fontId="39" fillId="0" borderId="73" xfId="0" applyNumberFormat="1" applyFont="1" applyBorder="1" applyAlignment="1">
      <alignment horizontal="left" vertical="top"/>
    </xf>
    <xf numFmtId="0" fontId="33" fillId="11" borderId="69" xfId="0" applyFont="1" applyFill="1" applyBorder="1" applyAlignment="1">
      <alignment horizontal="right" vertical="top"/>
    </xf>
    <xf numFmtId="2" fontId="39" fillId="0" borderId="73" xfId="0" applyNumberFormat="1" applyFont="1" applyBorder="1" applyAlignment="1">
      <alignment horizontal="left" vertical="top"/>
    </xf>
    <xf numFmtId="0" fontId="19" fillId="9" borderId="17" xfId="0" applyFont="1" applyFill="1" applyBorder="1" applyAlignment="1">
      <alignment horizontal="left" vertical="top"/>
    </xf>
    <xf numFmtId="0" fontId="23" fillId="0" borderId="70" xfId="0" applyFont="1" applyBorder="1" applyAlignment="1">
      <alignment horizontal="left" vertical="top"/>
    </xf>
    <xf numFmtId="0" fontId="13" fillId="6" borderId="74" xfId="0" applyFont="1" applyFill="1" applyBorder="1" applyAlignment="1">
      <alignment horizontal="left" vertical="top"/>
    </xf>
    <xf numFmtId="0" fontId="19" fillId="0" borderId="70" xfId="0" applyFont="1" applyBorder="1" applyAlignment="1">
      <alignment horizontal="left" vertical="top"/>
    </xf>
    <xf numFmtId="0" fontId="33" fillId="0" borderId="0" xfId="0" applyFont="1" applyAlignment="1">
      <alignment horizontal="right"/>
    </xf>
    <xf numFmtId="0" fontId="39" fillId="0" borderId="73" xfId="0" applyFont="1" applyBorder="1" applyAlignment="1">
      <alignment horizontal="left" vertical="top"/>
    </xf>
    <xf numFmtId="0" fontId="26" fillId="0" borderId="0" xfId="0" applyFont="1" applyAlignment="1">
      <alignment horizontal="left" vertical="top" wrapText="1"/>
    </xf>
    <xf numFmtId="0" fontId="19" fillId="0" borderId="38" xfId="0" applyFont="1" applyBorder="1" applyAlignment="1">
      <alignment horizontal="left" vertical="top"/>
    </xf>
    <xf numFmtId="0" fontId="23" fillId="9" borderId="54" xfId="0" applyFont="1" applyFill="1" applyBorder="1" applyAlignment="1">
      <alignment horizontal="left"/>
    </xf>
    <xf numFmtId="165" fontId="23" fillId="0" borderId="0" xfId="0" applyNumberFormat="1" applyFont="1" applyAlignment="1">
      <alignment horizontal="left" vertical="top"/>
    </xf>
    <xf numFmtId="0" fontId="23" fillId="9" borderId="75" xfId="0" applyFont="1" applyFill="1" applyBorder="1" applyAlignment="1">
      <alignment horizontal="left"/>
    </xf>
    <xf numFmtId="0" fontId="23" fillId="9" borderId="76" xfId="0" applyFont="1" applyFill="1" applyBorder="1" applyAlignment="1">
      <alignment horizontal="left"/>
    </xf>
    <xf numFmtId="1" fontId="33" fillId="11" borderId="39" xfId="0" applyNumberFormat="1" applyFont="1" applyFill="1" applyBorder="1" applyAlignment="1">
      <alignment horizontal="right" vertical="top"/>
    </xf>
    <xf numFmtId="1" fontId="36" fillId="11" borderId="39" xfId="0" applyNumberFormat="1" applyFont="1" applyFill="1" applyBorder="1" applyAlignment="1">
      <alignment horizontal="right"/>
    </xf>
    <xf numFmtId="0" fontId="19" fillId="0" borderId="0" xfId="0" applyFont="1" applyAlignment="1">
      <alignment horizontal="right" vertical="top"/>
    </xf>
    <xf numFmtId="0" fontId="19" fillId="0" borderId="72" xfId="0" applyFont="1" applyBorder="1" applyAlignment="1">
      <alignment horizontal="left" vertical="top"/>
    </xf>
    <xf numFmtId="0" fontId="19" fillId="0" borderId="52" xfId="0" applyFont="1" applyBorder="1" applyAlignment="1">
      <alignment horizontal="left" vertical="top"/>
    </xf>
    <xf numFmtId="0" fontId="34" fillId="9" borderId="77" xfId="0" applyFont="1" applyFill="1" applyBorder="1" applyAlignment="1">
      <alignment horizontal="left"/>
    </xf>
    <xf numFmtId="0" fontId="26" fillId="9" borderId="17" xfId="0" applyFont="1" applyFill="1" applyBorder="1" applyAlignment="1">
      <alignment horizontal="left" vertical="top"/>
    </xf>
    <xf numFmtId="0" fontId="38" fillId="9" borderId="17" xfId="0" applyFont="1" applyFill="1" applyBorder="1" applyAlignment="1">
      <alignment horizontal="right" vertical="top"/>
    </xf>
    <xf numFmtId="0" fontId="40" fillId="11" borderId="39" xfId="0" applyFont="1" applyFill="1" applyBorder="1"/>
    <xf numFmtId="0" fontId="19" fillId="9" borderId="17" xfId="0" applyFont="1" applyFill="1" applyBorder="1" applyAlignment="1">
      <alignment horizontal="right" vertical="top"/>
    </xf>
    <xf numFmtId="0" fontId="25" fillId="9" borderId="78" xfId="0" applyFont="1" applyFill="1" applyBorder="1" applyAlignment="1">
      <alignment horizontal="left" vertical="top"/>
    </xf>
    <xf numFmtId="0" fontId="23" fillId="9" borderId="79" xfId="0" applyFont="1" applyFill="1" applyBorder="1" applyAlignment="1">
      <alignment horizontal="left"/>
    </xf>
    <xf numFmtId="0" fontId="19" fillId="9" borderId="76" xfId="0" applyFont="1" applyFill="1" applyBorder="1" applyAlignment="1">
      <alignment horizontal="left" vertical="top"/>
    </xf>
    <xf numFmtId="0" fontId="19" fillId="9" borderId="80" xfId="0" applyFont="1" applyFill="1" applyBorder="1" applyAlignment="1">
      <alignment horizontal="left" vertical="top"/>
    </xf>
    <xf numFmtId="0" fontId="19" fillId="9" borderId="81" xfId="0" applyFont="1" applyFill="1" applyBorder="1" applyAlignment="1">
      <alignment horizontal="left" vertical="top"/>
    </xf>
    <xf numFmtId="0" fontId="25" fillId="0" borderId="51" xfId="0" applyFont="1" applyBorder="1" applyAlignment="1">
      <alignment horizontal="left" vertical="top"/>
    </xf>
    <xf numFmtId="0" fontId="25" fillId="0" borderId="66" xfId="0" applyFont="1" applyBorder="1" applyAlignment="1">
      <alignment horizontal="left" vertical="top"/>
    </xf>
    <xf numFmtId="0" fontId="33" fillId="11" borderId="82" xfId="0" applyFont="1" applyFill="1" applyBorder="1" applyAlignment="1">
      <alignment horizontal="right" vertical="top"/>
    </xf>
    <xf numFmtId="0" fontId="19" fillId="0" borderId="22" xfId="0" applyFont="1" applyBorder="1" applyAlignment="1">
      <alignment horizontal="left" vertical="top"/>
    </xf>
    <xf numFmtId="0" fontId="30" fillId="0" borderId="0" xfId="0" applyFont="1" applyAlignment="1">
      <alignment vertical="top"/>
    </xf>
    <xf numFmtId="0" fontId="25" fillId="0" borderId="25" xfId="0" applyFont="1" applyBorder="1" applyAlignment="1">
      <alignment horizontal="left" vertical="top"/>
    </xf>
    <xf numFmtId="0" fontId="33" fillId="0" borderId="0" xfId="0" applyFont="1" applyAlignment="1">
      <alignment horizontal="left" vertical="top"/>
    </xf>
    <xf numFmtId="0" fontId="23" fillId="9" borderId="78" xfId="0" applyFont="1" applyFill="1" applyBorder="1" applyAlignment="1">
      <alignment horizontal="left"/>
    </xf>
    <xf numFmtId="0" fontId="25" fillId="9" borderId="76" xfId="0" applyFont="1" applyFill="1" applyBorder="1" applyAlignment="1">
      <alignment horizontal="left" vertical="top"/>
    </xf>
    <xf numFmtId="0" fontId="19" fillId="9" borderId="54" xfId="0" applyFont="1" applyFill="1" applyBorder="1" applyAlignment="1">
      <alignment horizontal="left" vertical="top"/>
    </xf>
    <xf numFmtId="0" fontId="3" fillId="0" borderId="66" xfId="0" applyFont="1" applyBorder="1"/>
    <xf numFmtId="0" fontId="3" fillId="0" borderId="84" xfId="0" applyFont="1" applyBorder="1"/>
    <xf numFmtId="0" fontId="3" fillId="0" borderId="67" xfId="0" applyFont="1" applyBorder="1"/>
    <xf numFmtId="165" fontId="39" fillId="0" borderId="85" xfId="0" applyNumberFormat="1" applyFont="1" applyBorder="1"/>
    <xf numFmtId="165" fontId="13" fillId="6" borderId="5" xfId="0" applyNumberFormat="1" applyFont="1" applyFill="1" applyBorder="1"/>
    <xf numFmtId="165" fontId="10" fillId="0" borderId="7" xfId="0" applyNumberFormat="1" applyFont="1" applyBorder="1"/>
    <xf numFmtId="165" fontId="10" fillId="0" borderId="0" xfId="0" applyNumberFormat="1" applyFont="1"/>
    <xf numFmtId="0" fontId="17" fillId="6" borderId="12" xfId="0" applyFont="1" applyFill="1" applyBorder="1"/>
    <xf numFmtId="0" fontId="41" fillId="0" borderId="0" xfId="0" applyFont="1"/>
    <xf numFmtId="0" fontId="42" fillId="0" borderId="0" xfId="0" applyFont="1"/>
    <xf numFmtId="0" fontId="43" fillId="0" borderId="0" xfId="0" applyFont="1"/>
    <xf numFmtId="165" fontId="43" fillId="0" borderId="0" xfId="0" applyNumberFormat="1" applyFont="1"/>
    <xf numFmtId="0" fontId="2" fillId="0" borderId="84" xfId="0" applyFont="1" applyBorder="1"/>
    <xf numFmtId="0" fontId="2" fillId="0" borderId="67" xfId="0" applyFont="1" applyBorder="1"/>
    <xf numFmtId="0" fontId="44" fillId="0" borderId="0" xfId="0" applyFont="1"/>
    <xf numFmtId="0" fontId="3" fillId="0" borderId="1" xfId="0" applyFont="1" applyBorder="1"/>
    <xf numFmtId="164" fontId="2" fillId="0" borderId="0" xfId="0" applyNumberFormat="1" applyFont="1"/>
    <xf numFmtId="165" fontId="7" fillId="0" borderId="1" xfId="0" applyNumberFormat="1" applyFont="1" applyBorder="1" applyAlignment="1">
      <alignment horizontal="left"/>
    </xf>
    <xf numFmtId="0" fontId="45" fillId="0" borderId="0" xfId="0" applyFont="1"/>
    <xf numFmtId="165" fontId="12" fillId="0" borderId="3" xfId="0" applyNumberFormat="1" applyFont="1" applyBorder="1"/>
    <xf numFmtId="165" fontId="9" fillId="0" borderId="0" xfId="0" applyNumberFormat="1" applyFont="1"/>
    <xf numFmtId="165" fontId="12" fillId="0" borderId="14" xfId="0" applyNumberFormat="1" applyFont="1" applyBorder="1"/>
    <xf numFmtId="2" fontId="39" fillId="0" borderId="85" xfId="0" applyNumberFormat="1" applyFont="1" applyBorder="1"/>
    <xf numFmtId="0" fontId="39" fillId="0" borderId="85" xfId="0" applyFont="1" applyBorder="1"/>
    <xf numFmtId="0" fontId="39" fillId="0" borderId="85" xfId="0" applyFont="1" applyBorder="1" applyAlignment="1">
      <alignment horizontal="left"/>
    </xf>
    <xf numFmtId="0" fontId="2" fillId="0" borderId="0" xfId="0" applyFont="1" applyAlignment="1">
      <alignment horizontal="left"/>
    </xf>
    <xf numFmtId="2" fontId="2" fillId="0" borderId="0" xfId="0" applyNumberFormat="1" applyFont="1"/>
    <xf numFmtId="0" fontId="12" fillId="0" borderId="0" xfId="0" applyFont="1" applyAlignment="1">
      <alignment shrinkToFit="1"/>
    </xf>
    <xf numFmtId="9" fontId="39" fillId="0" borderId="85" xfId="0" applyNumberFormat="1" applyFont="1" applyBorder="1"/>
    <xf numFmtId="165" fontId="46" fillId="0" borderId="0" xfId="0" applyNumberFormat="1" applyFont="1"/>
    <xf numFmtId="0" fontId="47" fillId="0" borderId="86" xfId="0" applyFont="1" applyBorder="1"/>
    <xf numFmtId="166" fontId="17" fillId="6" borderId="12" xfId="0" applyNumberFormat="1" applyFont="1" applyFill="1" applyBorder="1"/>
    <xf numFmtId="167" fontId="17" fillId="6" borderId="12" xfId="0" applyNumberFormat="1" applyFont="1" applyFill="1" applyBorder="1"/>
    <xf numFmtId="167" fontId="2" fillId="12" borderId="12" xfId="0" applyNumberFormat="1" applyFont="1" applyFill="1" applyBorder="1"/>
    <xf numFmtId="2" fontId="17" fillId="6" borderId="12" xfId="0" applyNumberFormat="1" applyFont="1" applyFill="1" applyBorder="1"/>
    <xf numFmtId="2" fontId="2" fillId="12" borderId="12" xfId="0" applyNumberFormat="1" applyFont="1" applyFill="1" applyBorder="1"/>
    <xf numFmtId="166" fontId="2" fillId="12" borderId="12" xfId="0" applyNumberFormat="1" applyFont="1" applyFill="1" applyBorder="1"/>
    <xf numFmtId="9" fontId="17" fillId="6" borderId="12" xfId="0" applyNumberFormat="1" applyFont="1" applyFill="1" applyBorder="1"/>
    <xf numFmtId="0" fontId="48" fillId="0" borderId="0" xfId="0" applyFont="1"/>
    <xf numFmtId="1" fontId="17" fillId="6" borderId="12" xfId="0" applyNumberFormat="1" applyFont="1" applyFill="1" applyBorder="1"/>
    <xf numFmtId="1" fontId="2" fillId="12" borderId="17" xfId="0" applyNumberFormat="1" applyFont="1" applyFill="1" applyBorder="1"/>
    <xf numFmtId="1" fontId="10" fillId="0" borderId="7" xfId="0" applyNumberFormat="1" applyFont="1" applyBorder="1"/>
    <xf numFmtId="0" fontId="49" fillId="0" borderId="0" xfId="0" applyFont="1" applyAlignment="1">
      <alignment horizontal="left" vertical="top" wrapText="1"/>
    </xf>
    <xf numFmtId="0" fontId="11" fillId="0" borderId="14" xfId="0" applyFont="1" applyBorder="1" applyAlignment="1">
      <alignment horizontal="left" vertical="top" wrapText="1"/>
    </xf>
    <xf numFmtId="0" fontId="50" fillId="0" borderId="0" xfId="0" applyFont="1" applyAlignment="1">
      <alignment horizontal="left" vertical="top" wrapText="1"/>
    </xf>
    <xf numFmtId="165" fontId="43" fillId="12" borderId="0" xfId="0" applyNumberFormat="1" applyFont="1" applyFill="1" applyAlignment="1">
      <alignment horizontal="right" vertical="top" wrapText="1"/>
    </xf>
    <xf numFmtId="0" fontId="43" fillId="12" borderId="0" xfId="0" applyFont="1" applyFill="1" applyAlignment="1">
      <alignment horizontal="right"/>
    </xf>
    <xf numFmtId="0" fontId="43" fillId="12" borderId="0" xfId="0" applyFont="1" applyFill="1" applyAlignment="1">
      <alignment horizontal="right" wrapText="1"/>
    </xf>
    <xf numFmtId="0" fontId="50" fillId="0" borderId="0" xfId="0" applyFont="1" applyAlignment="1">
      <alignment vertical="top"/>
    </xf>
    <xf numFmtId="9" fontId="43" fillId="12" borderId="0" xfId="0" applyNumberFormat="1" applyFont="1" applyFill="1" applyAlignment="1">
      <alignment horizontal="right"/>
    </xf>
    <xf numFmtId="0" fontId="11" fillId="0" borderId="3" xfId="0" applyFont="1" applyBorder="1" applyAlignment="1">
      <alignment horizontal="left" vertical="top" wrapText="1"/>
    </xf>
    <xf numFmtId="0" fontId="2" fillId="12" borderId="0" xfId="0" applyFont="1" applyFill="1" applyAlignment="1">
      <alignment horizontal="right" vertical="top" wrapText="1"/>
    </xf>
    <xf numFmtId="165" fontId="2" fillId="12" borderId="0" xfId="0" applyNumberFormat="1" applyFont="1" applyFill="1" applyAlignment="1">
      <alignment horizontal="right" vertical="top" wrapText="1"/>
    </xf>
    <xf numFmtId="0" fontId="2" fillId="12" borderId="0" xfId="0" applyFont="1" applyFill="1" applyAlignment="1">
      <alignment horizontal="right"/>
    </xf>
    <xf numFmtId="0" fontId="46" fillId="0" borderId="0" xfId="0" applyFont="1" applyAlignment="1">
      <alignment vertical="top"/>
    </xf>
    <xf numFmtId="9" fontId="2" fillId="12" borderId="0" xfId="0" applyNumberFormat="1" applyFont="1" applyFill="1" applyAlignment="1">
      <alignment horizontal="right"/>
    </xf>
    <xf numFmtId="0" fontId="50" fillId="0" borderId="0" xfId="0" applyFont="1"/>
    <xf numFmtId="9" fontId="2" fillId="12" borderId="0" xfId="0" applyNumberFormat="1" applyFont="1" applyFill="1" applyAlignment="1">
      <alignment horizontal="right" vertical="top" wrapText="1"/>
    </xf>
    <xf numFmtId="0" fontId="19" fillId="0" borderId="0" xfId="0" applyFont="1" applyAlignment="1">
      <alignment horizontal="left" vertical="top" wrapText="1"/>
    </xf>
    <xf numFmtId="165" fontId="2" fillId="12" borderId="0" xfId="0" applyNumberFormat="1" applyFont="1" applyFill="1" applyAlignment="1">
      <alignment horizontal="right" wrapText="1"/>
    </xf>
    <xf numFmtId="0" fontId="2" fillId="12" borderId="0" xfId="0" applyFont="1" applyFill="1" applyAlignment="1">
      <alignment horizontal="right" wrapText="1"/>
    </xf>
    <xf numFmtId="9" fontId="2" fillId="12" borderId="0" xfId="0" applyNumberFormat="1" applyFont="1" applyFill="1" applyAlignment="1">
      <alignment horizontal="right" wrapText="1"/>
    </xf>
    <xf numFmtId="165" fontId="10" fillId="6" borderId="87" xfId="0" applyNumberFormat="1" applyFont="1" applyFill="1" applyBorder="1"/>
    <xf numFmtId="0" fontId="2" fillId="12" borderId="17" xfId="0" applyFont="1" applyFill="1" applyBorder="1"/>
    <xf numFmtId="0" fontId="51" fillId="0" borderId="0" xfId="0" applyFont="1"/>
    <xf numFmtId="0" fontId="2" fillId="5" borderId="8" xfId="0" applyFont="1" applyFill="1" applyBorder="1" applyAlignment="1">
      <alignment horizontal="center" vertical="center"/>
    </xf>
    <xf numFmtId="165" fontId="43" fillId="12" borderId="0" xfId="1" applyFont="1" applyFill="1" applyAlignment="1">
      <alignment horizontal="right" wrapText="1"/>
    </xf>
    <xf numFmtId="165" fontId="43" fillId="12" borderId="0" xfId="1" applyFont="1" applyFill="1" applyAlignment="1">
      <alignment horizontal="right"/>
    </xf>
    <xf numFmtId="165" fontId="2" fillId="12" borderId="0" xfId="1" applyFont="1" applyFill="1" applyAlignment="1">
      <alignment horizontal="right" vertical="top" wrapText="1"/>
    </xf>
    <xf numFmtId="165" fontId="2" fillId="12" borderId="0" xfId="1" applyFont="1" applyFill="1" applyAlignment="1">
      <alignment horizontal="right"/>
    </xf>
    <xf numFmtId="9" fontId="2" fillId="12" borderId="0" xfId="2" applyFont="1" applyFill="1" applyAlignment="1">
      <alignment horizontal="right"/>
    </xf>
    <xf numFmtId="165" fontId="2" fillId="12" borderId="0" xfId="1" applyFont="1" applyFill="1" applyAlignment="1">
      <alignment horizontal="right" wrapText="1"/>
    </xf>
    <xf numFmtId="165" fontId="53" fillId="13" borderId="5" xfId="3" applyNumberFormat="1"/>
    <xf numFmtId="0" fontId="0" fillId="0" borderId="19" xfId="0" applyBorder="1"/>
    <xf numFmtId="0" fontId="6" fillId="0" borderId="102" xfId="0" applyFont="1" applyBorder="1"/>
    <xf numFmtId="0" fontId="7" fillId="0" borderId="102" xfId="0" applyFont="1" applyBorder="1"/>
    <xf numFmtId="0" fontId="5" fillId="0" borderId="19" xfId="0" applyFont="1" applyBorder="1"/>
    <xf numFmtId="0" fontId="10" fillId="0" borderId="87" xfId="0" applyFont="1" applyBorder="1"/>
    <xf numFmtId="0" fontId="10" fillId="0" borderId="103" xfId="0" applyFont="1" applyBorder="1"/>
    <xf numFmtId="0" fontId="5" fillId="0" borderId="104" xfId="0" applyFont="1" applyBorder="1"/>
    <xf numFmtId="0" fontId="2" fillId="15" borderId="106" xfId="0" applyFont="1" applyFill="1" applyBorder="1"/>
    <xf numFmtId="0" fontId="2" fillId="15" borderId="107" xfId="0" applyFont="1" applyFill="1" applyBorder="1" applyAlignment="1">
      <alignment horizontal="center" vertical="center"/>
    </xf>
    <xf numFmtId="0" fontId="2" fillId="15" borderId="108" xfId="0" applyFont="1" applyFill="1" applyBorder="1"/>
    <xf numFmtId="0" fontId="2" fillId="15" borderId="109" xfId="0" applyFont="1" applyFill="1" applyBorder="1" applyAlignment="1">
      <alignment horizontal="center" vertical="center"/>
    </xf>
    <xf numFmtId="0" fontId="58" fillId="0" borderId="87" xfId="7"/>
    <xf numFmtId="0" fontId="57" fillId="0" borderId="100" xfId="6"/>
    <xf numFmtId="0" fontId="57" fillId="0" borderId="100" xfId="6" applyAlignment="1"/>
    <xf numFmtId="0" fontId="12" fillId="0" borderId="112" xfId="0" applyFont="1" applyBorder="1"/>
    <xf numFmtId="0" fontId="0" fillId="0" borderId="92" xfId="0" applyBorder="1"/>
    <xf numFmtId="0" fontId="7" fillId="0" borderId="19" xfId="0" applyFont="1" applyBorder="1"/>
    <xf numFmtId="165" fontId="39" fillId="0" borderId="85" xfId="1" applyFont="1" applyBorder="1"/>
    <xf numFmtId="165" fontId="60" fillId="0" borderId="85" xfId="8" applyNumberFormat="1" applyAlignment="1"/>
    <xf numFmtId="165" fontId="53" fillId="13" borderId="5" xfId="3" applyNumberFormat="1" applyAlignment="1"/>
    <xf numFmtId="165" fontId="53" fillId="13" borderId="5" xfId="1" applyFont="1" applyFill="1" applyBorder="1"/>
    <xf numFmtId="0" fontId="12" fillId="0" borderId="19" xfId="0" applyFont="1" applyBorder="1"/>
    <xf numFmtId="0" fontId="2" fillId="12" borderId="12" xfId="0" applyFont="1" applyFill="1" applyBorder="1"/>
    <xf numFmtId="0" fontId="0" fillId="0" borderId="104" xfId="0" applyBorder="1"/>
    <xf numFmtId="0" fontId="0" fillId="0" borderId="105" xfId="0" applyBorder="1"/>
    <xf numFmtId="0" fontId="11" fillId="0" borderId="86" xfId="0" applyFont="1" applyBorder="1"/>
    <xf numFmtId="0" fontId="43" fillId="0" borderId="19" xfId="0" applyFont="1" applyBorder="1"/>
    <xf numFmtId="166" fontId="17" fillId="6" borderId="125" xfId="0" applyNumberFormat="1" applyFont="1" applyFill="1" applyBorder="1"/>
    <xf numFmtId="166" fontId="17" fillId="6" borderId="126" xfId="0" applyNumberFormat="1" applyFont="1" applyFill="1" applyBorder="1"/>
    <xf numFmtId="0" fontId="62" fillId="0" borderId="19" xfId="0" applyFont="1" applyBorder="1"/>
    <xf numFmtId="0" fontId="2" fillId="12" borderId="12" xfId="1" applyNumberFormat="1" applyFont="1" applyFill="1" applyBorder="1"/>
    <xf numFmtId="9" fontId="15" fillId="12" borderId="12" xfId="2" applyFont="1" applyFill="1" applyBorder="1"/>
    <xf numFmtId="164" fontId="2" fillId="12" borderId="0" xfId="1" applyNumberFormat="1" applyFont="1" applyFill="1" applyAlignment="1">
      <alignment horizontal="right" wrapText="1"/>
    </xf>
    <xf numFmtId="2" fontId="29" fillId="0" borderId="0" xfId="0" applyNumberFormat="1" applyFont="1" applyAlignment="1">
      <alignment horizontal="left" vertical="top"/>
    </xf>
    <xf numFmtId="0" fontId="64" fillId="0" borderId="0" xfId="0" applyFont="1"/>
    <xf numFmtId="166" fontId="0" fillId="0" borderId="0" xfId="0" applyNumberFormat="1"/>
    <xf numFmtId="166" fontId="2" fillId="0" borderId="0" xfId="0" applyNumberFormat="1" applyFont="1"/>
    <xf numFmtId="0" fontId="52" fillId="0" borderId="0" xfId="0" applyFont="1"/>
    <xf numFmtId="9" fontId="0" fillId="0" borderId="0" xfId="2" applyFont="1" applyAlignment="1"/>
    <xf numFmtId="166" fontId="65" fillId="13" borderId="12" xfId="9" applyNumberFormat="1" applyAlignment="1"/>
    <xf numFmtId="0" fontId="29" fillId="0" borderId="0" xfId="0" applyFont="1"/>
    <xf numFmtId="0" fontId="69" fillId="0" borderId="19" xfId="11" applyFill="1" applyBorder="1" applyAlignment="1"/>
    <xf numFmtId="0" fontId="69" fillId="0" borderId="128" xfId="11" applyBorder="1" applyAlignment="1"/>
    <xf numFmtId="0" fontId="69" fillId="0" borderId="129" xfId="11" applyBorder="1" applyAlignment="1"/>
    <xf numFmtId="0" fontId="34" fillId="0" borderId="124" xfId="0" applyFont="1" applyBorder="1"/>
    <xf numFmtId="0" fontId="69" fillId="0" borderId="19" xfId="11" applyBorder="1" applyAlignment="1"/>
    <xf numFmtId="0" fontId="52" fillId="0" borderId="19" xfId="0" applyFont="1" applyBorder="1"/>
    <xf numFmtId="0" fontId="34" fillId="0" borderId="97" xfId="0" applyFont="1" applyBorder="1"/>
    <xf numFmtId="0" fontId="69" fillId="0" borderId="130" xfId="11" applyBorder="1" applyAlignment="1"/>
    <xf numFmtId="0" fontId="34" fillId="0" borderId="131" xfId="0" applyFont="1" applyBorder="1"/>
    <xf numFmtId="0" fontId="34" fillId="0" borderId="132" xfId="0" applyFont="1" applyBorder="1"/>
    <xf numFmtId="0" fontId="34" fillId="0" borderId="19" xfId="0" applyFont="1" applyBorder="1"/>
    <xf numFmtId="2" fontId="53" fillId="13" borderId="5" xfId="3" applyNumberFormat="1" applyAlignment="1"/>
    <xf numFmtId="0" fontId="53" fillId="13" borderId="5" xfId="3" applyAlignment="1"/>
    <xf numFmtId="2" fontId="22" fillId="0" borderId="0" xfId="0" applyNumberFormat="1" applyFont="1" applyAlignment="1">
      <alignment horizontal="left" vertical="top"/>
    </xf>
    <xf numFmtId="0" fontId="52" fillId="0" borderId="0" xfId="0" applyFont="1" applyAlignment="1">
      <alignment wrapText="1"/>
    </xf>
    <xf numFmtId="0" fontId="73" fillId="0" borderId="0" xfId="0" applyFont="1"/>
    <xf numFmtId="0" fontId="71" fillId="0" borderId="0" xfId="0" applyFont="1"/>
    <xf numFmtId="0" fontId="74" fillId="0" borderId="0" xfId="0" applyFont="1"/>
    <xf numFmtId="0" fontId="75" fillId="0" borderId="0" xfId="0" applyFont="1"/>
    <xf numFmtId="0" fontId="76" fillId="0" borderId="0" xfId="0" applyFont="1"/>
    <xf numFmtId="0" fontId="72" fillId="8" borderId="17" xfId="0" applyFont="1" applyFill="1" applyBorder="1"/>
    <xf numFmtId="0" fontId="72" fillId="0" borderId="0" xfId="0" applyFont="1"/>
    <xf numFmtId="0" fontId="73" fillId="8" borderId="20" xfId="0" applyFont="1" applyFill="1" applyBorder="1"/>
    <xf numFmtId="0" fontId="72" fillId="0" borderId="21" xfId="0" applyFont="1" applyBorder="1"/>
    <xf numFmtId="0" fontId="77" fillId="8" borderId="20" xfId="0" applyFont="1" applyFill="1" applyBorder="1"/>
    <xf numFmtId="0" fontId="73" fillId="9" borderId="17" xfId="0" applyFont="1" applyFill="1" applyBorder="1"/>
    <xf numFmtId="0" fontId="78" fillId="0" borderId="0" xfId="0" applyFont="1"/>
    <xf numFmtId="0" fontId="77" fillId="8" borderId="17" xfId="0" applyFont="1" applyFill="1" applyBorder="1"/>
    <xf numFmtId="0" fontId="72" fillId="0" borderId="134" xfId="0" applyFont="1" applyBorder="1"/>
    <xf numFmtId="0" fontId="73" fillId="8" borderId="19" xfId="0" applyFont="1" applyFill="1" applyBorder="1"/>
    <xf numFmtId="0" fontId="72" fillId="8" borderId="19" xfId="0" applyFont="1" applyFill="1" applyBorder="1"/>
    <xf numFmtId="0" fontId="72" fillId="8" borderId="19" xfId="0" applyFont="1" applyFill="1" applyBorder="1" applyAlignment="1">
      <alignment horizontal="right"/>
    </xf>
    <xf numFmtId="0" fontId="73" fillId="0" borderId="134" xfId="0" applyFont="1" applyBorder="1"/>
    <xf numFmtId="0" fontId="77" fillId="8" borderId="19" xfId="0" applyFont="1" applyFill="1" applyBorder="1"/>
    <xf numFmtId="0" fontId="72" fillId="8" borderId="20" xfId="0" applyFont="1" applyFill="1" applyBorder="1" applyAlignment="1">
      <alignment horizontal="right"/>
    </xf>
    <xf numFmtId="0" fontId="72" fillId="0" borderId="45" xfId="0" applyFont="1" applyBorder="1"/>
    <xf numFmtId="1" fontId="72" fillId="8" borderId="20" xfId="0" applyNumberFormat="1" applyFont="1" applyFill="1" applyBorder="1" applyAlignment="1">
      <alignment horizontal="right"/>
    </xf>
    <xf numFmtId="0" fontId="72" fillId="0" borderId="22" xfId="0" applyFont="1" applyBorder="1"/>
    <xf numFmtId="0" fontId="74" fillId="0" borderId="22" xfId="0" applyFont="1" applyBorder="1"/>
    <xf numFmtId="0" fontId="73" fillId="0" borderId="19" xfId="0" applyFont="1" applyBorder="1"/>
    <xf numFmtId="0" fontId="73" fillId="0" borderId="45" xfId="0" applyFont="1" applyBorder="1"/>
    <xf numFmtId="0" fontId="79" fillId="8" borderId="29" xfId="0" applyFont="1" applyFill="1" applyBorder="1"/>
    <xf numFmtId="0" fontId="73" fillId="9" borderId="19" xfId="0" applyFont="1" applyFill="1" applyBorder="1"/>
    <xf numFmtId="0" fontId="79" fillId="8" borderId="19" xfId="0" applyFont="1" applyFill="1" applyBorder="1"/>
    <xf numFmtId="0" fontId="76" fillId="0" borderId="0" xfId="0" applyFont="1" applyAlignment="1">
      <alignment horizontal="left"/>
    </xf>
    <xf numFmtId="0" fontId="72" fillId="0" borderId="0" xfId="0" applyFont="1" applyAlignment="1">
      <alignment horizontal="left"/>
    </xf>
    <xf numFmtId="0" fontId="72" fillId="9" borderId="17" xfId="0" applyFont="1" applyFill="1" applyBorder="1"/>
    <xf numFmtId="0" fontId="74" fillId="9" borderId="17" xfId="0" applyFont="1" applyFill="1" applyBorder="1"/>
    <xf numFmtId="0" fontId="72" fillId="8" borderId="20" xfId="0" applyFont="1" applyFill="1" applyBorder="1"/>
    <xf numFmtId="0" fontId="72" fillId="9" borderId="23" xfId="0" applyFont="1" applyFill="1" applyBorder="1"/>
    <xf numFmtId="0" fontId="81" fillId="0" borderId="0" xfId="0" applyFont="1" applyAlignment="1">
      <alignment horizontal="left" vertical="center" readingOrder="1"/>
    </xf>
    <xf numFmtId="0" fontId="82" fillId="0" borderId="0" xfId="0" applyFont="1" applyAlignment="1">
      <alignment horizontal="left"/>
    </xf>
    <xf numFmtId="0" fontId="19" fillId="9" borderId="19" xfId="0" applyFont="1" applyFill="1" applyBorder="1" applyAlignment="1">
      <alignment horizontal="left" vertical="top"/>
    </xf>
    <xf numFmtId="0" fontId="26" fillId="9" borderId="19" xfId="0" applyFont="1" applyFill="1" applyBorder="1" applyAlignment="1">
      <alignment horizontal="left" vertical="top"/>
    </xf>
    <xf numFmtId="0" fontId="38" fillId="9" borderId="19" xfId="0" applyFont="1" applyFill="1" applyBorder="1" applyAlignment="1">
      <alignment horizontal="right" vertical="top"/>
    </xf>
    <xf numFmtId="0" fontId="25" fillId="9" borderId="19" xfId="0" applyFont="1" applyFill="1" applyBorder="1" applyAlignment="1">
      <alignment horizontal="left" vertical="top"/>
    </xf>
    <xf numFmtId="0" fontId="33" fillId="11" borderId="19" xfId="0" applyFont="1" applyFill="1" applyBorder="1" applyAlignment="1">
      <alignment horizontal="right" vertical="top"/>
    </xf>
    <xf numFmtId="0" fontId="23" fillId="9" borderId="19" xfId="0" applyFont="1" applyFill="1" applyBorder="1" applyAlignment="1">
      <alignment horizontal="left" vertical="top"/>
    </xf>
    <xf numFmtId="9" fontId="23" fillId="0" borderId="0" xfId="2" applyFont="1" applyAlignment="1">
      <alignment horizontal="left" vertical="top"/>
    </xf>
    <xf numFmtId="0" fontId="33" fillId="11" borderId="136" xfId="0" applyFont="1" applyFill="1" applyBorder="1" applyAlignment="1">
      <alignment horizontal="right" vertical="top"/>
    </xf>
    <xf numFmtId="0" fontId="33" fillId="11" borderId="135" xfId="0" applyFont="1" applyFill="1" applyBorder="1" applyAlignment="1">
      <alignment horizontal="right" vertical="top"/>
    </xf>
    <xf numFmtId="165" fontId="33" fillId="11" borderId="36" xfId="1" applyFont="1" applyFill="1" applyBorder="1" applyAlignment="1">
      <alignment horizontal="right" vertical="top"/>
    </xf>
    <xf numFmtId="0" fontId="24" fillId="0" borderId="0" xfId="0" applyFont="1"/>
    <xf numFmtId="168" fontId="17" fillId="6" borderId="12" xfId="0" applyNumberFormat="1" applyFont="1" applyFill="1" applyBorder="1"/>
    <xf numFmtId="0" fontId="14" fillId="7" borderId="9" xfId="0" applyFont="1" applyFill="1" applyBorder="1" applyProtection="1">
      <protection locked="0"/>
    </xf>
    <xf numFmtId="0" fontId="14" fillId="7" borderId="10" xfId="0" applyFont="1" applyFill="1" applyBorder="1" applyProtection="1">
      <protection locked="0"/>
    </xf>
    <xf numFmtId="0" fontId="14" fillId="7" borderId="11" xfId="0" applyFont="1" applyFill="1" applyBorder="1" applyProtection="1">
      <protection locked="0"/>
    </xf>
    <xf numFmtId="0" fontId="14" fillId="7" borderId="5" xfId="0" applyFont="1" applyFill="1" applyBorder="1" applyProtection="1">
      <protection locked="0"/>
    </xf>
    <xf numFmtId="1" fontId="14" fillId="7" borderId="5" xfId="0" applyNumberFormat="1" applyFont="1" applyFill="1" applyBorder="1" applyProtection="1">
      <protection locked="0"/>
    </xf>
    <xf numFmtId="2" fontId="14" fillId="7" borderId="5" xfId="0" applyNumberFormat="1" applyFont="1" applyFill="1" applyBorder="1" applyProtection="1">
      <protection locked="0"/>
    </xf>
    <xf numFmtId="2" fontId="56" fillId="14" borderId="5" xfId="5" applyNumberFormat="1" applyProtection="1">
      <protection locked="0"/>
    </xf>
    <xf numFmtId="0" fontId="75" fillId="0" borderId="134" xfId="0" applyFont="1" applyBorder="1"/>
    <xf numFmtId="0" fontId="78" fillId="0" borderId="134" xfId="0" applyFont="1" applyBorder="1"/>
    <xf numFmtId="0" fontId="81" fillId="0" borderId="134" xfId="0" applyFont="1" applyBorder="1"/>
    <xf numFmtId="0" fontId="80" fillId="0" borderId="134" xfId="0" applyFont="1" applyBorder="1"/>
    <xf numFmtId="165" fontId="83" fillId="7" borderId="5" xfId="1" applyFont="1" applyFill="1" applyBorder="1"/>
    <xf numFmtId="0" fontId="85" fillId="0" borderId="0" xfId="0" applyFont="1"/>
    <xf numFmtId="0" fontId="86" fillId="0" borderId="0" xfId="0" applyFont="1"/>
    <xf numFmtId="0" fontId="12" fillId="0" borderId="3" xfId="0" applyFont="1" applyBorder="1" applyAlignment="1">
      <alignment wrapText="1"/>
    </xf>
    <xf numFmtId="0" fontId="0" fillId="0" borderId="138" xfId="0" applyBorder="1"/>
    <xf numFmtId="0" fontId="68" fillId="0" borderId="1" xfId="10" applyAlignment="1"/>
    <xf numFmtId="0" fontId="56" fillId="14" borderId="5" xfId="5" applyAlignment="1" applyProtection="1">
      <protection locked="0"/>
    </xf>
    <xf numFmtId="0" fontId="56" fillId="14" borderId="133" xfId="5" applyBorder="1" applyAlignment="1" applyProtection="1">
      <protection locked="0"/>
    </xf>
    <xf numFmtId="0" fontId="69" fillId="0" borderId="147" xfId="11" applyBorder="1" applyAlignment="1"/>
    <xf numFmtId="0" fontId="56" fillId="14" borderId="148" xfId="5" applyBorder="1" applyAlignment="1" applyProtection="1">
      <protection locked="0"/>
    </xf>
    <xf numFmtId="0" fontId="56" fillId="14" borderId="149" xfId="5" applyBorder="1" applyAlignment="1" applyProtection="1">
      <protection locked="0"/>
    </xf>
    <xf numFmtId="0" fontId="6" fillId="0" borderId="4" xfId="0" applyFont="1" applyBorder="1"/>
    <xf numFmtId="0" fontId="5" fillId="0" borderId="151" xfId="0" applyFont="1" applyBorder="1"/>
    <xf numFmtId="0" fontId="6" fillId="0" borderId="19" xfId="0" applyFont="1" applyBorder="1"/>
    <xf numFmtId="0" fontId="6" fillId="0" borderId="6" xfId="0" applyFont="1" applyBorder="1"/>
    <xf numFmtId="0" fontId="6" fillId="0" borderId="3" xfId="0" applyFont="1" applyBorder="1"/>
    <xf numFmtId="0" fontId="8" fillId="0" borderId="19" xfId="0" applyFont="1" applyBorder="1"/>
    <xf numFmtId="0" fontId="6" fillId="0" borderId="104" xfId="0" applyFont="1" applyBorder="1"/>
    <xf numFmtId="0" fontId="0" fillId="0" borderId="150" xfId="0" applyBorder="1"/>
    <xf numFmtId="0" fontId="7" fillId="0" borderId="152" xfId="0" applyFont="1" applyBorder="1"/>
    <xf numFmtId="0" fontId="57" fillId="0" borderId="153" xfId="6" applyBorder="1"/>
    <xf numFmtId="0" fontId="5" fillId="0" borderId="155" xfId="0" applyFont="1" applyBorder="1"/>
    <xf numFmtId="0" fontId="5" fillId="0" borderId="150" xfId="0" applyFont="1" applyBorder="1"/>
    <xf numFmtId="0" fontId="10" fillId="0" borderId="156" xfId="0" applyFont="1" applyBorder="1"/>
    <xf numFmtId="0" fontId="88" fillId="0" borderId="0" xfId="0" applyFont="1"/>
    <xf numFmtId="0" fontId="9" fillId="0" borderId="19" xfId="0" applyFont="1" applyBorder="1" applyAlignment="1">
      <alignment horizontal="left"/>
    </xf>
    <xf numFmtId="0" fontId="33" fillId="9" borderId="19" xfId="0" applyFont="1" applyFill="1" applyBorder="1" applyAlignment="1">
      <alignment horizontal="right" vertical="top"/>
    </xf>
    <xf numFmtId="0" fontId="19" fillId="0" borderId="76" xfId="0" applyFont="1" applyBorder="1" applyAlignment="1">
      <alignment horizontal="left" vertical="top"/>
    </xf>
    <xf numFmtId="0" fontId="23" fillId="9" borderId="19" xfId="0" applyFont="1" applyFill="1" applyBorder="1" applyAlignment="1">
      <alignment horizontal="left"/>
    </xf>
    <xf numFmtId="9" fontId="39" fillId="0" borderId="85" xfId="2" applyFont="1" applyBorder="1"/>
    <xf numFmtId="165" fontId="10" fillId="0" borderId="87" xfId="0" applyNumberFormat="1" applyFont="1" applyBorder="1"/>
    <xf numFmtId="0" fontId="72" fillId="8" borderId="29" xfId="0" applyFont="1" applyFill="1" applyBorder="1" applyAlignment="1">
      <alignment horizontal="right"/>
    </xf>
    <xf numFmtId="0" fontId="89" fillId="0" borderId="0" xfId="0" applyFont="1"/>
    <xf numFmtId="0" fontId="90" fillId="8" borderId="29" xfId="0" applyFont="1" applyFill="1" applyBorder="1" applyAlignment="1">
      <alignment horizontal="right"/>
    </xf>
    <xf numFmtId="0" fontId="91" fillId="9" borderId="19" xfId="0" applyFont="1" applyFill="1" applyBorder="1"/>
    <xf numFmtId="0" fontId="91" fillId="0" borderId="0" xfId="0" applyFont="1"/>
    <xf numFmtId="0" fontId="90" fillId="0" borderId="0" xfId="0" applyFont="1"/>
    <xf numFmtId="0" fontId="90" fillId="0" borderId="45" xfId="0" applyFont="1" applyBorder="1"/>
    <xf numFmtId="0" fontId="90" fillId="8" borderId="19" xfId="0" applyFont="1" applyFill="1" applyBorder="1"/>
    <xf numFmtId="0" fontId="93" fillId="0" borderId="0" xfId="0" applyFont="1"/>
    <xf numFmtId="0" fontId="93" fillId="0" borderId="134" xfId="0" applyFont="1" applyBorder="1"/>
    <xf numFmtId="0" fontId="90" fillId="8" borderId="17" xfId="0" applyFont="1" applyFill="1" applyBorder="1"/>
    <xf numFmtId="0" fontId="91" fillId="9" borderId="17" xfId="0" applyFont="1" applyFill="1" applyBorder="1"/>
    <xf numFmtId="0" fontId="90" fillId="0" borderId="21" xfId="0" applyFont="1" applyBorder="1"/>
    <xf numFmtId="0" fontId="90" fillId="0" borderId="134" xfId="0" applyFont="1" applyBorder="1"/>
    <xf numFmtId="0" fontId="92" fillId="0" borderId="134" xfId="0" applyFont="1" applyBorder="1"/>
    <xf numFmtId="0" fontId="1" fillId="8" borderId="17" xfId="0" applyFont="1" applyFill="1" applyBorder="1"/>
    <xf numFmtId="0" fontId="1" fillId="8" borderId="20" xfId="0" applyFont="1" applyFill="1" applyBorder="1"/>
    <xf numFmtId="0" fontId="25" fillId="0" borderId="19" xfId="0" applyFont="1" applyBorder="1" applyAlignment="1">
      <alignment horizontal="left" vertical="top"/>
    </xf>
    <xf numFmtId="0" fontId="76" fillId="0" borderId="19" xfId="0" applyFont="1" applyBorder="1"/>
    <xf numFmtId="0" fontId="19" fillId="0" borderId="19" xfId="0" applyFont="1" applyBorder="1" applyAlignment="1">
      <alignment horizontal="left" vertical="top"/>
    </xf>
    <xf numFmtId="0" fontId="23" fillId="0" borderId="19" xfId="0" applyFont="1" applyBorder="1" applyAlignment="1">
      <alignment horizontal="left" vertical="top"/>
    </xf>
    <xf numFmtId="0" fontId="19" fillId="0" borderId="19" xfId="0" applyFont="1" applyBorder="1"/>
    <xf numFmtId="0" fontId="29" fillId="0" borderId="19" xfId="0" applyFont="1" applyBorder="1" applyAlignment="1">
      <alignment horizontal="left" vertical="top"/>
    </xf>
    <xf numFmtId="0" fontId="30" fillId="0" borderId="19" xfId="0" applyFont="1" applyBorder="1" applyAlignment="1">
      <alignment vertical="top"/>
    </xf>
    <xf numFmtId="0" fontId="32" fillId="0" borderId="19" xfId="0" applyFont="1" applyBorder="1" applyAlignment="1">
      <alignment horizontal="left" vertical="top"/>
    </xf>
    <xf numFmtId="0" fontId="23" fillId="0" borderId="45" xfId="0" applyFont="1" applyBorder="1" applyAlignment="1">
      <alignment horizontal="left" vertical="top"/>
    </xf>
    <xf numFmtId="0" fontId="19" fillId="0" borderId="19" xfId="0" applyFont="1" applyBorder="1" applyAlignment="1">
      <alignment vertical="top"/>
    </xf>
    <xf numFmtId="0" fontId="0" fillId="0" borderId="94" xfId="0" applyBorder="1"/>
    <xf numFmtId="0" fontId="33" fillId="0" borderId="19" xfId="0" applyFont="1" applyBorder="1" applyAlignment="1">
      <alignment horizontal="left" vertical="top"/>
    </xf>
    <xf numFmtId="0" fontId="23" fillId="0" borderId="19" xfId="0" applyFont="1" applyBorder="1" applyAlignment="1">
      <alignment horizontal="left"/>
    </xf>
    <xf numFmtId="0" fontId="33" fillId="0" borderId="19" xfId="0" applyFont="1" applyBorder="1" applyAlignment="1">
      <alignment horizontal="right" vertical="top"/>
    </xf>
    <xf numFmtId="0" fontId="19" fillId="0" borderId="98" xfId="0" applyFont="1" applyBorder="1" applyAlignment="1">
      <alignment horizontal="left" vertical="top"/>
    </xf>
    <xf numFmtId="0" fontId="33" fillId="0" borderId="98" xfId="0" applyFont="1" applyBorder="1" applyAlignment="1">
      <alignment horizontal="left" vertical="top"/>
    </xf>
    <xf numFmtId="0" fontId="23" fillId="0" borderId="98" xfId="0" applyFont="1" applyBorder="1" applyAlignment="1">
      <alignment horizontal="left" vertical="top"/>
    </xf>
    <xf numFmtId="0" fontId="19" fillId="0" borderId="98" xfId="0" applyFont="1" applyBorder="1" applyAlignment="1">
      <alignment vertical="top"/>
    </xf>
    <xf numFmtId="0" fontId="0" fillId="0" borderId="98" xfId="0" applyBorder="1"/>
    <xf numFmtId="0" fontId="19" fillId="0" borderId="91" xfId="0" applyFont="1" applyBorder="1" applyAlignment="1">
      <alignment horizontal="left" vertical="top"/>
    </xf>
    <xf numFmtId="0" fontId="19" fillId="0" borderId="162" xfId="0" applyFont="1" applyBorder="1" applyAlignment="1">
      <alignment horizontal="left" vertical="top"/>
    </xf>
    <xf numFmtId="0" fontId="19" fillId="0" borderId="163" xfId="0" applyFont="1" applyBorder="1" applyAlignment="1">
      <alignment horizontal="left" vertical="top"/>
    </xf>
    <xf numFmtId="0" fontId="23" fillId="9" borderId="93" xfId="0" applyFont="1" applyFill="1" applyBorder="1" applyAlignment="1">
      <alignment horizontal="left" vertical="top"/>
    </xf>
    <xf numFmtId="0" fontId="33" fillId="11" borderId="165" xfId="0" applyFont="1" applyFill="1" applyBorder="1" applyAlignment="1">
      <alignment horizontal="right" vertical="top"/>
    </xf>
    <xf numFmtId="0" fontId="19" fillId="0" borderId="93" xfId="0" applyFont="1" applyBorder="1" applyAlignment="1">
      <alignment horizontal="left" vertical="top"/>
    </xf>
    <xf numFmtId="0" fontId="23" fillId="9" borderId="93" xfId="0" applyFont="1" applyFill="1" applyBorder="1" applyAlignment="1">
      <alignment horizontal="left"/>
    </xf>
    <xf numFmtId="0" fontId="19" fillId="0" borderId="88" xfId="0" applyFont="1" applyBorder="1" applyAlignment="1">
      <alignment horizontal="left" vertical="top"/>
    </xf>
    <xf numFmtId="0" fontId="19" fillId="0" borderId="89" xfId="0" applyFont="1" applyBorder="1" applyAlignment="1">
      <alignment horizontal="left" vertical="top"/>
    </xf>
    <xf numFmtId="0" fontId="23" fillId="9" borderId="94" xfId="0" applyFont="1" applyFill="1" applyBorder="1" applyAlignment="1">
      <alignment horizontal="left" vertical="top"/>
    </xf>
    <xf numFmtId="0" fontId="25" fillId="0" borderId="167" xfId="0" applyFont="1" applyBorder="1" applyAlignment="1">
      <alignment horizontal="left" vertical="top"/>
    </xf>
    <xf numFmtId="0" fontId="0" fillId="0" borderId="168" xfId="0" applyBorder="1"/>
    <xf numFmtId="0" fontId="19" fillId="0" borderId="169" xfId="0" applyFont="1" applyBorder="1" applyAlignment="1">
      <alignment horizontal="left" vertical="top"/>
    </xf>
    <xf numFmtId="0" fontId="33" fillId="11" borderId="95" xfId="0" applyFont="1" applyFill="1" applyBorder="1" applyAlignment="1">
      <alignment horizontal="right" vertical="top"/>
    </xf>
    <xf numFmtId="0" fontId="19" fillId="10" borderId="19" xfId="0" applyFont="1" applyFill="1" applyBorder="1" applyAlignment="1">
      <alignment horizontal="left" vertical="top"/>
    </xf>
    <xf numFmtId="0" fontId="0" fillId="0" borderId="19" xfId="0" applyBorder="1" applyAlignment="1">
      <alignment horizontal="left" vertical="top"/>
    </xf>
    <xf numFmtId="0" fontId="19" fillId="0" borderId="23" xfId="0" applyFont="1" applyBorder="1" applyAlignment="1">
      <alignment horizontal="left" vertical="top"/>
    </xf>
    <xf numFmtId="0" fontId="19" fillId="10" borderId="91" xfId="0" applyFont="1" applyFill="1" applyBorder="1" applyAlignment="1">
      <alignment horizontal="left" vertical="top"/>
    </xf>
    <xf numFmtId="0" fontId="29" fillId="0" borderId="91" xfId="0" applyFont="1" applyBorder="1" applyAlignment="1">
      <alignment horizontal="left" vertical="top"/>
    </xf>
    <xf numFmtId="0" fontId="0" fillId="0" borderId="91" xfId="0" applyBorder="1" applyAlignment="1">
      <alignment horizontal="left" vertical="top"/>
    </xf>
    <xf numFmtId="0" fontId="19" fillId="0" borderId="171" xfId="0" applyFont="1" applyBorder="1" applyAlignment="1">
      <alignment horizontal="left" vertical="top"/>
    </xf>
    <xf numFmtId="0" fontId="0" fillId="0" borderId="91" xfId="0" applyBorder="1"/>
    <xf numFmtId="0" fontId="23" fillId="0" borderId="91" xfId="0" applyFont="1" applyBorder="1" applyAlignment="1">
      <alignment horizontal="left" vertical="top"/>
    </xf>
    <xf numFmtId="0" fontId="19" fillId="0" borderId="92" xfId="0" applyFont="1" applyBorder="1" applyAlignment="1">
      <alignment horizontal="left" vertical="top"/>
    </xf>
    <xf numFmtId="0" fontId="23" fillId="0" borderId="124" xfId="0" applyFont="1" applyBorder="1" applyAlignment="1">
      <alignment horizontal="left" vertical="top"/>
    </xf>
    <xf numFmtId="0" fontId="25" fillId="0" borderId="33" xfId="0" applyFont="1" applyBorder="1" applyAlignment="1">
      <alignment horizontal="left" vertical="top"/>
    </xf>
    <xf numFmtId="0" fontId="19" fillId="0" borderId="39" xfId="0" applyFont="1" applyBorder="1" applyAlignment="1">
      <alignment horizontal="left" vertical="top"/>
    </xf>
    <xf numFmtId="0" fontId="19" fillId="0" borderId="81" xfId="0" applyFont="1" applyBorder="1" applyAlignment="1">
      <alignment horizontal="left" vertical="top"/>
    </xf>
    <xf numFmtId="0" fontId="25" fillId="0" borderId="173" xfId="0" applyFont="1" applyBorder="1" applyAlignment="1">
      <alignment horizontal="left" vertical="top"/>
    </xf>
    <xf numFmtId="0" fontId="19" fillId="0" borderId="174" xfId="0" applyFont="1" applyBorder="1" applyAlignment="1">
      <alignment horizontal="left" vertical="top"/>
    </xf>
    <xf numFmtId="0" fontId="19" fillId="0" borderId="175" xfId="0" applyFont="1" applyBorder="1" applyAlignment="1">
      <alignment horizontal="left" vertical="top"/>
    </xf>
    <xf numFmtId="0" fontId="23" fillId="0" borderId="176" xfId="0" applyFont="1" applyBorder="1" applyAlignment="1">
      <alignment horizontal="left" vertical="top"/>
    </xf>
    <xf numFmtId="0" fontId="23" fillId="0" borderId="92" xfId="0" applyFont="1" applyBorder="1" applyAlignment="1">
      <alignment horizontal="left" vertical="top"/>
    </xf>
    <xf numFmtId="0" fontId="23" fillId="0" borderId="177" xfId="0" applyFont="1" applyBorder="1" applyAlignment="1">
      <alignment horizontal="left" vertical="top"/>
    </xf>
    <xf numFmtId="0" fontId="0" fillId="0" borderId="177" xfId="0" applyBorder="1"/>
    <xf numFmtId="0" fontId="33" fillId="11" borderId="178" xfId="0" applyFont="1" applyFill="1" applyBorder="1" applyAlignment="1">
      <alignment horizontal="right" vertical="top"/>
    </xf>
    <xf numFmtId="0" fontId="33" fillId="0" borderId="180" xfId="0" applyFont="1" applyBorder="1" applyAlignment="1">
      <alignment horizontal="right" vertical="top"/>
    </xf>
    <xf numFmtId="0" fontId="33" fillId="11" borderId="182" xfId="0" applyFont="1" applyFill="1" applyBorder="1" applyAlignment="1">
      <alignment horizontal="right" vertical="top"/>
    </xf>
    <xf numFmtId="0" fontId="19" fillId="0" borderId="184" xfId="0" applyFont="1" applyBorder="1" applyAlignment="1">
      <alignment horizontal="left" vertical="top"/>
    </xf>
    <xf numFmtId="0" fontId="0" fillId="0" borderId="96" xfId="0" applyBorder="1"/>
    <xf numFmtId="0" fontId="0" fillId="0" borderId="99" xfId="0" applyBorder="1"/>
    <xf numFmtId="0" fontId="19" fillId="0" borderId="189" xfId="0" applyFont="1" applyBorder="1"/>
    <xf numFmtId="0" fontId="19" fillId="0" borderId="162" xfId="0" applyFont="1" applyBorder="1"/>
    <xf numFmtId="0" fontId="19" fillId="0" borderId="185" xfId="0" applyFont="1" applyBorder="1"/>
    <xf numFmtId="0" fontId="19" fillId="0" borderId="190" xfId="0" applyFont="1" applyBorder="1"/>
    <xf numFmtId="0" fontId="19" fillId="0" borderId="91" xfId="0" applyFont="1" applyBorder="1"/>
    <xf numFmtId="0" fontId="19" fillId="0" borderId="191" xfId="0" applyFont="1" applyBorder="1"/>
    <xf numFmtId="0" fontId="19" fillId="0" borderId="192" xfId="0" applyFont="1" applyBorder="1"/>
    <xf numFmtId="0" fontId="19" fillId="0" borderId="177" xfId="0" applyFont="1" applyBorder="1"/>
    <xf numFmtId="0" fontId="19" fillId="0" borderId="187" xfId="0" applyFont="1" applyBorder="1"/>
    <xf numFmtId="0" fontId="19" fillId="0" borderId="186" xfId="0" applyFont="1" applyBorder="1"/>
    <xf numFmtId="0" fontId="19" fillId="0" borderId="183" xfId="0" applyFont="1" applyBorder="1" applyAlignment="1">
      <alignment horizontal="left" vertical="top"/>
    </xf>
    <xf numFmtId="0" fontId="19" fillId="0" borderId="161" xfId="0" applyFont="1" applyBorder="1" applyAlignment="1">
      <alignment horizontal="left" vertical="top"/>
    </xf>
    <xf numFmtId="0" fontId="19" fillId="0" borderId="177" xfId="0" applyFont="1" applyBorder="1" applyAlignment="1">
      <alignment horizontal="left" vertical="top"/>
    </xf>
    <xf numFmtId="0" fontId="19" fillId="0" borderId="193" xfId="0" applyFont="1" applyBorder="1" applyAlignment="1">
      <alignment horizontal="left" vertical="top"/>
    </xf>
    <xf numFmtId="0" fontId="19" fillId="0" borderId="164" xfId="0" applyFont="1" applyBorder="1" applyAlignment="1">
      <alignment horizontal="left" vertical="top"/>
    </xf>
    <xf numFmtId="2" fontId="33" fillId="11" borderId="83" xfId="0" applyNumberFormat="1" applyFont="1" applyFill="1" applyBorder="1" applyAlignment="1">
      <alignment horizontal="right" vertical="top"/>
    </xf>
    <xf numFmtId="0" fontId="33" fillId="11" borderId="83" xfId="0" applyFont="1" applyFill="1" applyBorder="1" applyAlignment="1">
      <alignment horizontal="right" vertical="top"/>
    </xf>
    <xf numFmtId="9" fontId="39" fillId="0" borderId="85" xfId="14" applyFont="1" applyBorder="1"/>
    <xf numFmtId="0" fontId="25" fillId="0" borderId="194" xfId="0" applyFont="1" applyBorder="1" applyAlignment="1">
      <alignment horizontal="left" vertical="top"/>
    </xf>
    <xf numFmtId="0" fontId="33" fillId="11" borderId="90" xfId="0" applyFont="1" applyFill="1" applyBorder="1" applyAlignment="1">
      <alignment horizontal="right" vertical="top"/>
    </xf>
    <xf numFmtId="0" fontId="33" fillId="11" borderId="92" xfId="0" applyFont="1" applyFill="1" applyBorder="1" applyAlignment="1">
      <alignment horizontal="right" vertical="top"/>
    </xf>
    <xf numFmtId="0" fontId="23" fillId="9" borderId="94" xfId="0" applyFont="1" applyFill="1" applyBorder="1" applyAlignment="1">
      <alignment horizontal="left"/>
    </xf>
    <xf numFmtId="0" fontId="23" fillId="9" borderId="195" xfId="0" applyFont="1" applyFill="1" applyBorder="1" applyAlignment="1">
      <alignment horizontal="left"/>
    </xf>
    <xf numFmtId="0" fontId="33" fillId="11" borderId="196" xfId="0" applyFont="1" applyFill="1" applyBorder="1" applyAlignment="1">
      <alignment horizontal="right" vertical="top"/>
    </xf>
    <xf numFmtId="0" fontId="23" fillId="9" borderId="195" xfId="0" applyFont="1" applyFill="1" applyBorder="1" applyAlignment="1">
      <alignment horizontal="left" vertical="top"/>
    </xf>
    <xf numFmtId="0" fontId="25" fillId="0" borderId="88" xfId="0" applyFont="1" applyBorder="1" applyAlignment="1">
      <alignment horizontal="left" vertical="top"/>
    </xf>
    <xf numFmtId="0" fontId="23" fillId="9" borderId="91" xfId="0" applyFont="1" applyFill="1" applyBorder="1" applyAlignment="1">
      <alignment horizontal="left"/>
    </xf>
    <xf numFmtId="0" fontId="0" fillId="0" borderId="89" xfId="0" applyBorder="1"/>
    <xf numFmtId="0" fontId="0" fillId="0" borderId="90" xfId="0" applyBorder="1"/>
    <xf numFmtId="0" fontId="53" fillId="13" borderId="197" xfId="3" applyBorder="1"/>
    <xf numFmtId="0" fontId="53" fillId="13" borderId="200" xfId="3" applyBorder="1"/>
    <xf numFmtId="0" fontId="0" fillId="0" borderId="201" xfId="0" applyBorder="1"/>
    <xf numFmtId="0" fontId="25" fillId="0" borderId="172" xfId="0" applyFont="1" applyBorder="1"/>
    <xf numFmtId="0" fontId="19" fillId="0" borderId="168" xfId="0" applyFont="1" applyBorder="1"/>
    <xf numFmtId="0" fontId="19" fillId="0" borderId="89" xfId="0" applyFont="1" applyBorder="1"/>
    <xf numFmtId="0" fontId="94" fillId="13" borderId="197" xfId="3" applyFont="1" applyBorder="1"/>
    <xf numFmtId="0" fontId="94" fillId="13" borderId="5" xfId="3" applyFont="1"/>
    <xf numFmtId="0" fontId="94" fillId="13" borderId="202" xfId="3" applyFont="1" applyBorder="1"/>
    <xf numFmtId="0" fontId="19" fillId="0" borderId="169" xfId="0" applyFont="1" applyBorder="1"/>
    <xf numFmtId="0" fontId="19" fillId="0" borderId="94" xfId="0" applyFont="1" applyBorder="1"/>
    <xf numFmtId="0" fontId="94" fillId="13" borderId="198" xfId="3" applyFont="1" applyBorder="1"/>
    <xf numFmtId="0" fontId="94" fillId="13" borderId="200" xfId="3" applyFont="1" applyBorder="1"/>
    <xf numFmtId="0" fontId="19" fillId="0" borderId="164" xfId="0" applyFont="1" applyBorder="1"/>
    <xf numFmtId="0" fontId="19" fillId="0" borderId="92" xfId="0" applyFont="1" applyBorder="1"/>
    <xf numFmtId="0" fontId="19" fillId="0" borderId="199" xfId="0" applyFont="1" applyBorder="1"/>
    <xf numFmtId="0" fontId="94" fillId="13" borderId="10" xfId="3" applyFont="1" applyBorder="1"/>
    <xf numFmtId="0" fontId="25" fillId="0" borderId="91" xfId="0" applyFont="1" applyBorder="1" applyAlignment="1">
      <alignment horizontal="left" vertical="top"/>
    </xf>
    <xf numFmtId="0" fontId="29" fillId="0" borderId="92" xfId="0" applyFont="1" applyBorder="1" applyAlignment="1">
      <alignment horizontal="left" vertical="top"/>
    </xf>
    <xf numFmtId="0" fontId="24" fillId="0" borderId="177" xfId="0" applyFont="1" applyBorder="1" applyAlignment="1">
      <alignment horizontal="left" vertical="top"/>
    </xf>
    <xf numFmtId="0" fontId="35" fillId="0" borderId="177" xfId="0" applyFont="1" applyBorder="1" applyAlignment="1">
      <alignment horizontal="left" vertical="top"/>
    </xf>
    <xf numFmtId="0" fontId="33" fillId="0" borderId="177" xfId="0" applyFont="1" applyBorder="1" applyAlignment="1">
      <alignment horizontal="right" vertical="top"/>
    </xf>
    <xf numFmtId="0" fontId="19" fillId="0" borderId="168" xfId="0" applyFont="1" applyBorder="1" applyAlignment="1">
      <alignment horizontal="left" vertical="top"/>
    </xf>
    <xf numFmtId="0" fontId="19" fillId="9" borderId="168" xfId="0" applyFont="1" applyFill="1" applyBorder="1" applyAlignment="1">
      <alignment horizontal="right" vertical="top"/>
    </xf>
    <xf numFmtId="0" fontId="19" fillId="0" borderId="168" xfId="0" applyFont="1" applyBorder="1" applyAlignment="1">
      <alignment horizontal="right" vertical="top"/>
    </xf>
    <xf numFmtId="0" fontId="23" fillId="0" borderId="168" xfId="0" applyFont="1" applyBorder="1" applyAlignment="1">
      <alignment horizontal="left" vertical="top"/>
    </xf>
    <xf numFmtId="0" fontId="33" fillId="0" borderId="168" xfId="0" applyFont="1" applyBorder="1" applyAlignment="1">
      <alignment horizontal="right" vertical="top"/>
    </xf>
    <xf numFmtId="0" fontId="23" fillId="0" borderId="168" xfId="0" applyFont="1" applyBorder="1" applyAlignment="1">
      <alignment horizontal="left"/>
    </xf>
    <xf numFmtId="0" fontId="19" fillId="0" borderId="203" xfId="0" applyFont="1" applyBorder="1" applyAlignment="1">
      <alignment horizontal="left" vertical="top"/>
    </xf>
    <xf numFmtId="0" fontId="23" fillId="0" borderId="99" xfId="0" applyFont="1" applyBorder="1" applyAlignment="1">
      <alignment horizontal="left" vertical="top"/>
    </xf>
    <xf numFmtId="0" fontId="33" fillId="0" borderId="98" xfId="0" applyFont="1" applyBorder="1" applyAlignment="1">
      <alignment horizontal="right" vertical="top"/>
    </xf>
    <xf numFmtId="0" fontId="33" fillId="0" borderId="161" xfId="0" applyFont="1" applyBorder="1" applyAlignment="1">
      <alignment horizontal="right" vertical="top"/>
    </xf>
    <xf numFmtId="0" fontId="23" fillId="0" borderId="158" xfId="0" applyFont="1" applyBorder="1" applyAlignment="1">
      <alignment horizontal="left" vertical="top"/>
    </xf>
    <xf numFmtId="0" fontId="23" fillId="0" borderId="204" xfId="0" applyFont="1" applyBorder="1" applyAlignment="1">
      <alignment horizontal="left" vertical="top"/>
    </xf>
    <xf numFmtId="0" fontId="0" fillId="0" borderId="205" xfId="0" applyBorder="1"/>
    <xf numFmtId="0" fontId="0" fillId="0" borderId="159" xfId="0" applyBorder="1"/>
    <xf numFmtId="0" fontId="0" fillId="0" borderId="206" xfId="0" applyBorder="1"/>
    <xf numFmtId="0" fontId="23" fillId="9" borderId="207" xfId="0" applyFont="1" applyFill="1" applyBorder="1" applyAlignment="1">
      <alignment horizontal="left" vertical="top"/>
    </xf>
    <xf numFmtId="0" fontId="25" fillId="0" borderId="88" xfId="0" applyFont="1" applyBorder="1"/>
    <xf numFmtId="0" fontId="33" fillId="9" borderId="164" xfId="0" applyFont="1" applyFill="1" applyBorder="1" applyAlignment="1">
      <alignment horizontal="right" vertical="top"/>
    </xf>
    <xf numFmtId="0" fontId="19" fillId="0" borderId="88" xfId="0" applyFont="1" applyBorder="1"/>
    <xf numFmtId="0" fontId="23" fillId="9" borderId="208" xfId="0" applyFont="1" applyFill="1" applyBorder="1" applyAlignment="1">
      <alignment horizontal="left"/>
    </xf>
    <xf numFmtId="0" fontId="0" fillId="0" borderId="124" xfId="0" applyBorder="1"/>
    <xf numFmtId="0" fontId="94" fillId="13" borderId="202" xfId="3" applyFont="1" applyBorder="1" applyAlignment="1">
      <alignment horizontal="right" vertical="top"/>
    </xf>
    <xf numFmtId="0" fontId="23" fillId="9" borderId="209" xfId="0" applyFont="1" applyFill="1" applyBorder="1" applyAlignment="1">
      <alignment horizontal="left" vertical="top"/>
    </xf>
    <xf numFmtId="0" fontId="94" fillId="13" borderId="200" xfId="3" applyFont="1" applyBorder="1" applyAlignment="1">
      <alignment horizontal="right" vertical="top"/>
    </xf>
    <xf numFmtId="0" fontId="95" fillId="13" borderId="197" xfId="3" applyFont="1" applyBorder="1"/>
    <xf numFmtId="0" fontId="95" fillId="13" borderId="202" xfId="3" applyFont="1" applyBorder="1" applyAlignment="1">
      <alignment horizontal="right" vertical="top"/>
    </xf>
    <xf numFmtId="0" fontId="95" fillId="13" borderId="200" xfId="3" applyFont="1" applyBorder="1" applyAlignment="1">
      <alignment horizontal="right" vertical="top"/>
    </xf>
    <xf numFmtId="0" fontId="23" fillId="9" borderId="160" xfId="0" applyFont="1" applyFill="1" applyBorder="1" applyAlignment="1">
      <alignment horizontal="left"/>
    </xf>
    <xf numFmtId="0" fontId="34" fillId="0" borderId="210" xfId="0" applyFont="1" applyBorder="1" applyAlignment="1">
      <alignment horizontal="left" vertical="top"/>
    </xf>
    <xf numFmtId="0" fontId="34" fillId="0" borderId="211" xfId="0" applyFont="1" applyBorder="1" applyAlignment="1">
      <alignment horizontal="left" vertical="top"/>
    </xf>
    <xf numFmtId="0" fontId="34" fillId="0" borderId="212" xfId="0" applyFont="1" applyBorder="1" applyAlignment="1">
      <alignment horizontal="left" vertical="top"/>
    </xf>
    <xf numFmtId="0" fontId="19" fillId="0" borderId="213" xfId="0" applyFont="1" applyBorder="1" applyAlignment="1">
      <alignment horizontal="left" vertical="top"/>
    </xf>
    <xf numFmtId="0" fontId="33" fillId="11" borderId="181" xfId="0" applyFont="1" applyFill="1" applyBorder="1" applyAlignment="1">
      <alignment horizontal="right" vertical="top"/>
    </xf>
    <xf numFmtId="0" fontId="19" fillId="0" borderId="214" xfId="0" applyFont="1" applyBorder="1" applyAlignment="1">
      <alignment horizontal="left" vertical="top"/>
    </xf>
    <xf numFmtId="0" fontId="19" fillId="0" borderId="215" xfId="0" applyFont="1" applyBorder="1" applyAlignment="1">
      <alignment horizontal="left" vertical="top"/>
    </xf>
    <xf numFmtId="0" fontId="19" fillId="0" borderId="216" xfId="0" applyFont="1" applyBorder="1" applyAlignment="1">
      <alignment horizontal="left" vertical="top"/>
    </xf>
    <xf numFmtId="2" fontId="33" fillId="11" borderId="217" xfId="0" applyNumberFormat="1" applyFont="1" applyFill="1" applyBorder="1" applyAlignment="1">
      <alignment horizontal="right" vertical="top"/>
    </xf>
    <xf numFmtId="0" fontId="33" fillId="11" borderId="218" xfId="0" applyFont="1" applyFill="1" applyBorder="1" applyAlignment="1">
      <alignment horizontal="right" vertical="top"/>
    </xf>
    <xf numFmtId="0" fontId="34" fillId="0" borderId="194" xfId="0" applyFont="1" applyBorder="1" applyAlignment="1">
      <alignment horizontal="left" vertical="top"/>
    </xf>
    <xf numFmtId="0" fontId="34" fillId="0" borderId="167" xfId="0" applyFont="1" applyBorder="1" applyAlignment="1">
      <alignment horizontal="left" vertical="top"/>
    </xf>
    <xf numFmtId="0" fontId="33" fillId="11" borderId="217" xfId="0" applyFont="1" applyFill="1" applyBorder="1" applyAlignment="1">
      <alignment horizontal="right" vertical="top"/>
    </xf>
    <xf numFmtId="0" fontId="33" fillId="11" borderId="219" xfId="0" applyFont="1" applyFill="1" applyBorder="1" applyAlignment="1">
      <alignment horizontal="right" vertical="top"/>
    </xf>
    <xf numFmtId="0" fontId="19" fillId="0" borderId="220" xfId="0" applyFont="1" applyBorder="1" applyAlignment="1">
      <alignment horizontal="left" vertical="top"/>
    </xf>
    <xf numFmtId="0" fontId="53" fillId="13" borderId="202" xfId="3" applyBorder="1" applyAlignment="1">
      <alignment horizontal="right" vertical="top"/>
    </xf>
    <xf numFmtId="2" fontId="53" fillId="13" borderId="5" xfId="3" applyNumberFormat="1" applyAlignment="1">
      <alignment horizontal="right" vertical="top"/>
    </xf>
    <xf numFmtId="0" fontId="53" fillId="13" borderId="5" xfId="3" applyAlignment="1">
      <alignment horizontal="right" vertical="top"/>
    </xf>
    <xf numFmtId="0" fontId="33" fillId="11" borderId="203" xfId="0" applyFont="1" applyFill="1" applyBorder="1" applyAlignment="1">
      <alignment horizontal="right" vertical="top"/>
    </xf>
    <xf numFmtId="0" fontId="33" fillId="11" borderId="221" xfId="0" applyFont="1" applyFill="1" applyBorder="1" applyAlignment="1">
      <alignment horizontal="right" vertical="top"/>
    </xf>
    <xf numFmtId="0" fontId="34" fillId="0" borderId="222" xfId="0" applyFont="1" applyBorder="1" applyAlignment="1">
      <alignment vertical="top"/>
    </xf>
    <xf numFmtId="0" fontId="19" fillId="0" borderId="220" xfId="0" applyFont="1" applyBorder="1" applyAlignment="1">
      <alignment vertical="top"/>
    </xf>
    <xf numFmtId="0" fontId="34" fillId="0" borderId="223" xfId="0" applyFont="1" applyBorder="1" applyAlignment="1">
      <alignment horizontal="left" vertical="top"/>
    </xf>
    <xf numFmtId="0" fontId="34" fillId="0" borderId="224" xfId="0" applyFont="1" applyBorder="1" applyAlignment="1">
      <alignment horizontal="left" vertical="top"/>
    </xf>
    <xf numFmtId="0" fontId="34" fillId="0" borderId="170" xfId="0" applyFont="1" applyBorder="1" applyAlignment="1">
      <alignment vertical="top"/>
    </xf>
    <xf numFmtId="0" fontId="19" fillId="0" borderId="207" xfId="0" applyFont="1" applyBorder="1" applyAlignment="1">
      <alignment horizontal="left" vertical="top"/>
    </xf>
    <xf numFmtId="0" fontId="33" fillId="11" borderId="225" xfId="0" applyFont="1" applyFill="1" applyBorder="1" applyAlignment="1">
      <alignment horizontal="right" vertical="top"/>
    </xf>
    <xf numFmtId="0" fontId="33" fillId="11" borderId="226" xfId="0" applyFont="1" applyFill="1" applyBorder="1" applyAlignment="1">
      <alignment horizontal="right" vertical="top"/>
    </xf>
    <xf numFmtId="0" fontId="33" fillId="11" borderId="193" xfId="0" applyFont="1" applyFill="1" applyBorder="1" applyAlignment="1">
      <alignment horizontal="right" vertical="top"/>
    </xf>
    <xf numFmtId="0" fontId="33" fillId="11" borderId="227" xfId="0" applyFont="1" applyFill="1" applyBorder="1" applyAlignment="1">
      <alignment horizontal="right" vertical="top"/>
    </xf>
    <xf numFmtId="0" fontId="19" fillId="0" borderId="180" xfId="0" applyFont="1" applyBorder="1" applyAlignment="1">
      <alignment vertical="top"/>
    </xf>
    <xf numFmtId="0" fontId="33" fillId="11" borderId="25" xfId="0" applyFont="1" applyFill="1" applyBorder="1" applyAlignment="1">
      <alignment horizontal="right" vertical="top"/>
    </xf>
    <xf numFmtId="0" fontId="33" fillId="11" borderId="228" xfId="0" applyFont="1" applyFill="1" applyBorder="1" applyAlignment="1">
      <alignment horizontal="right" vertical="top"/>
    </xf>
    <xf numFmtId="0" fontId="96" fillId="13" borderId="229" xfId="3" applyFont="1" applyBorder="1"/>
    <xf numFmtId="0" fontId="96" fillId="13" borderId="230" xfId="3" applyFont="1" applyBorder="1" applyAlignment="1">
      <alignment horizontal="left"/>
    </xf>
    <xf numFmtId="0" fontId="96" fillId="13" borderId="231" xfId="3" applyFont="1" applyBorder="1" applyAlignment="1">
      <alignment horizontal="left"/>
    </xf>
    <xf numFmtId="0" fontId="53" fillId="13" borderId="200" xfId="3" applyBorder="1" applyAlignment="1">
      <alignment horizontal="right" vertical="top"/>
    </xf>
    <xf numFmtId="0" fontId="19" fillId="0" borderId="188" xfId="0" applyFont="1" applyBorder="1" applyAlignment="1">
      <alignment horizontal="left" vertical="top"/>
    </xf>
    <xf numFmtId="0" fontId="53" fillId="13" borderId="5" xfId="3" applyAlignment="1">
      <alignment horizontal="right"/>
    </xf>
    <xf numFmtId="0" fontId="53" fillId="13" borderId="202" xfId="3" applyBorder="1" applyAlignment="1">
      <alignment horizontal="right"/>
    </xf>
    <xf numFmtId="0" fontId="19" fillId="0" borderId="232" xfId="0" applyFont="1" applyBorder="1"/>
    <xf numFmtId="0" fontId="19" fillId="0" borderId="233" xfId="0" applyFont="1" applyBorder="1"/>
    <xf numFmtId="2" fontId="53" fillId="13" borderId="5" xfId="3" applyNumberFormat="1" applyAlignment="1">
      <alignment horizontal="right"/>
    </xf>
    <xf numFmtId="0" fontId="96" fillId="13" borderId="234" xfId="3" applyFont="1" applyBorder="1"/>
    <xf numFmtId="0" fontId="34" fillId="0" borderId="179" xfId="0" applyFont="1" applyBorder="1" applyAlignment="1">
      <alignment horizontal="left" vertical="top"/>
    </xf>
    <xf numFmtId="0" fontId="19" fillId="0" borderId="235" xfId="0" applyFont="1" applyBorder="1" applyAlignment="1">
      <alignment horizontal="left" vertical="top"/>
    </xf>
    <xf numFmtId="2" fontId="33" fillId="11" borderId="236" xfId="0" applyNumberFormat="1" applyFont="1" applyFill="1" applyBorder="1" applyAlignment="1">
      <alignment horizontal="right" vertical="top"/>
    </xf>
    <xf numFmtId="0" fontId="33" fillId="11" borderId="237" xfId="0" applyFont="1" applyFill="1" applyBorder="1" applyAlignment="1">
      <alignment horizontal="right" vertical="top"/>
    </xf>
    <xf numFmtId="0" fontId="0" fillId="0" borderId="166" xfId="0" applyBorder="1"/>
    <xf numFmtId="0" fontId="68" fillId="0" borderId="1" xfId="10" applyAlignment="1">
      <alignment horizontal="left"/>
    </xf>
    <xf numFmtId="0" fontId="0" fillId="0" borderId="19" xfId="16" applyFont="1"/>
    <xf numFmtId="0" fontId="52" fillId="0" borderId="19" xfId="16" applyFont="1" applyAlignment="1">
      <alignment wrapText="1"/>
    </xf>
    <xf numFmtId="0" fontId="0" fillId="0" borderId="138" xfId="16" applyFont="1" applyBorder="1"/>
    <xf numFmtId="0" fontId="75" fillId="0" borderId="19" xfId="0" applyFont="1" applyBorder="1"/>
    <xf numFmtId="0" fontId="93" fillId="0" borderId="19" xfId="0" applyFont="1" applyBorder="1"/>
    <xf numFmtId="0" fontId="73" fillId="0" borderId="91" xfId="0" applyFont="1" applyBorder="1"/>
    <xf numFmtId="0" fontId="93" fillId="0" borderId="91" xfId="0" applyFont="1" applyBorder="1"/>
    <xf numFmtId="0" fontId="93" fillId="0" borderId="92" xfId="0" applyFont="1" applyBorder="1"/>
    <xf numFmtId="0" fontId="75" fillId="0" borderId="91" xfId="0" applyFont="1" applyBorder="1"/>
    <xf numFmtId="0" fontId="75" fillId="0" borderId="92" xfId="0" applyFont="1" applyBorder="1"/>
    <xf numFmtId="0" fontId="102" fillId="0" borderId="93" xfId="4" applyFont="1" applyBorder="1"/>
    <xf numFmtId="0" fontId="75" fillId="0" borderId="94" xfId="0" applyFont="1" applyBorder="1"/>
    <xf numFmtId="0" fontId="0" fillId="0" borderId="95" xfId="0" applyBorder="1"/>
    <xf numFmtId="0" fontId="2" fillId="4" borderId="5" xfId="0" applyFont="1" applyFill="1" applyBorder="1" applyProtection="1">
      <protection locked="0"/>
    </xf>
    <xf numFmtId="0" fontId="2" fillId="4" borderId="154" xfId="0" applyFont="1" applyFill="1" applyBorder="1" applyProtection="1">
      <protection locked="0"/>
    </xf>
    <xf numFmtId="0" fontId="2" fillId="3" borderId="5" xfId="0" applyFont="1" applyFill="1" applyBorder="1" applyProtection="1">
      <protection locked="0"/>
    </xf>
    <xf numFmtId="0" fontId="2" fillId="2" borderId="5" xfId="0" applyFont="1" applyFill="1" applyBorder="1" applyProtection="1">
      <protection locked="0"/>
    </xf>
    <xf numFmtId="165" fontId="13" fillId="6" borderId="19" xfId="0" applyNumberFormat="1" applyFont="1" applyFill="1" applyBorder="1"/>
    <xf numFmtId="0" fontId="105" fillId="0" borderId="0" xfId="0" applyFont="1"/>
    <xf numFmtId="0" fontId="106" fillId="0" borderId="19" xfId="0" applyFont="1" applyBorder="1"/>
    <xf numFmtId="0" fontId="107" fillId="0" borderId="122" xfId="0" applyFont="1" applyBorder="1"/>
    <xf numFmtId="9" fontId="83" fillId="7" borderId="123" xfId="0" applyNumberFormat="1" applyFont="1" applyFill="1" applyBorder="1"/>
    <xf numFmtId="0" fontId="106" fillId="0" borderId="1" xfId="0" applyFont="1" applyBorder="1"/>
    <xf numFmtId="0" fontId="108" fillId="0" borderId="86" xfId="0" applyFont="1" applyBorder="1"/>
    <xf numFmtId="0" fontId="107" fillId="0" borderId="101" xfId="0" applyFont="1" applyBorder="1"/>
    <xf numFmtId="0" fontId="107" fillId="0" borderId="111" xfId="0" applyFont="1" applyBorder="1"/>
    <xf numFmtId="0" fontId="107" fillId="0" borderId="3" xfId="0" applyFont="1" applyBorder="1"/>
    <xf numFmtId="0" fontId="107" fillId="0" borderId="110" xfId="0" applyFont="1" applyBorder="1"/>
    <xf numFmtId="0" fontId="107" fillId="0" borderId="112" xfId="0" applyFont="1" applyBorder="1"/>
    <xf numFmtId="0" fontId="83" fillId="7" borderId="5" xfId="0" applyFont="1" applyFill="1" applyBorder="1"/>
    <xf numFmtId="0" fontId="83" fillId="7" borderId="113" xfId="0" applyFont="1" applyFill="1" applyBorder="1"/>
    <xf numFmtId="0" fontId="107" fillId="0" borderId="0" xfId="0" applyFont="1"/>
    <xf numFmtId="165" fontId="83" fillId="20" borderId="5" xfId="0" applyNumberFormat="1" applyFont="1" applyFill="1" applyBorder="1"/>
    <xf numFmtId="0" fontId="75" fillId="0" borderId="112" xfId="0" applyFont="1" applyBorder="1"/>
    <xf numFmtId="165" fontId="83" fillId="20" borderId="115" xfId="0" applyNumberFormat="1" applyFont="1" applyFill="1" applyBorder="1"/>
    <xf numFmtId="0" fontId="107" fillId="0" borderId="114" xfId="0" applyFont="1" applyBorder="1"/>
    <xf numFmtId="0" fontId="83" fillId="7" borderId="115" xfId="0" applyFont="1" applyFill="1" applyBorder="1"/>
    <xf numFmtId="0" fontId="107" fillId="0" borderId="6" xfId="0" applyFont="1" applyBorder="1"/>
    <xf numFmtId="0" fontId="107" fillId="0" borderId="117" xfId="0" applyFont="1" applyBorder="1"/>
    <xf numFmtId="0" fontId="83" fillId="7" borderId="118" xfId="0" applyFont="1" applyFill="1" applyBorder="1"/>
    <xf numFmtId="0" fontId="83" fillId="7" borderId="119" xfId="0" applyFont="1" applyFill="1" applyBorder="1"/>
    <xf numFmtId="165" fontId="83" fillId="19" borderId="5" xfId="0" applyNumberFormat="1" applyFont="1" applyFill="1" applyBorder="1"/>
    <xf numFmtId="165" fontId="83" fillId="19" borderId="113" xfId="0" applyNumberFormat="1" applyFont="1" applyFill="1" applyBorder="1"/>
    <xf numFmtId="0" fontId="107" fillId="0" borderId="120" xfId="0" applyFont="1" applyBorder="1"/>
    <xf numFmtId="165" fontId="83" fillId="19" borderId="115" xfId="0" applyNumberFormat="1" applyFont="1" applyFill="1" applyBorder="1"/>
    <xf numFmtId="165" fontId="83" fillId="19" borderId="116" xfId="0" applyNumberFormat="1" applyFont="1" applyFill="1" applyBorder="1"/>
    <xf numFmtId="2" fontId="83" fillId="7" borderId="5" xfId="0" applyNumberFormat="1" applyFont="1" applyFill="1" applyBorder="1"/>
    <xf numFmtId="2" fontId="83" fillId="7" borderId="115" xfId="0" applyNumberFormat="1" applyFont="1" applyFill="1" applyBorder="1"/>
    <xf numFmtId="0" fontId="109" fillId="0" borderId="19" xfId="4" applyFont="1" applyBorder="1" applyAlignment="1">
      <alignment horizontal="left" vertical="top" wrapText="1"/>
    </xf>
    <xf numFmtId="2" fontId="83" fillId="7" borderId="16" xfId="0" applyNumberFormat="1" applyFont="1" applyFill="1" applyBorder="1"/>
    <xf numFmtId="0" fontId="109" fillId="0" borderId="0" xfId="0" applyFont="1" applyAlignment="1">
      <alignment vertical="center"/>
    </xf>
    <xf numFmtId="2" fontId="83" fillId="7" borderId="157" xfId="0" applyNumberFormat="1" applyFont="1" applyFill="1" applyBorder="1"/>
    <xf numFmtId="0" fontId="75" fillId="0" borderId="0" xfId="0" applyFont="1" applyAlignment="1">
      <alignment vertical="center"/>
    </xf>
    <xf numFmtId="0" fontId="75" fillId="0" borderId="6" xfId="0" applyFont="1" applyBorder="1"/>
    <xf numFmtId="9" fontId="83" fillId="20" borderId="5" xfId="0" applyNumberFormat="1" applyFont="1" applyFill="1" applyBorder="1"/>
    <xf numFmtId="165" fontId="83" fillId="20" borderId="116" xfId="0" applyNumberFormat="1" applyFont="1" applyFill="1" applyBorder="1"/>
    <xf numFmtId="0" fontId="75" fillId="0" borderId="120" xfId="0" applyFont="1" applyBorder="1"/>
    <xf numFmtId="0" fontId="108" fillId="0" borderId="2" xfId="0" applyFont="1" applyBorder="1"/>
    <xf numFmtId="0" fontId="111" fillId="0" borderId="0" xfId="0" applyFont="1"/>
    <xf numFmtId="165" fontId="112" fillId="6" borderId="12" xfId="0" applyNumberFormat="1" applyFont="1" applyFill="1" applyBorder="1"/>
    <xf numFmtId="165" fontId="75" fillId="0" borderId="0" xfId="0" applyNumberFormat="1" applyFont="1"/>
    <xf numFmtId="165" fontId="83" fillId="18" borderId="5" xfId="5" applyNumberFormat="1" applyFont="1" applyFill="1"/>
    <xf numFmtId="2" fontId="83" fillId="0" borderId="19" xfId="0" applyNumberFormat="1" applyFont="1" applyBorder="1"/>
    <xf numFmtId="0" fontId="113" fillId="0" borderId="19" xfId="4" applyFont="1" applyBorder="1" applyAlignment="1">
      <alignment horizontal="left" vertical="top" wrapText="1"/>
    </xf>
    <xf numFmtId="0" fontId="108" fillId="0" borderId="13" xfId="0" applyFont="1" applyBorder="1"/>
    <xf numFmtId="0" fontId="107" fillId="0" borderId="14" xfId="0" applyFont="1" applyBorder="1"/>
    <xf numFmtId="165" fontId="83" fillId="19" borderId="15" xfId="0" applyNumberFormat="1" applyFont="1" applyFill="1" applyBorder="1"/>
    <xf numFmtId="165" fontId="83" fillId="19" borderId="16" xfId="0" applyNumberFormat="1" applyFont="1" applyFill="1" applyBorder="1"/>
    <xf numFmtId="0" fontId="109" fillId="0" borderId="19" xfId="4" applyFont="1" applyBorder="1" applyAlignment="1">
      <alignment vertical="top" wrapText="1"/>
    </xf>
    <xf numFmtId="0" fontId="109" fillId="0" borderId="0" xfId="0" applyFont="1" applyAlignment="1">
      <alignment horizontal="left"/>
    </xf>
    <xf numFmtId="0" fontId="107" fillId="0" borderId="0" xfId="0" applyFont="1" applyAlignment="1">
      <alignment wrapText="1"/>
    </xf>
    <xf numFmtId="9" fontId="83" fillId="7" borderId="5" xfId="0" applyNumberFormat="1" applyFont="1" applyFill="1" applyBorder="1"/>
    <xf numFmtId="0" fontId="114" fillId="6" borderId="5" xfId="0" applyFont="1" applyFill="1" applyBorder="1"/>
    <xf numFmtId="0" fontId="115" fillId="0" borderId="0" xfId="17" applyFont="1"/>
    <xf numFmtId="165" fontId="114" fillId="13" borderId="5" xfId="3" applyNumberFormat="1" applyFont="1"/>
    <xf numFmtId="165" fontId="83" fillId="7" borderId="5" xfId="0" applyNumberFormat="1" applyFont="1" applyFill="1" applyBorder="1"/>
    <xf numFmtId="0" fontId="109" fillId="0" borderId="0" xfId="0" applyFont="1"/>
    <xf numFmtId="0" fontId="107" fillId="0" borderId="19" xfId="0" applyFont="1" applyBorder="1"/>
    <xf numFmtId="0" fontId="109" fillId="0" borderId="0" xfId="4" applyFont="1"/>
    <xf numFmtId="0" fontId="115" fillId="0" borderId="19" xfId="17" applyFont="1" applyBorder="1" applyAlignment="1">
      <alignment vertical="top" wrapText="1"/>
    </xf>
    <xf numFmtId="165" fontId="117" fillId="20" borderId="5" xfId="0" applyNumberFormat="1" applyFont="1" applyFill="1" applyBorder="1"/>
    <xf numFmtId="0" fontId="118" fillId="0" borderId="112" xfId="0" applyFont="1" applyBorder="1"/>
    <xf numFmtId="0" fontId="118" fillId="0" borderId="121" xfId="0" applyFont="1" applyBorder="1"/>
    <xf numFmtId="165" fontId="117" fillId="20" borderId="115" xfId="0" applyNumberFormat="1" applyFont="1" applyFill="1" applyBorder="1"/>
    <xf numFmtId="0" fontId="116" fillId="0" borderId="19" xfId="15" applyFont="1" applyBorder="1" applyAlignment="1">
      <alignment vertical="top" wrapText="1"/>
    </xf>
    <xf numFmtId="0" fontId="122" fillId="0" borderId="0" xfId="0" applyFont="1"/>
    <xf numFmtId="0" fontId="123" fillId="0" borderId="0" xfId="0" applyFont="1"/>
    <xf numFmtId="0" fontId="126" fillId="0" borderId="0" xfId="0" applyFont="1"/>
    <xf numFmtId="0" fontId="127" fillId="0" borderId="0" xfId="0" applyFont="1"/>
    <xf numFmtId="0" fontId="122" fillId="0" borderId="19" xfId="0" applyFont="1" applyBorder="1"/>
    <xf numFmtId="0" fontId="125" fillId="0" borderId="19" xfId="6" applyFont="1" applyBorder="1"/>
    <xf numFmtId="0" fontId="6" fillId="0" borderId="1" xfId="0" applyFont="1" applyBorder="1"/>
    <xf numFmtId="0" fontId="6" fillId="0" borderId="257" xfId="0" applyFont="1" applyBorder="1"/>
    <xf numFmtId="0" fontId="6" fillId="0" borderId="258" xfId="0" applyFont="1" applyBorder="1"/>
    <xf numFmtId="0" fontId="6" fillId="0" borderId="259" xfId="0" applyFont="1" applyBorder="1"/>
    <xf numFmtId="0" fontId="6" fillId="0" borderId="260" xfId="0" applyFont="1" applyBorder="1"/>
    <xf numFmtId="0" fontId="6" fillId="0" borderId="262" xfId="0" applyFont="1" applyBorder="1"/>
    <xf numFmtId="0" fontId="126" fillId="0" borderId="257" xfId="0" applyFont="1" applyBorder="1"/>
    <xf numFmtId="0" fontId="126" fillId="0" borderId="260" xfId="0" applyFont="1" applyBorder="1"/>
    <xf numFmtId="0" fontId="126" fillId="0" borderId="262" xfId="0" applyFont="1" applyBorder="1"/>
    <xf numFmtId="0" fontId="126" fillId="0" borderId="265" xfId="0" applyFont="1" applyBorder="1"/>
    <xf numFmtId="0" fontId="122" fillId="0" borderId="258" xfId="0" applyFont="1" applyBorder="1"/>
    <xf numFmtId="0" fontId="61" fillId="16" borderId="139" xfId="0" applyFont="1" applyFill="1" applyBorder="1" applyAlignment="1">
      <alignment horizontal="center" vertical="center"/>
    </xf>
    <xf numFmtId="0" fontId="61" fillId="16" borderId="140" xfId="0" applyFont="1" applyFill="1" applyBorder="1" applyAlignment="1">
      <alignment horizontal="center" vertical="center"/>
    </xf>
    <xf numFmtId="0" fontId="61" fillId="16" borderId="141" xfId="0" applyFont="1" applyFill="1" applyBorder="1" applyAlignment="1">
      <alignment horizontal="center" vertical="center"/>
    </xf>
    <xf numFmtId="0" fontId="61" fillId="16" borderId="142" xfId="0" applyFont="1" applyFill="1" applyBorder="1" applyAlignment="1">
      <alignment horizontal="center" vertical="center"/>
    </xf>
    <xf numFmtId="0" fontId="61" fillId="16" borderId="137" xfId="0" applyFont="1" applyFill="1" applyBorder="1" applyAlignment="1">
      <alignment horizontal="center" vertical="center"/>
    </xf>
    <xf numFmtId="0" fontId="61" fillId="16" borderId="143" xfId="0" applyFont="1" applyFill="1" applyBorder="1" applyAlignment="1">
      <alignment horizontal="center" vertical="center"/>
    </xf>
    <xf numFmtId="0" fontId="63" fillId="16" borderId="142" xfId="0" applyFont="1" applyFill="1" applyBorder="1" applyAlignment="1">
      <alignment horizontal="center"/>
    </xf>
    <xf numFmtId="0" fontId="63" fillId="16" borderId="137" xfId="0" applyFont="1" applyFill="1" applyBorder="1" applyAlignment="1">
      <alignment horizontal="center"/>
    </xf>
    <xf numFmtId="0" fontId="63" fillId="16" borderId="143" xfId="0" applyFont="1" applyFill="1" applyBorder="1" applyAlignment="1">
      <alignment horizontal="center"/>
    </xf>
    <xf numFmtId="0" fontId="87" fillId="0" borderId="142" xfId="0" applyFont="1" applyBorder="1" applyAlignment="1">
      <alignment horizontal="left" vertical="top" wrapText="1"/>
    </xf>
    <xf numFmtId="0" fontId="87" fillId="0" borderId="137" xfId="0" applyFont="1" applyBorder="1" applyAlignment="1">
      <alignment horizontal="left" vertical="top" wrapText="1"/>
    </xf>
    <xf numFmtId="0" fontId="87" fillId="0" borderId="143" xfId="0" applyFont="1" applyBorder="1" applyAlignment="1">
      <alignment horizontal="left" vertical="top" wrapText="1"/>
    </xf>
    <xf numFmtId="0" fontId="121" fillId="0" borderId="250" xfId="4" applyFont="1" applyBorder="1" applyAlignment="1">
      <alignment horizontal="center" vertical="center" wrapText="1"/>
    </xf>
    <xf numFmtId="0" fontId="121" fillId="0" borderId="251" xfId="4" applyFont="1" applyBorder="1" applyAlignment="1">
      <alignment horizontal="center" vertical="center" wrapText="1"/>
    </xf>
    <xf numFmtId="0" fontId="121" fillId="0" borderId="252" xfId="4" applyFont="1" applyBorder="1" applyAlignment="1">
      <alignment horizontal="center" vertical="center" wrapText="1"/>
    </xf>
    <xf numFmtId="0" fontId="121" fillId="0" borderId="253" xfId="4" applyFont="1" applyBorder="1" applyAlignment="1">
      <alignment horizontal="center" vertical="center" wrapText="1"/>
    </xf>
    <xf numFmtId="0" fontId="121" fillId="0" borderId="19" xfId="4" applyFont="1" applyBorder="1" applyAlignment="1">
      <alignment horizontal="center" vertical="center" wrapText="1"/>
    </xf>
    <xf numFmtId="0" fontId="121" fillId="0" borderId="254" xfId="4" applyFont="1" applyBorder="1" applyAlignment="1">
      <alignment horizontal="center" vertical="center" wrapText="1"/>
    </xf>
    <xf numFmtId="0" fontId="121" fillId="0" borderId="244" xfId="4" applyFont="1" applyBorder="1" applyAlignment="1">
      <alignment horizontal="center" vertical="center" wrapText="1"/>
    </xf>
    <xf numFmtId="0" fontId="121" fillId="0" borderId="245" xfId="4" applyFont="1" applyBorder="1" applyAlignment="1">
      <alignment horizontal="center" vertical="center" wrapText="1"/>
    </xf>
    <xf numFmtId="0" fontId="121" fillId="0" borderId="246" xfId="4" applyFont="1" applyBorder="1" applyAlignment="1">
      <alignment horizontal="center" vertical="center" wrapText="1"/>
    </xf>
    <xf numFmtId="0" fontId="87" fillId="0" borderId="144" xfId="0" applyFont="1" applyBorder="1" applyAlignment="1">
      <alignment horizontal="left" vertical="top" wrapText="1"/>
    </xf>
    <xf numFmtId="0" fontId="87" fillId="0" borderId="145" xfId="0" applyFont="1" applyBorder="1" applyAlignment="1">
      <alignment horizontal="left" vertical="top" wrapText="1"/>
    </xf>
    <xf numFmtId="0" fontId="87" fillId="0" borderId="146" xfId="0" applyFont="1" applyBorder="1" applyAlignment="1">
      <alignment horizontal="left" vertical="top" wrapText="1"/>
    </xf>
    <xf numFmtId="0" fontId="87" fillId="0" borderId="142" xfId="0" applyFont="1" applyBorder="1" applyAlignment="1">
      <alignment vertical="top" wrapText="1"/>
    </xf>
    <xf numFmtId="0" fontId="87" fillId="0" borderId="137" xfId="0" applyFont="1" applyBorder="1" applyAlignment="1">
      <alignment vertical="top" wrapText="1"/>
    </xf>
    <xf numFmtId="0" fontId="87" fillId="0" borderId="143" xfId="0" applyFont="1" applyBorder="1" applyAlignment="1">
      <alignment vertical="top" wrapText="1"/>
    </xf>
    <xf numFmtId="0" fontId="63" fillId="16" borderId="142" xfId="16" applyFont="1" applyFill="1" applyBorder="1" applyAlignment="1">
      <alignment horizontal="center"/>
    </xf>
    <xf numFmtId="0" fontId="63" fillId="16" borderId="137" xfId="16" applyFont="1" applyFill="1" applyBorder="1" applyAlignment="1">
      <alignment horizontal="center"/>
    </xf>
    <xf numFmtId="0" fontId="63" fillId="16" borderId="143" xfId="16" applyFont="1" applyFill="1" applyBorder="1" applyAlignment="1">
      <alignment horizontal="center"/>
    </xf>
    <xf numFmtId="0" fontId="61" fillId="17" borderId="247" xfId="16" applyFont="1" applyFill="1" applyBorder="1" applyAlignment="1">
      <alignment horizontal="center" vertical="center"/>
    </xf>
    <xf numFmtId="0" fontId="61" fillId="17" borderId="248" xfId="16" applyFont="1" applyFill="1" applyBorder="1" applyAlignment="1">
      <alignment horizontal="center" vertical="center"/>
    </xf>
    <xf numFmtId="0" fontId="61" fillId="17" borderId="249" xfId="16" applyFont="1" applyFill="1" applyBorder="1" applyAlignment="1">
      <alignment horizontal="center" vertical="center"/>
    </xf>
    <xf numFmtId="0" fontId="61" fillId="17" borderId="244" xfId="16" applyFont="1" applyFill="1" applyBorder="1" applyAlignment="1">
      <alignment horizontal="center" vertical="center"/>
    </xf>
    <xf numFmtId="0" fontId="61" fillId="17" borderId="245" xfId="16" applyFont="1" applyFill="1" applyBorder="1" applyAlignment="1">
      <alignment horizontal="center" vertical="center"/>
    </xf>
    <xf numFmtId="0" fontId="61" fillId="17" borderId="246" xfId="16" applyFont="1" applyFill="1" applyBorder="1" applyAlignment="1">
      <alignment horizontal="center" vertical="center"/>
    </xf>
    <xf numFmtId="0" fontId="63" fillId="17" borderId="142" xfId="16" applyFont="1" applyFill="1" applyBorder="1" applyAlignment="1">
      <alignment horizontal="center"/>
    </xf>
    <xf numFmtId="0" fontId="63" fillId="17" borderId="137" xfId="16" applyFont="1" applyFill="1" applyBorder="1" applyAlignment="1">
      <alignment horizontal="center"/>
    </xf>
    <xf numFmtId="0" fontId="63" fillId="17" borderId="143" xfId="16" applyFont="1" applyFill="1" applyBorder="1" applyAlignment="1">
      <alignment horizontal="center"/>
    </xf>
    <xf numFmtId="0" fontId="87" fillId="0" borderId="142" xfId="16" applyFont="1" applyBorder="1" applyAlignment="1">
      <alignment vertical="top" wrapText="1"/>
    </xf>
    <xf numFmtId="0" fontId="87" fillId="0" borderId="137" xfId="16" applyFont="1" applyBorder="1" applyAlignment="1">
      <alignment vertical="top" wrapText="1"/>
    </xf>
    <xf numFmtId="0" fontId="87" fillId="0" borderId="143" xfId="16" applyFont="1" applyBorder="1" applyAlignment="1">
      <alignment vertical="top" wrapText="1"/>
    </xf>
    <xf numFmtId="0" fontId="63" fillId="16" borderId="238" xfId="16" applyFont="1" applyFill="1" applyBorder="1" applyAlignment="1">
      <alignment horizontal="center"/>
    </xf>
    <xf numFmtId="0" fontId="63" fillId="16" borderId="239" xfId="16" applyFont="1" applyFill="1" applyBorder="1" applyAlignment="1">
      <alignment horizontal="center"/>
    </xf>
    <xf numFmtId="0" fontId="63" fillId="16" borderId="240" xfId="16" applyFont="1" applyFill="1" applyBorder="1" applyAlignment="1">
      <alignment horizontal="center"/>
    </xf>
    <xf numFmtId="49" fontId="87" fillId="0" borderId="142" xfId="16" applyNumberFormat="1" applyFont="1" applyBorder="1" applyAlignment="1">
      <alignment horizontal="left" vertical="top" wrapText="1"/>
    </xf>
    <xf numFmtId="49" fontId="87" fillId="0" borderId="137" xfId="16" applyNumberFormat="1" applyFont="1" applyBorder="1" applyAlignment="1">
      <alignment horizontal="left" vertical="top" wrapText="1"/>
    </xf>
    <xf numFmtId="49" fontId="87" fillId="0" borderId="143" xfId="16" applyNumberFormat="1" applyFont="1" applyBorder="1" applyAlignment="1">
      <alignment horizontal="left" vertical="top" wrapText="1"/>
    </xf>
    <xf numFmtId="0" fontId="87" fillId="0" borderId="142" xfId="16" applyFont="1" applyBorder="1" applyAlignment="1">
      <alignment horizontal="left" vertical="top" wrapText="1"/>
    </xf>
    <xf numFmtId="0" fontId="87" fillId="0" borderId="137" xfId="16" applyFont="1" applyBorder="1" applyAlignment="1">
      <alignment horizontal="left" vertical="top" wrapText="1"/>
    </xf>
    <xf numFmtId="0" fontId="87" fillId="0" borderId="143" xfId="16" applyFont="1" applyBorder="1" applyAlignment="1">
      <alignment horizontal="left" vertical="top" wrapText="1"/>
    </xf>
    <xf numFmtId="0" fontId="87" fillId="0" borderId="241" xfId="16" applyFont="1" applyBorder="1" applyAlignment="1">
      <alignment horizontal="left" vertical="top" wrapText="1"/>
    </xf>
    <xf numFmtId="0" fontId="87" fillId="0" borderId="242" xfId="16" applyFont="1" applyBorder="1" applyAlignment="1">
      <alignment horizontal="left" vertical="top" wrapText="1"/>
    </xf>
    <xf numFmtId="0" fontId="87" fillId="0" borderId="243" xfId="16" applyFont="1" applyBorder="1" applyAlignment="1">
      <alignment horizontal="left" vertical="top" wrapText="1"/>
    </xf>
    <xf numFmtId="0" fontId="9" fillId="0" borderId="0" xfId="0" applyFont="1" applyAlignment="1">
      <alignment horizontal="center"/>
    </xf>
    <xf numFmtId="0" fontId="0" fillId="0" borderId="0" xfId="0"/>
    <xf numFmtId="0" fontId="68" fillId="0" borderId="1" xfId="10" applyAlignment="1">
      <alignment horizontal="left"/>
    </xf>
    <xf numFmtId="0" fontId="109" fillId="0" borderId="88" xfId="15" applyFont="1" applyBorder="1" applyAlignment="1">
      <alignment horizontal="left" vertical="top" wrapText="1"/>
    </xf>
    <xf numFmtId="0" fontId="109" fillId="0" borderId="89" xfId="15" applyFont="1" applyBorder="1" applyAlignment="1">
      <alignment horizontal="left" vertical="top" wrapText="1"/>
    </xf>
    <xf numFmtId="0" fontId="109" fillId="0" borderId="90" xfId="15" applyFont="1" applyBorder="1" applyAlignment="1">
      <alignment horizontal="left" vertical="top" wrapText="1"/>
    </xf>
    <xf numFmtId="0" fontId="109" fillId="0" borderId="91" xfId="15" applyFont="1" applyBorder="1" applyAlignment="1">
      <alignment horizontal="left" vertical="top" wrapText="1"/>
    </xf>
    <xf numFmtId="0" fontId="109" fillId="0" borderId="19" xfId="15" applyFont="1" applyBorder="1" applyAlignment="1">
      <alignment horizontal="left" vertical="top" wrapText="1"/>
    </xf>
    <xf numFmtId="0" fontId="109" fillId="0" borderId="92" xfId="15" applyFont="1" applyBorder="1" applyAlignment="1">
      <alignment horizontal="left" vertical="top" wrapText="1"/>
    </xf>
    <xf numFmtId="0" fontId="109" fillId="0" borderId="93" xfId="15" applyFont="1" applyBorder="1" applyAlignment="1">
      <alignment horizontal="left" vertical="top" wrapText="1"/>
    </xf>
    <xf numFmtId="0" fontId="109" fillId="0" borderId="94" xfId="15" applyFont="1" applyBorder="1" applyAlignment="1">
      <alignment horizontal="left" vertical="top" wrapText="1"/>
    </xf>
    <xf numFmtId="0" fontId="109" fillId="0" borderId="95" xfId="15" applyFont="1" applyBorder="1" applyAlignment="1">
      <alignment horizontal="left" vertical="top" wrapText="1"/>
    </xf>
    <xf numFmtId="0" fontId="109" fillId="0" borderId="88" xfId="4" applyFont="1" applyBorder="1" applyAlignment="1">
      <alignment horizontal="left" vertical="top" wrapText="1"/>
    </xf>
    <xf numFmtId="0" fontId="109" fillId="0" borderId="89" xfId="4" applyFont="1" applyBorder="1" applyAlignment="1">
      <alignment horizontal="left" vertical="top" wrapText="1"/>
    </xf>
    <xf numFmtId="0" fontId="109" fillId="0" borderId="90" xfId="4" applyFont="1" applyBorder="1" applyAlignment="1">
      <alignment horizontal="left" vertical="top" wrapText="1"/>
    </xf>
    <xf numFmtId="0" fontId="109" fillId="0" borderId="91" xfId="4" applyFont="1" applyBorder="1" applyAlignment="1">
      <alignment horizontal="left" vertical="top" wrapText="1"/>
    </xf>
    <xf numFmtId="0" fontId="109" fillId="0" borderId="19" xfId="4" applyFont="1" applyBorder="1" applyAlignment="1">
      <alignment horizontal="left" vertical="top" wrapText="1"/>
    </xf>
    <xf numFmtId="0" fontId="109" fillId="0" borderId="92" xfId="4" applyFont="1" applyBorder="1" applyAlignment="1">
      <alignment horizontal="left" vertical="top" wrapText="1"/>
    </xf>
    <xf numFmtId="0" fontId="109" fillId="0" borderId="93" xfId="4" applyFont="1" applyBorder="1" applyAlignment="1">
      <alignment horizontal="left" vertical="top" wrapText="1"/>
    </xf>
    <xf numFmtId="0" fontId="109" fillId="0" borderId="94" xfId="4" applyFont="1" applyBorder="1" applyAlignment="1">
      <alignment horizontal="left" vertical="top" wrapText="1"/>
    </xf>
    <xf numFmtId="0" fontId="109" fillId="0" borderId="95" xfId="4" applyFont="1" applyBorder="1" applyAlignment="1">
      <alignment horizontal="left" vertical="top" wrapText="1"/>
    </xf>
    <xf numFmtId="0" fontId="119" fillId="0" borderId="88" xfId="17" applyFont="1" applyBorder="1" applyAlignment="1">
      <alignment horizontal="left" vertical="top" wrapText="1"/>
    </xf>
    <xf numFmtId="0" fontId="115" fillId="0" borderId="89" xfId="17" applyFont="1" applyBorder="1" applyAlignment="1">
      <alignment horizontal="left" vertical="top" wrapText="1"/>
    </xf>
    <xf numFmtId="0" fontId="115" fillId="0" borderId="90" xfId="17" applyFont="1" applyBorder="1" applyAlignment="1">
      <alignment horizontal="left" vertical="top" wrapText="1"/>
    </xf>
    <xf numFmtId="0" fontId="115" fillId="0" borderId="91" xfId="17" applyFont="1" applyBorder="1" applyAlignment="1">
      <alignment horizontal="left" vertical="top" wrapText="1"/>
    </xf>
    <xf numFmtId="0" fontId="115" fillId="0" borderId="19" xfId="17" applyFont="1" applyBorder="1" applyAlignment="1">
      <alignment horizontal="left" vertical="top" wrapText="1"/>
    </xf>
    <xf numFmtId="0" fontId="115" fillId="0" borderId="92" xfId="17" applyFont="1" applyBorder="1" applyAlignment="1">
      <alignment horizontal="left" vertical="top" wrapText="1"/>
    </xf>
    <xf numFmtId="0" fontId="115" fillId="0" borderId="93" xfId="17" applyFont="1" applyBorder="1" applyAlignment="1">
      <alignment horizontal="left" vertical="top" wrapText="1"/>
    </xf>
    <xf numFmtId="0" fontId="115" fillId="0" borderId="94" xfId="17" applyFont="1" applyBorder="1" applyAlignment="1">
      <alignment horizontal="left" vertical="top" wrapText="1"/>
    </xf>
    <xf numFmtId="0" fontId="115" fillId="0" borderId="95" xfId="17" applyFont="1" applyBorder="1" applyAlignment="1">
      <alignment horizontal="left" vertical="top" wrapText="1"/>
    </xf>
    <xf numFmtId="0" fontId="116" fillId="0" borderId="88" xfId="15" applyFont="1" applyBorder="1" applyAlignment="1">
      <alignment horizontal="left" vertical="top" wrapText="1"/>
    </xf>
    <xf numFmtId="0" fontId="116" fillId="0" borderId="89" xfId="15" applyFont="1" applyBorder="1" applyAlignment="1">
      <alignment horizontal="left" vertical="top" wrapText="1"/>
    </xf>
    <xf numFmtId="0" fontId="116" fillId="0" borderId="90" xfId="15" applyFont="1" applyBorder="1" applyAlignment="1">
      <alignment horizontal="left" vertical="top" wrapText="1"/>
    </xf>
    <xf numFmtId="0" fontId="116" fillId="0" borderId="91" xfId="15" applyFont="1" applyBorder="1" applyAlignment="1">
      <alignment horizontal="left" vertical="top" wrapText="1"/>
    </xf>
    <xf numFmtId="0" fontId="116" fillId="0" borderId="19" xfId="15" applyFont="1" applyBorder="1" applyAlignment="1">
      <alignment horizontal="left" vertical="top" wrapText="1"/>
    </xf>
    <xf numFmtId="0" fontId="116" fillId="0" borderId="92" xfId="15" applyFont="1" applyBorder="1" applyAlignment="1">
      <alignment horizontal="left" vertical="top" wrapText="1"/>
    </xf>
    <xf numFmtId="0" fontId="116" fillId="0" borderId="93" xfId="15" applyFont="1" applyBorder="1" applyAlignment="1">
      <alignment horizontal="left" vertical="top" wrapText="1"/>
    </xf>
    <xf numFmtId="0" fontId="116" fillId="0" borderId="94" xfId="15" applyFont="1" applyBorder="1" applyAlignment="1">
      <alignment horizontal="left" vertical="top" wrapText="1"/>
    </xf>
    <xf numFmtId="0" fontId="116" fillId="0" borderId="95" xfId="15" applyFont="1" applyBorder="1" applyAlignment="1">
      <alignment horizontal="left" vertical="top" wrapText="1"/>
    </xf>
    <xf numFmtId="0" fontId="116" fillId="0" borderId="88" xfId="17" applyFont="1" applyBorder="1" applyAlignment="1">
      <alignment horizontal="left" vertical="top" wrapText="1"/>
    </xf>
    <xf numFmtId="0" fontId="104" fillId="0" borderId="89" xfId="17" applyFont="1" applyBorder="1" applyAlignment="1">
      <alignment horizontal="left" vertical="top" wrapText="1"/>
    </xf>
    <xf numFmtId="0" fontId="104" fillId="0" borderId="90" xfId="17" applyFont="1" applyBorder="1" applyAlignment="1">
      <alignment horizontal="left" vertical="top" wrapText="1"/>
    </xf>
    <xf numFmtId="0" fontId="104" fillId="0" borderId="91" xfId="17" applyFont="1" applyBorder="1" applyAlignment="1">
      <alignment horizontal="left" vertical="top" wrapText="1"/>
    </xf>
    <xf numFmtId="0" fontId="104" fillId="0" borderId="19" xfId="17" applyFont="1" applyBorder="1" applyAlignment="1">
      <alignment horizontal="left" vertical="top" wrapText="1"/>
    </xf>
    <xf numFmtId="0" fontId="104" fillId="0" borderId="92" xfId="17" applyFont="1" applyBorder="1" applyAlignment="1">
      <alignment horizontal="left" vertical="top" wrapText="1"/>
    </xf>
    <xf numFmtId="0" fontId="104" fillId="0" borderId="93" xfId="17" applyFont="1" applyBorder="1" applyAlignment="1">
      <alignment horizontal="left" vertical="top" wrapText="1"/>
    </xf>
    <xf numFmtId="0" fontId="104" fillId="0" borderId="94" xfId="17" applyFont="1" applyBorder="1" applyAlignment="1">
      <alignment horizontal="left" vertical="top" wrapText="1"/>
    </xf>
    <xf numFmtId="0" fontId="104" fillId="0" borderId="95" xfId="17" applyFont="1" applyBorder="1" applyAlignment="1">
      <alignment horizontal="left" vertical="top" wrapText="1"/>
    </xf>
    <xf numFmtId="0" fontId="109" fillId="0" borderId="255" xfId="15" applyFont="1" applyBorder="1" applyAlignment="1">
      <alignment horizontal="left" vertical="top" wrapText="1"/>
    </xf>
    <xf numFmtId="0" fontId="109" fillId="0" borderId="256" xfId="15" applyFont="1" applyBorder="1" applyAlignment="1">
      <alignment horizontal="left" vertical="top" wrapText="1"/>
    </xf>
    <xf numFmtId="0" fontId="109" fillId="0" borderId="96" xfId="15" applyFont="1" applyBorder="1" applyAlignment="1">
      <alignment horizontal="left" vertical="top" wrapText="1"/>
    </xf>
    <xf numFmtId="0" fontId="109" fillId="0" borderId="124" xfId="15" applyFont="1" applyBorder="1" applyAlignment="1">
      <alignment horizontal="left" vertical="top" wrapText="1"/>
    </xf>
    <xf numFmtId="0" fontId="109" fillId="0" borderId="177" xfId="15" applyFont="1" applyBorder="1" applyAlignment="1">
      <alignment horizontal="left" vertical="top" wrapText="1"/>
    </xf>
    <xf numFmtId="0" fontId="109" fillId="0" borderId="97" xfId="15" applyFont="1" applyBorder="1" applyAlignment="1">
      <alignment horizontal="left" vertical="top" wrapText="1"/>
    </xf>
    <xf numFmtId="0" fontId="109" fillId="0" borderId="98" xfId="15" applyFont="1" applyBorder="1" applyAlignment="1">
      <alignment horizontal="left" vertical="top" wrapText="1"/>
    </xf>
    <xf numFmtId="0" fontId="109" fillId="0" borderId="99" xfId="15" applyFont="1" applyBorder="1" applyAlignment="1">
      <alignment horizontal="left" vertical="top" wrapText="1"/>
    </xf>
    <xf numFmtId="0" fontId="109" fillId="0" borderId="88" xfId="0" applyFont="1" applyBorder="1" applyAlignment="1">
      <alignment horizontal="left" vertical="top" wrapText="1"/>
    </xf>
    <xf numFmtId="0" fontId="109" fillId="0" borderId="89" xfId="0" applyFont="1" applyBorder="1" applyAlignment="1">
      <alignment horizontal="left" vertical="top" wrapText="1"/>
    </xf>
    <xf numFmtId="0" fontId="109" fillId="0" borderId="90" xfId="0" applyFont="1" applyBorder="1" applyAlignment="1">
      <alignment horizontal="left" vertical="top" wrapText="1"/>
    </xf>
    <xf numFmtId="0" fontId="109" fillId="0" borderId="91" xfId="0" applyFont="1" applyBorder="1" applyAlignment="1">
      <alignment horizontal="left" vertical="top" wrapText="1"/>
    </xf>
    <xf numFmtId="0" fontId="109" fillId="0" borderId="19" xfId="0" applyFont="1" applyBorder="1" applyAlignment="1">
      <alignment horizontal="left" vertical="top" wrapText="1"/>
    </xf>
    <xf numFmtId="0" fontId="109" fillId="0" borderId="92" xfId="0" applyFont="1" applyBorder="1" applyAlignment="1">
      <alignment horizontal="left" vertical="top" wrapText="1"/>
    </xf>
    <xf numFmtId="0" fontId="109" fillId="0" borderId="93" xfId="0" applyFont="1" applyBorder="1" applyAlignment="1">
      <alignment horizontal="left" vertical="top" wrapText="1"/>
    </xf>
    <xf numFmtId="0" fontId="109" fillId="0" borderId="94" xfId="0" applyFont="1" applyBorder="1" applyAlignment="1">
      <alignment horizontal="left" vertical="top" wrapText="1"/>
    </xf>
    <xf numFmtId="0" fontId="109" fillId="0" borderId="95" xfId="0" applyFont="1" applyBorder="1" applyAlignment="1">
      <alignment horizontal="left" vertical="top" wrapText="1"/>
    </xf>
    <xf numFmtId="0" fontId="113" fillId="0" borderId="88" xfId="4" applyFont="1" applyBorder="1" applyAlignment="1">
      <alignment horizontal="left" vertical="top" wrapText="1"/>
    </xf>
    <xf numFmtId="0" fontId="113" fillId="0" borderId="89" xfId="4" applyFont="1" applyBorder="1" applyAlignment="1">
      <alignment horizontal="left" vertical="top" wrapText="1"/>
    </xf>
    <xf numFmtId="0" fontId="113" fillId="0" borderId="90" xfId="4" applyFont="1" applyBorder="1" applyAlignment="1">
      <alignment horizontal="left" vertical="top" wrapText="1"/>
    </xf>
    <xf numFmtId="0" fontId="113" fillId="0" borderId="91" xfId="4" applyFont="1" applyBorder="1" applyAlignment="1">
      <alignment horizontal="left" vertical="top" wrapText="1"/>
    </xf>
    <xf numFmtId="0" fontId="113" fillId="0" borderId="19" xfId="4" applyFont="1" applyBorder="1" applyAlignment="1">
      <alignment horizontal="left" vertical="top" wrapText="1"/>
    </xf>
    <xf numFmtId="0" fontId="113" fillId="0" borderId="92" xfId="4" applyFont="1" applyBorder="1" applyAlignment="1">
      <alignment horizontal="left" vertical="top" wrapText="1"/>
    </xf>
    <xf numFmtId="0" fontId="113" fillId="0" borderId="93" xfId="4" applyFont="1" applyBorder="1" applyAlignment="1">
      <alignment horizontal="left" vertical="top" wrapText="1"/>
    </xf>
    <xf numFmtId="0" fontId="113" fillId="0" borderId="94" xfId="4" applyFont="1" applyBorder="1" applyAlignment="1">
      <alignment horizontal="left" vertical="top" wrapText="1"/>
    </xf>
    <xf numFmtId="0" fontId="113" fillId="0" borderId="95" xfId="4" applyFont="1" applyBorder="1" applyAlignment="1">
      <alignment horizontal="left" vertical="top" wrapText="1"/>
    </xf>
    <xf numFmtId="0" fontId="103" fillId="0" borderId="89" xfId="17" applyBorder="1" applyAlignment="1">
      <alignment horizontal="left" vertical="top" wrapText="1"/>
    </xf>
    <xf numFmtId="0" fontId="103" fillId="0" borderId="90" xfId="17" applyBorder="1" applyAlignment="1">
      <alignment horizontal="left" vertical="top" wrapText="1"/>
    </xf>
    <xf numFmtId="0" fontId="103" fillId="0" borderId="91" xfId="17" applyBorder="1" applyAlignment="1">
      <alignment horizontal="left" vertical="top" wrapText="1"/>
    </xf>
    <xf numFmtId="0" fontId="103" fillId="0" borderId="19" xfId="17" applyBorder="1" applyAlignment="1">
      <alignment horizontal="left" vertical="top" wrapText="1"/>
    </xf>
    <xf numFmtId="0" fontId="103" fillId="0" borderId="92" xfId="17" applyBorder="1" applyAlignment="1">
      <alignment horizontal="left" vertical="top" wrapText="1"/>
    </xf>
    <xf numFmtId="0" fontId="103" fillId="0" borderId="93" xfId="17" applyBorder="1" applyAlignment="1">
      <alignment horizontal="left" vertical="top" wrapText="1"/>
    </xf>
    <xf numFmtId="0" fontId="103" fillId="0" borderId="94" xfId="17" applyBorder="1" applyAlignment="1">
      <alignment horizontal="left" vertical="top" wrapText="1"/>
    </xf>
    <xf numFmtId="0" fontId="103" fillId="0" borderId="95" xfId="17" applyBorder="1" applyAlignment="1">
      <alignment horizontal="left" vertical="top" wrapText="1"/>
    </xf>
    <xf numFmtId="0" fontId="128" fillId="0" borderId="88" xfId="17" applyFont="1" applyFill="1" applyBorder="1" applyAlignment="1">
      <alignment horizontal="left" vertical="top" wrapText="1"/>
    </xf>
    <xf numFmtId="0" fontId="128" fillId="0" borderId="89" xfId="17" applyFont="1" applyFill="1" applyBorder="1" applyAlignment="1">
      <alignment horizontal="left" vertical="top" wrapText="1"/>
    </xf>
    <xf numFmtId="0" fontId="128" fillId="0" borderId="90" xfId="17" applyFont="1" applyFill="1" applyBorder="1" applyAlignment="1">
      <alignment horizontal="left" vertical="top" wrapText="1"/>
    </xf>
    <xf numFmtId="0" fontId="128" fillId="0" borderId="91" xfId="17" applyFont="1" applyFill="1" applyBorder="1" applyAlignment="1">
      <alignment horizontal="left" vertical="top" wrapText="1"/>
    </xf>
    <xf numFmtId="0" fontId="128" fillId="0" borderId="19" xfId="17" applyFont="1" applyFill="1" applyBorder="1" applyAlignment="1">
      <alignment horizontal="left" vertical="top" wrapText="1"/>
    </xf>
    <xf numFmtId="0" fontId="128" fillId="0" borderId="92" xfId="17" applyFont="1" applyFill="1" applyBorder="1" applyAlignment="1">
      <alignment horizontal="left" vertical="top" wrapText="1"/>
    </xf>
    <xf numFmtId="0" fontId="128" fillId="0" borderId="93" xfId="17" applyFont="1" applyFill="1" applyBorder="1" applyAlignment="1">
      <alignment horizontal="left" vertical="top" wrapText="1"/>
    </xf>
    <xf numFmtId="0" fontId="128" fillId="0" borderId="94" xfId="17" applyFont="1" applyFill="1" applyBorder="1" applyAlignment="1">
      <alignment horizontal="left" vertical="top" wrapText="1"/>
    </xf>
    <xf numFmtId="0" fontId="128" fillId="0" borderId="95" xfId="17" applyFont="1" applyFill="1" applyBorder="1" applyAlignment="1">
      <alignment horizontal="left" vertical="top" wrapText="1"/>
    </xf>
    <xf numFmtId="0" fontId="72" fillId="0" borderId="88" xfId="0" applyFont="1" applyBorder="1" applyAlignment="1">
      <alignment horizontal="left" vertical="top" wrapText="1"/>
    </xf>
    <xf numFmtId="0" fontId="72" fillId="0" borderId="89" xfId="0" applyFont="1" applyBorder="1" applyAlignment="1">
      <alignment horizontal="left" vertical="top" wrapText="1"/>
    </xf>
    <xf numFmtId="0" fontId="72" fillId="0" borderId="90" xfId="0" applyFont="1" applyBorder="1" applyAlignment="1">
      <alignment horizontal="left" vertical="top" wrapText="1"/>
    </xf>
    <xf numFmtId="0" fontId="72" fillId="0" borderId="91" xfId="0" applyFont="1" applyBorder="1" applyAlignment="1">
      <alignment horizontal="left" vertical="top" wrapText="1"/>
    </xf>
    <xf numFmtId="0" fontId="72" fillId="0" borderId="19" xfId="0" applyFont="1" applyBorder="1" applyAlignment="1">
      <alignment horizontal="left" vertical="top" wrapText="1"/>
    </xf>
    <xf numFmtId="0" fontId="72" fillId="0" borderId="92" xfId="0" applyFont="1" applyBorder="1" applyAlignment="1">
      <alignment horizontal="left" vertical="top" wrapText="1"/>
    </xf>
    <xf numFmtId="0" fontId="20" fillId="10" borderId="18" xfId="0" applyFont="1" applyFill="1" applyBorder="1" applyAlignment="1">
      <alignment horizontal="left" vertical="top"/>
    </xf>
    <xf numFmtId="0" fontId="21" fillId="0" borderId="19" xfId="0" applyFont="1" applyBorder="1"/>
    <xf numFmtId="6" fontId="122" fillId="0" borderId="258" xfId="0" applyNumberFormat="1" applyFont="1" applyBorder="1" applyAlignment="1">
      <alignment horizontal="right"/>
    </xf>
    <xf numFmtId="6" fontId="122" fillId="0" borderId="259" xfId="0" applyNumberFormat="1" applyFont="1" applyBorder="1" applyAlignment="1">
      <alignment horizontal="right"/>
    </xf>
    <xf numFmtId="0" fontId="124" fillId="0" borderId="19" xfId="0" applyFont="1" applyBorder="1"/>
    <xf numFmtId="6" fontId="124" fillId="0" borderId="19" xfId="0" applyNumberFormat="1" applyFont="1" applyBorder="1" applyAlignment="1">
      <alignment horizontal="right"/>
    </xf>
    <xf numFmtId="6" fontId="124" fillId="0" borderId="261" xfId="0" applyNumberFormat="1" applyFont="1" applyBorder="1" applyAlignment="1">
      <alignment horizontal="right"/>
    </xf>
    <xf numFmtId="0" fontId="124" fillId="0" borderId="19" xfId="0" applyNumberFormat="1" applyFont="1" applyBorder="1" applyAlignment="1">
      <alignment horizontal="right"/>
    </xf>
    <xf numFmtId="0" fontId="124" fillId="0" borderId="261" xfId="0" applyNumberFormat="1" applyFont="1" applyBorder="1" applyAlignment="1">
      <alignment horizontal="right"/>
    </xf>
    <xf numFmtId="0" fontId="124" fillId="0" borderId="258" xfId="0" applyFont="1" applyBorder="1"/>
    <xf numFmtId="6" fontId="124" fillId="0" borderId="258" xfId="0" applyNumberFormat="1" applyFont="1" applyBorder="1" applyAlignment="1">
      <alignment horizontal="right"/>
    </xf>
    <xf numFmtId="6" fontId="124" fillId="0" borderId="259" xfId="0" applyNumberFormat="1" applyFont="1" applyBorder="1" applyAlignment="1">
      <alignment horizontal="right"/>
    </xf>
    <xf numFmtId="6" fontId="131" fillId="0" borderId="19" xfId="0" applyNumberFormat="1" applyFont="1" applyBorder="1" applyAlignment="1">
      <alignment horizontal="right"/>
    </xf>
    <xf numFmtId="6" fontId="131" fillId="0" borderId="261" xfId="0" applyNumberFormat="1" applyFont="1" applyBorder="1" applyAlignment="1">
      <alignment horizontal="right"/>
    </xf>
    <xf numFmtId="0" fontId="124" fillId="0" borderId="263" xfId="0" applyFont="1" applyBorder="1"/>
    <xf numFmtId="6" fontId="124" fillId="0" borderId="263" xfId="0" applyNumberFormat="1" applyFont="1" applyBorder="1" applyAlignment="1">
      <alignment horizontal="right"/>
    </xf>
    <xf numFmtId="6" fontId="124" fillId="0" borderId="264" xfId="0" applyNumberFormat="1" applyFont="1" applyBorder="1" applyAlignment="1">
      <alignment horizontal="right"/>
    </xf>
    <xf numFmtId="0" fontId="124" fillId="0" borderId="1" xfId="0" applyFont="1" applyBorder="1"/>
    <xf numFmtId="6" fontId="124" fillId="0" borderId="1" xfId="0" applyNumberFormat="1" applyFont="1" applyBorder="1" applyAlignment="1">
      <alignment horizontal="right"/>
    </xf>
    <xf numFmtId="0" fontId="132" fillId="0" borderId="19" xfId="6" applyFont="1" applyBorder="1"/>
    <xf numFmtId="6" fontId="132" fillId="0" borderId="19" xfId="6" applyNumberFormat="1" applyFont="1" applyBorder="1" applyAlignment="1">
      <alignment horizontal="right"/>
    </xf>
    <xf numFmtId="0" fontId="133" fillId="0" borderId="0" xfId="0" applyFont="1"/>
    <xf numFmtId="6" fontId="133" fillId="0" borderId="0" xfId="0" applyNumberFormat="1" applyFont="1" applyAlignment="1">
      <alignment horizontal="right"/>
    </xf>
    <xf numFmtId="0" fontId="133" fillId="0" borderId="258" xfId="0" applyFont="1" applyBorder="1"/>
    <xf numFmtId="6" fontId="133" fillId="0" borderId="258" xfId="0" applyNumberFormat="1" applyFont="1" applyBorder="1" applyAlignment="1">
      <alignment horizontal="right"/>
    </xf>
    <xf numFmtId="6" fontId="133" fillId="0" borderId="259" xfId="0" applyNumberFormat="1" applyFont="1" applyBorder="1" applyAlignment="1">
      <alignment horizontal="right"/>
    </xf>
    <xf numFmtId="0" fontId="133" fillId="0" borderId="19" xfId="0" applyFont="1" applyBorder="1"/>
    <xf numFmtId="6" fontId="133" fillId="0" borderId="19" xfId="0" applyNumberFormat="1" applyFont="1" applyBorder="1" applyAlignment="1">
      <alignment horizontal="right"/>
    </xf>
    <xf numFmtId="6" fontId="133" fillId="0" borderId="261" xfId="0" applyNumberFormat="1" applyFont="1" applyBorder="1" applyAlignment="1">
      <alignment horizontal="right"/>
    </xf>
    <xf numFmtId="0" fontId="133" fillId="0" borderId="263" xfId="0" applyFont="1" applyBorder="1"/>
    <xf numFmtId="0" fontId="122" fillId="0" borderId="263" xfId="0" applyFont="1" applyBorder="1"/>
    <xf numFmtId="6" fontId="133" fillId="0" borderId="263" xfId="0" applyNumberFormat="1" applyFont="1" applyBorder="1" applyAlignment="1">
      <alignment horizontal="right"/>
    </xf>
    <xf numFmtId="6" fontId="133" fillId="0" borderId="264" xfId="0" applyNumberFormat="1" applyFont="1" applyBorder="1" applyAlignment="1">
      <alignment horizontal="right"/>
    </xf>
    <xf numFmtId="0" fontId="133" fillId="0" borderId="266" xfId="0" applyFont="1" applyBorder="1"/>
    <xf numFmtId="0" fontId="124" fillId="0" borderId="266" xfId="0" applyFont="1" applyBorder="1"/>
    <xf numFmtId="6" fontId="133" fillId="0" borderId="266" xfId="0" applyNumberFormat="1" applyFont="1" applyBorder="1" applyAlignment="1">
      <alignment horizontal="right"/>
    </xf>
    <xf numFmtId="6" fontId="133" fillId="0" borderId="267" xfId="0" applyNumberFormat="1" applyFont="1" applyBorder="1" applyAlignment="1">
      <alignment horizontal="right"/>
    </xf>
    <xf numFmtId="8" fontId="133" fillId="0" borderId="258" xfId="0" applyNumberFormat="1" applyFont="1" applyBorder="1" applyAlignment="1">
      <alignment horizontal="right"/>
    </xf>
    <xf numFmtId="8" fontId="133" fillId="0" borderId="259" xfId="0" applyNumberFormat="1" applyFont="1" applyBorder="1" applyAlignment="1">
      <alignment horizontal="right"/>
    </xf>
    <xf numFmtId="9" fontId="124" fillId="0" borderId="19" xfId="2" applyFont="1" applyBorder="1" applyAlignment="1">
      <alignment horizontal="right"/>
    </xf>
    <xf numFmtId="9" fontId="124" fillId="0" borderId="261" xfId="2" applyFont="1" applyBorder="1" applyAlignment="1">
      <alignment horizontal="right"/>
    </xf>
    <xf numFmtId="170" fontId="124" fillId="0" borderId="19" xfId="0" applyNumberFormat="1" applyFont="1" applyBorder="1" applyAlignment="1">
      <alignment horizontal="right"/>
    </xf>
    <xf numFmtId="170" fontId="124" fillId="0" borderId="261" xfId="0" applyNumberFormat="1" applyFont="1" applyBorder="1" applyAlignment="1">
      <alignment horizontal="right"/>
    </xf>
    <xf numFmtId="0" fontId="54" fillId="0" borderId="142" xfId="4" applyBorder="1" applyAlignment="1">
      <alignment horizontal="center" vertical="center" wrapText="1"/>
    </xf>
    <xf numFmtId="0" fontId="54" fillId="0" borderId="137" xfId="4" applyBorder="1" applyAlignment="1">
      <alignment horizontal="center" vertical="center" wrapText="1"/>
    </xf>
    <xf numFmtId="0" fontId="54" fillId="0" borderId="143" xfId="4" applyBorder="1" applyAlignment="1">
      <alignment horizontal="center" vertical="center" wrapText="1"/>
    </xf>
  </cellXfs>
  <cellStyles count="18">
    <cellStyle name="Berekening" xfId="3" builtinId="22"/>
    <cellStyle name="Gekoppelde cel" xfId="8" builtinId="24"/>
    <cellStyle name="Hyperlink" xfId="17" builtinId="8"/>
    <cellStyle name="Invoer" xfId="5" builtinId="20"/>
    <cellStyle name="Kop 1" xfId="10" builtinId="16"/>
    <cellStyle name="Kop 2" xfId="6" builtinId="17"/>
    <cellStyle name="Kop 3" xfId="11" builtinId="18"/>
    <cellStyle name="Procent" xfId="2" builtinId="5"/>
    <cellStyle name="Procent 2" xfId="14" xr:uid="{7457D603-BC30-4EAB-988B-E1EB4BCC7546}"/>
    <cellStyle name="Standaard" xfId="0" builtinId="0"/>
    <cellStyle name="Standaard 2" xfId="12" xr:uid="{671CD75A-E445-4367-9F8D-24AE03D6C63E}"/>
    <cellStyle name="Standaard 3" xfId="16" xr:uid="{4DDD0754-EE0F-4343-AFC7-BE9E085C4F33}"/>
    <cellStyle name="Totaal" xfId="7" builtinId="25"/>
    <cellStyle name="Uitvoer" xfId="9" builtinId="21"/>
    <cellStyle name="Valuta" xfId="1" builtinId="4"/>
    <cellStyle name="Valuta 2" xfId="13" xr:uid="{5BD986AF-7FFA-4DAC-AC38-78B18E61EEBF}"/>
    <cellStyle name="Verklarende tekst" xfId="4" builtinId="53"/>
    <cellStyle name="Verklarende tekst 2" xfId="15" xr:uid="{3A6404A5-65F9-4F1D-8C09-927E45D0B5F8}"/>
  </cellStyles>
  <dxfs count="26">
    <dxf>
      <font>
        <color rgb="FF9C0006"/>
      </font>
      <fill>
        <patternFill patternType="none"/>
      </fill>
    </dxf>
    <dxf>
      <fill>
        <patternFill patternType="solid">
          <fgColor rgb="FFB7E1CD"/>
          <bgColor rgb="FFB7E1CD"/>
        </patternFill>
      </fill>
    </dxf>
    <dxf>
      <font>
        <color rgb="FF9C0006"/>
      </font>
      <fill>
        <patternFill patternType="none"/>
      </fill>
    </dxf>
    <dxf>
      <font>
        <color rgb="FF9C0006"/>
      </font>
      <fill>
        <patternFill patternType="none"/>
      </fill>
    </dxf>
    <dxf>
      <font>
        <color rgb="FF9C0006"/>
      </font>
      <fill>
        <patternFill patternType="none"/>
      </fill>
    </dxf>
    <dxf>
      <font>
        <color rgb="FF9C0006"/>
      </font>
      <fill>
        <patternFill patternType="none"/>
      </fill>
    </dxf>
    <dxf>
      <font>
        <color rgb="FF9C0006"/>
      </font>
      <fill>
        <patternFill patternType="none"/>
      </fill>
    </dxf>
    <dxf>
      <font>
        <color rgb="FF9C0006"/>
      </font>
      <fill>
        <patternFill patternType="none"/>
      </fill>
    </dxf>
    <dxf>
      <font>
        <color rgb="FF9C0006"/>
      </font>
      <fill>
        <patternFill patternType="none"/>
      </fill>
    </dxf>
    <dxf>
      <font>
        <color rgb="FF9C0006"/>
      </font>
      <fill>
        <patternFill patternType="none"/>
      </fill>
    </dxf>
    <dxf>
      <font>
        <color rgb="FF008658"/>
      </font>
    </dxf>
    <dxf>
      <font>
        <color rgb="FF9C0006"/>
      </font>
      <fill>
        <patternFill patternType="none"/>
      </fill>
    </dxf>
    <dxf>
      <font>
        <color rgb="FF9C0006"/>
      </font>
      <fill>
        <patternFill patternType="none"/>
      </fill>
    </dxf>
    <dxf>
      <font>
        <color rgb="FF9C0006"/>
      </font>
      <fill>
        <patternFill patternType="none"/>
      </fill>
    </dxf>
    <dxf>
      <font>
        <color rgb="FF9C0006"/>
      </font>
      <fill>
        <patternFill patternType="none"/>
      </fill>
    </dxf>
    <dxf>
      <font>
        <color rgb="FF9C0006"/>
      </font>
      <fill>
        <patternFill patternType="none"/>
      </fill>
    </dxf>
    <dxf>
      <font>
        <color rgb="FF9C0006"/>
      </font>
      <fill>
        <patternFill patternType="none"/>
      </fill>
    </dxf>
    <dxf>
      <font>
        <color rgb="FF9C0006"/>
      </font>
      <fill>
        <patternFill patternType="none"/>
      </fill>
    </dxf>
    <dxf>
      <font>
        <color rgb="FF9C0006"/>
      </font>
      <fill>
        <patternFill patternType="none"/>
      </fill>
    </dxf>
    <dxf>
      <font>
        <color rgb="FF9C0006"/>
      </font>
      <fill>
        <patternFill patternType="none"/>
      </fill>
    </dxf>
    <dxf>
      <font>
        <color rgb="FF9C0006"/>
      </font>
      <fill>
        <patternFill patternType="none"/>
      </fill>
    </dxf>
    <dxf>
      <font>
        <color rgb="FF9C0006"/>
      </font>
      <fill>
        <patternFill patternType="none"/>
      </fill>
    </dxf>
    <dxf>
      <font>
        <color rgb="FF9C0006"/>
      </font>
      <fill>
        <patternFill patternType="none"/>
      </fill>
    </dxf>
    <dxf>
      <font>
        <color rgb="FF9C0006"/>
      </font>
      <fill>
        <patternFill patternType="none"/>
      </fill>
    </dxf>
    <dxf>
      <font>
        <color rgb="FF9C0006"/>
      </font>
      <fill>
        <patternFill patternType="none"/>
      </fill>
    </dxf>
    <dxf>
      <font>
        <color rgb="FF9C0006"/>
      </font>
      <fill>
        <patternFill patternType="none"/>
      </fill>
    </dxf>
  </dxfs>
  <tableStyles count="0" defaultTableStyle="TableStyleMedium2" defaultPivotStyle="PivotStyleLight16"/>
  <colors>
    <mruColors>
      <color rgb="FF44546A"/>
      <color rgb="FF4472C4"/>
      <color rgb="FF006EB7"/>
      <color rgb="FF6EC7F1"/>
      <color rgb="FF2372BA"/>
      <color rgb="FF008658"/>
      <color rgb="FF50565C"/>
      <color rgb="FF9DC42E"/>
      <color rgb="FF28AF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Landgebruik scenario 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pieChart>
        <c:varyColors val="1"/>
        <c:ser>
          <c:idx val="0"/>
          <c:order val="0"/>
          <c:tx>
            <c:strRef>
              <c:f>'Dashboard resultaten'!$C$43</c:f>
              <c:strCache>
                <c:ptCount val="1"/>
                <c:pt idx="0">
                  <c:v>Scenario 0</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7D8-EB40-A471-38F74851F23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7D8-EB40-A471-38F74851F23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7D8-EB40-A471-38F74851F23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7D8-EB40-A471-38F74851F23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7D8-EB40-A471-38F74851F23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7D8-EB40-A471-38F74851F23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7D8-EB40-A471-38F74851F23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C7D8-EB40-A471-38F74851F23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C7D8-EB40-A471-38F74851F23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65D4-4C47-B4C3-2B9D924AA103}"/>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65D4-4C47-B4C3-2B9D924AA103}"/>
              </c:ext>
            </c:extLst>
          </c:dPt>
          <c:cat>
            <c:strRef>
              <c:f>'Dashboard resultaten'!$B$44:$B$54</c:f>
              <c:strCache>
                <c:ptCount val="11"/>
                <c:pt idx="0">
                  <c:v>Bos</c:v>
                </c:pt>
                <c:pt idx="1">
                  <c:v>Akkerbouw</c:v>
                </c:pt>
                <c:pt idx="2">
                  <c:v>Melkveehouderij</c:v>
                </c:pt>
                <c:pt idx="3">
                  <c:v>Riet</c:v>
                </c:pt>
                <c:pt idx="4">
                  <c:v>Lisdodde</c:v>
                </c:pt>
                <c:pt idx="5">
                  <c:v>Miscanthus</c:v>
                </c:pt>
                <c:pt idx="6">
                  <c:v>Grienden</c:v>
                </c:pt>
                <c:pt idx="7">
                  <c:v>Agroforestry</c:v>
                </c:pt>
                <c:pt idx="8">
                  <c:v>Zonnekroon</c:v>
                </c:pt>
                <c:pt idx="9">
                  <c:v>Bamboe</c:v>
                </c:pt>
                <c:pt idx="10">
                  <c:v>Silvopasture</c:v>
                </c:pt>
              </c:strCache>
            </c:strRef>
          </c:cat>
          <c:val>
            <c:numRef>
              <c:f>'Dashboard resultaten'!$C$44:$C$54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E18A-6646-862F-EF820212F8A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c:style val="2"/>
  <c:chart>
    <c:autoTitleDeleted val="1"/>
    <c:plotArea>
      <c:layout/>
      <c:barChart>
        <c:barDir val="col"/>
        <c:grouping val="clustered"/>
        <c:varyColors val="1"/>
        <c:ser>
          <c:idx val="0"/>
          <c:order val="0"/>
          <c:tx>
            <c:v>Monetaire waarde - totaal (€)</c:v>
          </c:tx>
          <c:spPr>
            <a:solidFill>
              <a:srgbClr val="4472C4"/>
            </a:solidFill>
            <a:ln cmpd="sng">
              <a:solidFill>
                <a:srgbClr val="000000"/>
              </a:solidFill>
            </a:ln>
          </c:spPr>
          <c:invertIfNegative val="1"/>
          <c:cat>
            <c:strRef>
              <c:f>'Dashboard resultaten'!$I$11:$K$11</c:f>
              <c:strCache>
                <c:ptCount val="3"/>
                <c:pt idx="0">
                  <c:v>Scenario 0</c:v>
                </c:pt>
                <c:pt idx="1">
                  <c:v>Scenario 1</c:v>
                </c:pt>
                <c:pt idx="2">
                  <c:v>Scenario 2</c:v>
                </c:pt>
              </c:strCache>
            </c:strRef>
          </c:cat>
          <c:val>
            <c:numRef>
              <c:f>'Dashboard resultaten'!$I$19:$K$19</c:f>
              <c:numCache>
                <c:formatCode>"€"\ #,##0.00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EC7-C345-9DAB-82AC9E4287EA}"/>
            </c:ext>
          </c:extLst>
        </c:ser>
        <c:dLbls>
          <c:showLegendKey val="0"/>
          <c:showVal val="0"/>
          <c:showCatName val="0"/>
          <c:showSerName val="0"/>
          <c:showPercent val="0"/>
          <c:showBubbleSize val="0"/>
        </c:dLbls>
        <c:gapWidth val="150"/>
        <c:axId val="59861721"/>
        <c:axId val="1512995328"/>
      </c:barChart>
      <c:catAx>
        <c:axId val="59861721"/>
        <c:scaling>
          <c:orientation val="minMax"/>
        </c:scaling>
        <c:delete val="0"/>
        <c:axPos val="b"/>
        <c:title>
          <c:tx>
            <c:rich>
              <a:bodyPr/>
              <a:lstStyle/>
              <a:p>
                <a:pPr lvl="0">
                  <a:defRPr b="0">
                    <a:solidFill>
                      <a:srgbClr val="000000"/>
                    </a:solidFill>
                    <a:latin typeface="+mn-lt"/>
                  </a:defRPr>
                </a:pPr>
                <a:endParaRPr lang="nl-NL"/>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nl-NL"/>
          </a:p>
        </c:txPr>
        <c:crossAx val="1512995328"/>
        <c:crosses val="autoZero"/>
        <c:auto val="1"/>
        <c:lblAlgn val="ctr"/>
        <c:lblOffset val="100"/>
        <c:noMultiLvlLbl val="1"/>
      </c:catAx>
      <c:valAx>
        <c:axId val="151299532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nl-NL"/>
              </a:p>
            </c:rich>
          </c:tx>
          <c:overlay val="0"/>
        </c:title>
        <c:numFmt formatCode="&quot;€&quot;\ #,##0.00" sourceLinked="1"/>
        <c:majorTickMark val="none"/>
        <c:minorTickMark val="none"/>
        <c:tickLblPos val="nextTo"/>
        <c:spPr>
          <a:ln/>
        </c:spPr>
        <c:txPr>
          <a:bodyPr/>
          <a:lstStyle/>
          <a:p>
            <a:pPr lvl="0">
              <a:defRPr sz="900" b="0" i="0">
                <a:solidFill>
                  <a:srgbClr val="000000"/>
                </a:solidFill>
                <a:latin typeface="+mn-lt"/>
              </a:defRPr>
            </a:pPr>
            <a:endParaRPr lang="nl-NL"/>
          </a:p>
        </c:txPr>
        <c:crossAx val="59861721"/>
        <c:crosses val="autoZero"/>
        <c:crossBetween val="between"/>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Landgebruik scenario 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pieChart>
        <c:varyColors val="1"/>
        <c:ser>
          <c:idx val="0"/>
          <c:order val="0"/>
          <c:tx>
            <c:strRef>
              <c:f>'Dashboard resultaten'!$D$43</c:f>
              <c:strCache>
                <c:ptCount val="1"/>
                <c:pt idx="0">
                  <c:v>Scenario 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456-4E4F-847D-F1D319D7251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456-4E4F-847D-F1D319D7251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456-4E4F-847D-F1D319D7251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456-4E4F-847D-F1D319D7251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456-4E4F-847D-F1D319D7251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456-4E4F-847D-F1D319D7251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456-4E4F-847D-F1D319D7251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3456-4E4F-847D-F1D319D7251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3456-4E4F-847D-F1D319D7251B}"/>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0913-A342-A1BA-F11B81BFA14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0913-A342-A1BA-F11B81BFA145}"/>
              </c:ext>
            </c:extLst>
          </c:dPt>
          <c:cat>
            <c:strRef>
              <c:f>'Dashboard resultaten'!$B$44:$B$54</c:f>
              <c:strCache>
                <c:ptCount val="11"/>
                <c:pt idx="0">
                  <c:v>Bos</c:v>
                </c:pt>
                <c:pt idx="1">
                  <c:v>Akkerbouw</c:v>
                </c:pt>
                <c:pt idx="2">
                  <c:v>Melkveehouderij</c:v>
                </c:pt>
                <c:pt idx="3">
                  <c:v>Riet</c:v>
                </c:pt>
                <c:pt idx="4">
                  <c:v>Lisdodde</c:v>
                </c:pt>
                <c:pt idx="5">
                  <c:v>Miscanthus</c:v>
                </c:pt>
                <c:pt idx="6">
                  <c:v>Grienden</c:v>
                </c:pt>
                <c:pt idx="7">
                  <c:v>Agroforestry</c:v>
                </c:pt>
                <c:pt idx="8">
                  <c:v>Zonnekroon</c:v>
                </c:pt>
                <c:pt idx="9">
                  <c:v>Bamboe</c:v>
                </c:pt>
                <c:pt idx="10">
                  <c:v>Silvopasture</c:v>
                </c:pt>
              </c:strCache>
            </c:strRef>
          </c:cat>
          <c:val>
            <c:numRef>
              <c:f>'Dashboard resultaten'!$D$44:$D$54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12-3456-4E4F-847D-F1D319D7251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Landgebruik scenario 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pieChart>
        <c:varyColors val="1"/>
        <c:ser>
          <c:idx val="0"/>
          <c:order val="0"/>
          <c:tx>
            <c:strRef>
              <c:f>'Dashboard resultaten'!$E$43</c:f>
              <c:strCache>
                <c:ptCount val="1"/>
                <c:pt idx="0">
                  <c:v>Scenario 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ECF-7845-A5EA-4A83D8ED3CB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ECF-7845-A5EA-4A83D8ED3CB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ECF-7845-A5EA-4A83D8ED3CB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ECF-7845-A5EA-4A83D8ED3CB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ECF-7845-A5EA-4A83D8ED3CB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ECF-7845-A5EA-4A83D8ED3CB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ECF-7845-A5EA-4A83D8ED3CB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CECF-7845-A5EA-4A83D8ED3CB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CECF-7845-A5EA-4A83D8ED3CBC}"/>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95E2-604D-901D-D550437500FC}"/>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95E2-604D-901D-D550437500FC}"/>
              </c:ext>
            </c:extLst>
          </c:dPt>
          <c:cat>
            <c:strRef>
              <c:f>'Dashboard resultaten'!$B$44:$B$54</c:f>
              <c:strCache>
                <c:ptCount val="11"/>
                <c:pt idx="0">
                  <c:v>Bos</c:v>
                </c:pt>
                <c:pt idx="1">
                  <c:v>Akkerbouw</c:v>
                </c:pt>
                <c:pt idx="2">
                  <c:v>Melkveehouderij</c:v>
                </c:pt>
                <c:pt idx="3">
                  <c:v>Riet</c:v>
                </c:pt>
                <c:pt idx="4">
                  <c:v>Lisdodde</c:v>
                </c:pt>
                <c:pt idx="5">
                  <c:v>Miscanthus</c:v>
                </c:pt>
                <c:pt idx="6">
                  <c:v>Grienden</c:v>
                </c:pt>
                <c:pt idx="7">
                  <c:v>Agroforestry</c:v>
                </c:pt>
                <c:pt idx="8">
                  <c:v>Zonnekroon</c:v>
                </c:pt>
                <c:pt idx="9">
                  <c:v>Bamboe</c:v>
                </c:pt>
                <c:pt idx="10">
                  <c:v>Silvopasture</c:v>
                </c:pt>
              </c:strCache>
            </c:strRef>
          </c:cat>
          <c:val>
            <c:numRef>
              <c:f>'Dashboard resultaten'!$E$44:$E$54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12-CECF-7845-A5EA-4A83D8ED3CBC}"/>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c:style val="2"/>
  <c:chart>
    <c:autoTitleDeleted val="1"/>
    <c:plotArea>
      <c:layout/>
      <c:barChart>
        <c:barDir val="col"/>
        <c:grouping val="clustered"/>
        <c:varyColors val="1"/>
        <c:ser>
          <c:idx val="0"/>
          <c:order val="0"/>
          <c:tx>
            <c:v>Gemiddeld jaarsaldo p/h</c:v>
          </c:tx>
          <c:spPr>
            <a:solidFill>
              <a:srgbClr val="4472C4"/>
            </a:solidFill>
            <a:ln cmpd="sng">
              <a:solidFill>
                <a:srgbClr val="000000"/>
              </a:solidFill>
            </a:ln>
          </c:spPr>
          <c:invertIfNegative val="1"/>
          <c:dLbls>
            <c:spPr>
              <a:noFill/>
              <a:ln>
                <a:noFill/>
              </a:ln>
              <a:effectLst/>
            </c:spPr>
            <c:txPr>
              <a:bodyPr/>
              <a:lstStyle/>
              <a:p>
                <a:pPr lvl="0">
                  <a:defRPr sz="900" b="0" i="0">
                    <a:latin typeface="+mn-lt"/>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'Aanvullende resultaten'!$C$6:$E$6</c:f>
              <c:strCache>
                <c:ptCount val="3"/>
                <c:pt idx="0">
                  <c:v>Scenario 0</c:v>
                </c:pt>
                <c:pt idx="1">
                  <c:v>Scenario 1</c:v>
                </c:pt>
                <c:pt idx="2">
                  <c:v>Scenario 2</c:v>
                </c:pt>
              </c:strCache>
            </c:strRef>
          </c:cat>
          <c:val>
            <c:numRef>
              <c:f>'Aanvullende resultaten'!$C$7:$E$7</c:f>
              <c:numCache>
                <c:formatCode>"€"\ #,##0.00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1FA-FF4C-B443-5A99A2F93350}"/>
            </c:ext>
          </c:extLst>
        </c:ser>
        <c:dLbls>
          <c:showLegendKey val="0"/>
          <c:showVal val="0"/>
          <c:showCatName val="0"/>
          <c:showSerName val="0"/>
          <c:showPercent val="0"/>
          <c:showBubbleSize val="0"/>
        </c:dLbls>
        <c:gapWidth val="150"/>
        <c:axId val="293663179"/>
        <c:axId val="592610143"/>
      </c:barChart>
      <c:catAx>
        <c:axId val="293663179"/>
        <c:scaling>
          <c:orientation val="minMax"/>
        </c:scaling>
        <c:delete val="0"/>
        <c:axPos val="b"/>
        <c:title>
          <c:tx>
            <c:rich>
              <a:bodyPr/>
              <a:lstStyle/>
              <a:p>
                <a:pPr lvl="0">
                  <a:defRPr b="0">
                    <a:solidFill>
                      <a:srgbClr val="000000"/>
                    </a:solidFill>
                    <a:latin typeface="+mn-lt"/>
                  </a:defRPr>
                </a:pPr>
                <a:endParaRPr lang="nl-NL"/>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nl-NL"/>
          </a:p>
        </c:txPr>
        <c:crossAx val="592610143"/>
        <c:crosses val="autoZero"/>
        <c:auto val="1"/>
        <c:lblAlgn val="ctr"/>
        <c:lblOffset val="100"/>
        <c:noMultiLvlLbl val="1"/>
      </c:catAx>
      <c:valAx>
        <c:axId val="59261014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nl-NL"/>
              </a:p>
            </c:rich>
          </c:tx>
          <c:overlay val="0"/>
        </c:title>
        <c:numFmt formatCode="&quot;€&quot;\ #,##0.00" sourceLinked="1"/>
        <c:majorTickMark val="none"/>
        <c:minorTickMark val="none"/>
        <c:tickLblPos val="nextTo"/>
        <c:spPr>
          <a:ln/>
        </c:spPr>
        <c:txPr>
          <a:bodyPr/>
          <a:lstStyle/>
          <a:p>
            <a:pPr lvl="0">
              <a:defRPr sz="900" b="0" i="0">
                <a:solidFill>
                  <a:srgbClr val="000000"/>
                </a:solidFill>
                <a:latin typeface="+mn-lt"/>
              </a:defRPr>
            </a:pPr>
            <a:endParaRPr lang="nl-NL"/>
          </a:p>
        </c:txPr>
        <c:crossAx val="293663179"/>
        <c:crosses val="autoZero"/>
        <c:crossBetween val="between"/>
      </c:valAx>
    </c:plotArea>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c:style val="2"/>
  <c:chart>
    <c:autoTitleDeleted val="1"/>
    <c:plotArea>
      <c:layout/>
      <c:pieChart>
        <c:varyColors val="1"/>
        <c:ser>
          <c:idx val="0"/>
          <c:order val="0"/>
          <c:tx>
            <c:strRef>
              <c:f>'Aanvullende resultaten'!$C$14</c:f>
              <c:strCache>
                <c:ptCount val="1"/>
                <c:pt idx="0">
                  <c:v>Scenario 0</c:v>
                </c:pt>
              </c:strCache>
            </c:strRef>
          </c:tx>
          <c:dPt>
            <c:idx val="0"/>
            <c:bubble3D val="0"/>
            <c:spPr>
              <a:solidFill>
                <a:schemeClr val="accent1"/>
              </a:solidFill>
            </c:spPr>
            <c:extLst>
              <c:ext xmlns:c16="http://schemas.microsoft.com/office/drawing/2014/chart" uri="{C3380CC4-5D6E-409C-BE32-E72D297353CC}">
                <c16:uniqueId val="{00000001-5C35-D649-9369-4A4F86F4AA04}"/>
              </c:ext>
            </c:extLst>
          </c:dPt>
          <c:dPt>
            <c:idx val="1"/>
            <c:bubble3D val="0"/>
            <c:spPr>
              <a:solidFill>
                <a:schemeClr val="accent2"/>
              </a:solidFill>
            </c:spPr>
            <c:extLst>
              <c:ext xmlns:c16="http://schemas.microsoft.com/office/drawing/2014/chart" uri="{C3380CC4-5D6E-409C-BE32-E72D297353CC}">
                <c16:uniqueId val="{00000003-5C35-D649-9369-4A4F86F4AA04}"/>
              </c:ext>
            </c:extLst>
          </c:dPt>
          <c:dPt>
            <c:idx val="2"/>
            <c:bubble3D val="0"/>
            <c:spPr>
              <a:solidFill>
                <a:schemeClr val="accent3"/>
              </a:solidFill>
            </c:spPr>
            <c:extLst>
              <c:ext xmlns:c16="http://schemas.microsoft.com/office/drawing/2014/chart" uri="{C3380CC4-5D6E-409C-BE32-E72D297353CC}">
                <c16:uniqueId val="{00000005-5C35-D649-9369-4A4F86F4AA04}"/>
              </c:ext>
            </c:extLst>
          </c:dPt>
          <c:dPt>
            <c:idx val="3"/>
            <c:bubble3D val="0"/>
            <c:spPr>
              <a:solidFill>
                <a:schemeClr val="accent4"/>
              </a:solidFill>
            </c:spPr>
            <c:extLst>
              <c:ext xmlns:c16="http://schemas.microsoft.com/office/drawing/2014/chart" uri="{C3380CC4-5D6E-409C-BE32-E72D297353CC}">
                <c16:uniqueId val="{00000007-5C35-D649-9369-4A4F86F4AA04}"/>
              </c:ext>
            </c:extLst>
          </c:dPt>
          <c:dPt>
            <c:idx val="4"/>
            <c:bubble3D val="0"/>
            <c:spPr>
              <a:solidFill>
                <a:schemeClr val="accent5"/>
              </a:solidFill>
            </c:spPr>
            <c:extLst>
              <c:ext xmlns:c16="http://schemas.microsoft.com/office/drawing/2014/chart" uri="{C3380CC4-5D6E-409C-BE32-E72D297353CC}">
                <c16:uniqueId val="{00000009-5C35-D649-9369-4A4F86F4AA04}"/>
              </c:ext>
            </c:extLst>
          </c:dPt>
          <c:dPt>
            <c:idx val="5"/>
            <c:bubble3D val="0"/>
            <c:spPr>
              <a:solidFill>
                <a:schemeClr val="accent6"/>
              </a:solidFill>
            </c:spPr>
            <c:extLst>
              <c:ext xmlns:c16="http://schemas.microsoft.com/office/drawing/2014/chart" uri="{C3380CC4-5D6E-409C-BE32-E72D297353CC}">
                <c16:uniqueId val="{0000000B-5C35-D649-9369-4A4F86F4AA04}"/>
              </c:ext>
            </c:extLst>
          </c:dPt>
          <c:dPt>
            <c:idx val="6"/>
            <c:bubble3D val="0"/>
            <c:spPr>
              <a:solidFill>
                <a:schemeClr val="accent1"/>
              </a:solidFill>
            </c:spPr>
            <c:extLst>
              <c:ext xmlns:c16="http://schemas.microsoft.com/office/drawing/2014/chart" uri="{C3380CC4-5D6E-409C-BE32-E72D297353CC}">
                <c16:uniqueId val="{0000000D-5C35-D649-9369-4A4F86F4AA04}"/>
              </c:ext>
            </c:extLst>
          </c:dPt>
          <c:dPt>
            <c:idx val="7"/>
            <c:bubble3D val="0"/>
            <c:spPr>
              <a:solidFill>
                <a:schemeClr val="accent2"/>
              </a:solidFill>
            </c:spPr>
            <c:extLst>
              <c:ext xmlns:c16="http://schemas.microsoft.com/office/drawing/2014/chart" uri="{C3380CC4-5D6E-409C-BE32-E72D297353CC}">
                <c16:uniqueId val="{0000000F-5C35-D649-9369-4A4F86F4AA04}"/>
              </c:ext>
            </c:extLst>
          </c:dPt>
          <c:cat>
            <c:strRef>
              <c:f>'Aanvullende resultaten'!$B$15:$B$22</c:f>
              <c:strCache>
                <c:ptCount val="8"/>
                <c:pt idx="0">
                  <c:v>Bos</c:v>
                </c:pt>
                <c:pt idx="1">
                  <c:v>Akkerbouw</c:v>
                </c:pt>
                <c:pt idx="2">
                  <c:v>Melkveehouderij</c:v>
                </c:pt>
                <c:pt idx="3">
                  <c:v>Riet</c:v>
                </c:pt>
                <c:pt idx="4">
                  <c:v>Lisdodde</c:v>
                </c:pt>
                <c:pt idx="5">
                  <c:v>Miscanthus</c:v>
                </c:pt>
                <c:pt idx="6">
                  <c:v>Grienden</c:v>
                </c:pt>
                <c:pt idx="7">
                  <c:v>Agroforestry</c:v>
                </c:pt>
              </c:strCache>
            </c:strRef>
          </c:cat>
          <c:val>
            <c:numRef>
              <c:f>'Aanvullende resultaten'!$C$15:$C$22</c:f>
              <c:numCache>
                <c:formatCode>General</c:formatCode>
                <c:ptCount val="8"/>
                <c:pt idx="0" formatCode="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0-5C35-D649-9369-4A4F86F4AA04}"/>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sz="1400" b="0" i="0">
              <a:solidFill>
                <a:srgbClr val="1A1A1A"/>
              </a:solidFill>
              <a:latin typeface="+mn-lt"/>
            </a:defRPr>
          </a:pPr>
          <a:endParaRPr lang="nl-NL"/>
        </a:p>
      </c:txPr>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c:style val="2"/>
  <c:chart>
    <c:autoTitleDeleted val="1"/>
    <c:plotArea>
      <c:layout/>
      <c:pieChart>
        <c:varyColors val="1"/>
        <c:ser>
          <c:idx val="0"/>
          <c:order val="0"/>
          <c:tx>
            <c:strRef>
              <c:f>'Aanvullende resultaten'!$D$14</c:f>
              <c:strCache>
                <c:ptCount val="1"/>
                <c:pt idx="0">
                  <c:v>Scenario 1</c:v>
                </c:pt>
              </c:strCache>
            </c:strRef>
          </c:tx>
          <c:dPt>
            <c:idx val="0"/>
            <c:bubble3D val="0"/>
            <c:spPr>
              <a:solidFill>
                <a:schemeClr val="accent1"/>
              </a:solidFill>
            </c:spPr>
            <c:extLst>
              <c:ext xmlns:c16="http://schemas.microsoft.com/office/drawing/2014/chart" uri="{C3380CC4-5D6E-409C-BE32-E72D297353CC}">
                <c16:uniqueId val="{00000001-29B4-BA44-8695-498CB9AA80B2}"/>
              </c:ext>
            </c:extLst>
          </c:dPt>
          <c:dPt>
            <c:idx val="1"/>
            <c:bubble3D val="0"/>
            <c:spPr>
              <a:solidFill>
                <a:schemeClr val="accent2"/>
              </a:solidFill>
            </c:spPr>
            <c:extLst>
              <c:ext xmlns:c16="http://schemas.microsoft.com/office/drawing/2014/chart" uri="{C3380CC4-5D6E-409C-BE32-E72D297353CC}">
                <c16:uniqueId val="{00000003-29B4-BA44-8695-498CB9AA80B2}"/>
              </c:ext>
            </c:extLst>
          </c:dPt>
          <c:dPt>
            <c:idx val="2"/>
            <c:bubble3D val="0"/>
            <c:spPr>
              <a:solidFill>
                <a:schemeClr val="accent3"/>
              </a:solidFill>
            </c:spPr>
            <c:extLst>
              <c:ext xmlns:c16="http://schemas.microsoft.com/office/drawing/2014/chart" uri="{C3380CC4-5D6E-409C-BE32-E72D297353CC}">
                <c16:uniqueId val="{00000005-29B4-BA44-8695-498CB9AA80B2}"/>
              </c:ext>
            </c:extLst>
          </c:dPt>
          <c:dPt>
            <c:idx val="3"/>
            <c:bubble3D val="0"/>
            <c:spPr>
              <a:solidFill>
                <a:schemeClr val="accent4"/>
              </a:solidFill>
            </c:spPr>
            <c:extLst>
              <c:ext xmlns:c16="http://schemas.microsoft.com/office/drawing/2014/chart" uri="{C3380CC4-5D6E-409C-BE32-E72D297353CC}">
                <c16:uniqueId val="{00000007-29B4-BA44-8695-498CB9AA80B2}"/>
              </c:ext>
            </c:extLst>
          </c:dPt>
          <c:dPt>
            <c:idx val="4"/>
            <c:bubble3D val="0"/>
            <c:spPr>
              <a:solidFill>
                <a:schemeClr val="accent5"/>
              </a:solidFill>
            </c:spPr>
            <c:extLst>
              <c:ext xmlns:c16="http://schemas.microsoft.com/office/drawing/2014/chart" uri="{C3380CC4-5D6E-409C-BE32-E72D297353CC}">
                <c16:uniqueId val="{00000009-29B4-BA44-8695-498CB9AA80B2}"/>
              </c:ext>
            </c:extLst>
          </c:dPt>
          <c:dPt>
            <c:idx val="5"/>
            <c:bubble3D val="0"/>
            <c:spPr>
              <a:solidFill>
                <a:schemeClr val="accent6"/>
              </a:solidFill>
            </c:spPr>
            <c:extLst>
              <c:ext xmlns:c16="http://schemas.microsoft.com/office/drawing/2014/chart" uri="{C3380CC4-5D6E-409C-BE32-E72D297353CC}">
                <c16:uniqueId val="{0000000B-29B4-BA44-8695-498CB9AA80B2}"/>
              </c:ext>
            </c:extLst>
          </c:dPt>
          <c:dPt>
            <c:idx val="6"/>
            <c:bubble3D val="0"/>
            <c:spPr>
              <a:solidFill>
                <a:schemeClr val="accent1"/>
              </a:solidFill>
            </c:spPr>
            <c:extLst>
              <c:ext xmlns:c16="http://schemas.microsoft.com/office/drawing/2014/chart" uri="{C3380CC4-5D6E-409C-BE32-E72D297353CC}">
                <c16:uniqueId val="{0000000D-29B4-BA44-8695-498CB9AA80B2}"/>
              </c:ext>
            </c:extLst>
          </c:dPt>
          <c:dPt>
            <c:idx val="7"/>
            <c:bubble3D val="0"/>
            <c:spPr>
              <a:solidFill>
                <a:schemeClr val="accent2"/>
              </a:solidFill>
            </c:spPr>
            <c:extLst>
              <c:ext xmlns:c16="http://schemas.microsoft.com/office/drawing/2014/chart" uri="{C3380CC4-5D6E-409C-BE32-E72D297353CC}">
                <c16:uniqueId val="{0000000F-29B4-BA44-8695-498CB9AA80B2}"/>
              </c:ext>
            </c:extLst>
          </c:dPt>
          <c:cat>
            <c:strRef>
              <c:f>'Aanvullende resultaten'!$B$15:$B$22</c:f>
              <c:strCache>
                <c:ptCount val="8"/>
                <c:pt idx="0">
                  <c:v>Bos</c:v>
                </c:pt>
                <c:pt idx="1">
                  <c:v>Akkerbouw</c:v>
                </c:pt>
                <c:pt idx="2">
                  <c:v>Melkveehouderij</c:v>
                </c:pt>
                <c:pt idx="3">
                  <c:v>Riet</c:v>
                </c:pt>
                <c:pt idx="4">
                  <c:v>Lisdodde</c:v>
                </c:pt>
                <c:pt idx="5">
                  <c:v>Miscanthus</c:v>
                </c:pt>
                <c:pt idx="6">
                  <c:v>Grienden</c:v>
                </c:pt>
                <c:pt idx="7">
                  <c:v>Agroforestry</c:v>
                </c:pt>
              </c:strCache>
            </c:strRef>
          </c:cat>
          <c:val>
            <c:numRef>
              <c:f>'Aanvullende resultaten'!$D$15:$D$22</c:f>
              <c:numCache>
                <c:formatCode>General</c:formatCode>
                <c:ptCount val="8"/>
                <c:pt idx="0" formatCode="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0-29B4-BA44-8695-498CB9AA80B2}"/>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sz="1400" b="0" i="0">
              <a:solidFill>
                <a:srgbClr val="1A1A1A"/>
              </a:solidFill>
              <a:latin typeface="+mn-lt"/>
            </a:defRPr>
          </a:pPr>
          <a:endParaRPr lang="nl-NL"/>
        </a:p>
      </c:txPr>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c:style val="2"/>
  <c:chart>
    <c:autoTitleDeleted val="1"/>
    <c:plotArea>
      <c:layout/>
      <c:pieChart>
        <c:varyColors val="1"/>
        <c:ser>
          <c:idx val="0"/>
          <c:order val="0"/>
          <c:tx>
            <c:strRef>
              <c:f>'Aanvullende resultaten'!$E$14</c:f>
              <c:strCache>
                <c:ptCount val="1"/>
                <c:pt idx="0">
                  <c:v>Scenario 2</c:v>
                </c:pt>
              </c:strCache>
            </c:strRef>
          </c:tx>
          <c:dPt>
            <c:idx val="0"/>
            <c:bubble3D val="0"/>
            <c:spPr>
              <a:solidFill>
                <a:schemeClr val="accent2"/>
              </a:solidFill>
            </c:spPr>
            <c:extLst>
              <c:ext xmlns:c16="http://schemas.microsoft.com/office/drawing/2014/chart" uri="{C3380CC4-5D6E-409C-BE32-E72D297353CC}">
                <c16:uniqueId val="{00000001-4EF5-3448-8138-8995F5FCEFAC}"/>
              </c:ext>
            </c:extLst>
          </c:dPt>
          <c:dPt>
            <c:idx val="1"/>
            <c:bubble3D val="0"/>
            <c:spPr>
              <a:solidFill>
                <a:schemeClr val="accent4"/>
              </a:solidFill>
            </c:spPr>
            <c:extLst>
              <c:ext xmlns:c16="http://schemas.microsoft.com/office/drawing/2014/chart" uri="{C3380CC4-5D6E-409C-BE32-E72D297353CC}">
                <c16:uniqueId val="{00000003-4EF5-3448-8138-8995F5FCEFAC}"/>
              </c:ext>
            </c:extLst>
          </c:dPt>
          <c:dPt>
            <c:idx val="2"/>
            <c:bubble3D val="0"/>
            <c:spPr>
              <a:solidFill>
                <a:schemeClr val="accent6"/>
              </a:solidFill>
            </c:spPr>
            <c:extLst>
              <c:ext xmlns:c16="http://schemas.microsoft.com/office/drawing/2014/chart" uri="{C3380CC4-5D6E-409C-BE32-E72D297353CC}">
                <c16:uniqueId val="{00000005-4EF5-3448-8138-8995F5FCEFAC}"/>
              </c:ext>
            </c:extLst>
          </c:dPt>
          <c:dPt>
            <c:idx val="3"/>
            <c:bubble3D val="0"/>
            <c:spPr>
              <a:solidFill>
                <a:schemeClr val="accent2"/>
              </a:solidFill>
            </c:spPr>
            <c:extLst>
              <c:ext xmlns:c16="http://schemas.microsoft.com/office/drawing/2014/chart" uri="{C3380CC4-5D6E-409C-BE32-E72D297353CC}">
                <c16:uniqueId val="{00000007-4EF5-3448-8138-8995F5FCEFAC}"/>
              </c:ext>
            </c:extLst>
          </c:dPt>
          <c:dPt>
            <c:idx val="4"/>
            <c:bubble3D val="0"/>
            <c:spPr>
              <a:solidFill>
                <a:schemeClr val="accent4"/>
              </a:solidFill>
            </c:spPr>
            <c:extLst>
              <c:ext xmlns:c16="http://schemas.microsoft.com/office/drawing/2014/chart" uri="{C3380CC4-5D6E-409C-BE32-E72D297353CC}">
                <c16:uniqueId val="{00000009-4EF5-3448-8138-8995F5FCEFAC}"/>
              </c:ext>
            </c:extLst>
          </c:dPt>
          <c:dPt>
            <c:idx val="5"/>
            <c:bubble3D val="0"/>
            <c:spPr>
              <a:solidFill>
                <a:schemeClr val="accent6"/>
              </a:solidFill>
            </c:spPr>
            <c:extLst>
              <c:ext xmlns:c16="http://schemas.microsoft.com/office/drawing/2014/chart" uri="{C3380CC4-5D6E-409C-BE32-E72D297353CC}">
                <c16:uniqueId val="{0000000B-4EF5-3448-8138-8995F5FCEFAC}"/>
              </c:ext>
            </c:extLst>
          </c:dPt>
          <c:dPt>
            <c:idx val="6"/>
            <c:bubble3D val="0"/>
            <c:spPr>
              <a:solidFill>
                <a:schemeClr val="accent2"/>
              </a:solidFill>
            </c:spPr>
            <c:extLst>
              <c:ext xmlns:c16="http://schemas.microsoft.com/office/drawing/2014/chart" uri="{C3380CC4-5D6E-409C-BE32-E72D297353CC}">
                <c16:uniqueId val="{0000000D-4EF5-3448-8138-8995F5FCEFAC}"/>
              </c:ext>
            </c:extLst>
          </c:dPt>
          <c:dPt>
            <c:idx val="7"/>
            <c:bubble3D val="0"/>
            <c:spPr>
              <a:solidFill>
                <a:schemeClr val="accent4"/>
              </a:solidFill>
            </c:spPr>
            <c:extLst>
              <c:ext xmlns:c16="http://schemas.microsoft.com/office/drawing/2014/chart" uri="{C3380CC4-5D6E-409C-BE32-E72D297353CC}">
                <c16:uniqueId val="{0000000F-4EF5-3448-8138-8995F5FCEFAC}"/>
              </c:ext>
            </c:extLst>
          </c:dPt>
          <c:cat>
            <c:strRef>
              <c:f>'Aanvullende resultaten'!$B$15:$B$22</c:f>
              <c:strCache>
                <c:ptCount val="8"/>
                <c:pt idx="0">
                  <c:v>Bos</c:v>
                </c:pt>
                <c:pt idx="1">
                  <c:v>Akkerbouw</c:v>
                </c:pt>
                <c:pt idx="2">
                  <c:v>Melkveehouderij</c:v>
                </c:pt>
                <c:pt idx="3">
                  <c:v>Riet</c:v>
                </c:pt>
                <c:pt idx="4">
                  <c:v>Lisdodde</c:v>
                </c:pt>
                <c:pt idx="5">
                  <c:v>Miscanthus</c:v>
                </c:pt>
                <c:pt idx="6">
                  <c:v>Grienden</c:v>
                </c:pt>
                <c:pt idx="7">
                  <c:v>Agroforestry</c:v>
                </c:pt>
              </c:strCache>
            </c:strRef>
          </c:cat>
          <c:val>
            <c:numRef>
              <c:f>'Aanvullende resultaten'!$E$15:$E$22</c:f>
              <c:numCache>
                <c:formatCode>General</c:formatCode>
                <c:ptCount val="8"/>
                <c:pt idx="0" formatCode="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0-4EF5-3448-8138-8995F5FCEFAC}"/>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sz="1400" b="0" i="0">
              <a:solidFill>
                <a:srgbClr val="1A1A1A"/>
              </a:solidFill>
              <a:latin typeface="+mn-lt"/>
            </a:defRPr>
          </a:pPr>
          <a:endParaRPr lang="nl-NL"/>
        </a:p>
      </c:txPr>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c:style val="2"/>
  <c:chart>
    <c:autoTitleDeleted val="1"/>
    <c:plotArea>
      <c:layout/>
      <c:barChart>
        <c:barDir val="col"/>
        <c:grouping val="clustered"/>
        <c:varyColors val="1"/>
        <c:ser>
          <c:idx val="0"/>
          <c:order val="0"/>
          <c:invertIfNegative val="1"/>
          <c:cat>
            <c:strRef>
              <c:f>'Dashboard resultaten'!$I$11:$K$11</c:f>
              <c:strCache>
                <c:ptCount val="3"/>
                <c:pt idx="0">
                  <c:v>Scenario 0</c:v>
                </c:pt>
                <c:pt idx="1">
                  <c:v>Scenario 1</c:v>
                </c:pt>
                <c:pt idx="2">
                  <c:v>Scenario 2</c:v>
                </c:pt>
              </c:strCache>
            </c:strRef>
          </c:cat>
          <c:val>
            <c:numRef>
              <c:f>'Dashboard resultaten'!$I$15:$K$15</c:f>
              <c:numCache>
                <c:formatCode>"€"\ #,##0.00</c:formatCode>
                <c:ptCount val="3"/>
                <c:pt idx="0">
                  <c:v>0</c:v>
                </c:pt>
                <c:pt idx="1">
                  <c:v>0</c:v>
                </c:pt>
                <c:pt idx="2">
                  <c:v>0</c:v>
                </c:pt>
              </c:numCache>
            </c:numRef>
          </c:val>
          <c:extLst>
            <c:ext xmlns:c16="http://schemas.microsoft.com/office/drawing/2014/chart" uri="{C3380CC4-5D6E-409C-BE32-E72D297353CC}">
              <c16:uniqueId val="{00000000-B89F-6C43-BFA0-38E0CB1BAC17}"/>
            </c:ext>
          </c:extLst>
        </c:ser>
        <c:dLbls>
          <c:showLegendKey val="0"/>
          <c:showVal val="0"/>
          <c:showCatName val="0"/>
          <c:showSerName val="0"/>
          <c:showPercent val="0"/>
          <c:showBubbleSize val="0"/>
        </c:dLbls>
        <c:gapWidth val="150"/>
        <c:axId val="1416932048"/>
        <c:axId val="1392814075"/>
      </c:barChart>
      <c:catAx>
        <c:axId val="1416932048"/>
        <c:scaling>
          <c:orientation val="minMax"/>
        </c:scaling>
        <c:delete val="0"/>
        <c:axPos val="b"/>
        <c:title>
          <c:tx>
            <c:rich>
              <a:bodyPr/>
              <a:lstStyle/>
              <a:p>
                <a:pPr lvl="0">
                  <a:defRPr b="0">
                    <a:solidFill>
                      <a:srgbClr val="000000"/>
                    </a:solidFill>
                    <a:latin typeface="+mn-lt"/>
                  </a:defRPr>
                </a:pPr>
                <a:endParaRPr lang="nl-NL"/>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nl-NL"/>
          </a:p>
        </c:txPr>
        <c:crossAx val="1392814075"/>
        <c:crosses val="autoZero"/>
        <c:auto val="1"/>
        <c:lblAlgn val="ctr"/>
        <c:lblOffset val="100"/>
        <c:noMultiLvlLbl val="1"/>
      </c:catAx>
      <c:valAx>
        <c:axId val="1392814075"/>
        <c:scaling>
          <c:orientation val="minMax"/>
        </c:scaling>
        <c:delete val="0"/>
        <c:axPos val="l"/>
        <c:numFmt formatCode="&quot;€&quot;\ #,##0.00" sourceLinked="1"/>
        <c:majorTickMark val="cross"/>
        <c:minorTickMark val="cross"/>
        <c:tickLblPos val="nextTo"/>
        <c:spPr>
          <a:ln>
            <a:noFill/>
          </a:ln>
        </c:spPr>
        <c:crossAx val="1416932048"/>
        <c:crosses val="autoZero"/>
        <c:crossBetween val="between"/>
      </c:valAx>
    </c:plotArea>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c:style val="2"/>
  <c:chart>
    <c:autoTitleDeleted val="1"/>
    <c:plotArea>
      <c:layout/>
      <c:barChart>
        <c:barDir val="col"/>
        <c:grouping val="clustered"/>
        <c:varyColors val="1"/>
        <c:ser>
          <c:idx val="0"/>
          <c:order val="0"/>
          <c:tx>
            <c:v>Absoluut (kg N p/j)</c:v>
          </c:tx>
          <c:spPr>
            <a:solidFill>
              <a:srgbClr val="4472C4"/>
            </a:solidFill>
            <a:ln cmpd="sng">
              <a:solidFill>
                <a:srgbClr val="000000"/>
              </a:solidFill>
            </a:ln>
          </c:spPr>
          <c:invertIfNegative val="1"/>
          <c:cat>
            <c:strRef>
              <c:f>'Dashboard resultaten'!$I$32:$K$32</c:f>
              <c:strCache>
                <c:ptCount val="3"/>
                <c:pt idx="0">
                  <c:v>Scenario 0</c:v>
                </c:pt>
                <c:pt idx="1">
                  <c:v>Scenario 1</c:v>
                </c:pt>
                <c:pt idx="2">
                  <c:v>Scenario 2</c:v>
                </c:pt>
              </c:strCache>
            </c:strRef>
          </c:cat>
          <c:val>
            <c:numRef>
              <c:f>'Dashboard resultaten'!$I$33:$K$33</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B00-5546-B69C-96A5694EE38B}"/>
            </c:ext>
          </c:extLst>
        </c:ser>
        <c:dLbls>
          <c:showLegendKey val="0"/>
          <c:showVal val="0"/>
          <c:showCatName val="0"/>
          <c:showSerName val="0"/>
          <c:showPercent val="0"/>
          <c:showBubbleSize val="0"/>
        </c:dLbls>
        <c:gapWidth val="150"/>
        <c:axId val="1383076770"/>
        <c:axId val="1763738751"/>
      </c:barChart>
      <c:catAx>
        <c:axId val="1383076770"/>
        <c:scaling>
          <c:orientation val="minMax"/>
        </c:scaling>
        <c:delete val="0"/>
        <c:axPos val="b"/>
        <c:title>
          <c:tx>
            <c:rich>
              <a:bodyPr/>
              <a:lstStyle/>
              <a:p>
                <a:pPr lvl="0">
                  <a:defRPr b="0">
                    <a:solidFill>
                      <a:srgbClr val="000000"/>
                    </a:solidFill>
                    <a:latin typeface="+mn-lt"/>
                  </a:defRPr>
                </a:pPr>
                <a:endParaRPr lang="nl-NL"/>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nl-NL"/>
          </a:p>
        </c:txPr>
        <c:crossAx val="1763738751"/>
        <c:crosses val="autoZero"/>
        <c:auto val="1"/>
        <c:lblAlgn val="ctr"/>
        <c:lblOffset val="100"/>
        <c:noMultiLvlLbl val="1"/>
      </c:catAx>
      <c:valAx>
        <c:axId val="176373875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nl-NL"/>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nl-NL"/>
          </a:p>
        </c:txPr>
        <c:crossAx val="1383076770"/>
        <c:crosses val="autoZero"/>
        <c:crossBetween val="between"/>
      </c:valAx>
    </c:plotArea>
    <c:plotVisOnly val="1"/>
    <c:dispBlanksAs val="zero"/>
    <c:showDLblsOverMax val="1"/>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Dashboard resultaten'!A1"/><Relationship Id="rId3" Type="http://schemas.openxmlformats.org/officeDocument/2006/relationships/image" Target="../media/image2.png"/><Relationship Id="rId7" Type="http://schemas.openxmlformats.org/officeDocument/2006/relationships/hyperlink" Target="#Milieuvariabelen!A1"/><Relationship Id="rId2" Type="http://schemas.openxmlformats.org/officeDocument/2006/relationships/hyperlink" Target="https://www.natuurverdubbelaars.nl/" TargetMode="External"/><Relationship Id="rId1" Type="http://schemas.openxmlformats.org/officeDocument/2006/relationships/image" Target="../media/image1.png"/><Relationship Id="rId6" Type="http://schemas.openxmlformats.org/officeDocument/2006/relationships/hyperlink" Target="#'Economische variabelen'!A1"/><Relationship Id="rId5" Type="http://schemas.openxmlformats.org/officeDocument/2006/relationships/hyperlink" Target="#'Invoer - uitgebreid'!A1"/><Relationship Id="rId10" Type="http://schemas.openxmlformats.org/officeDocument/2006/relationships/hyperlink" Target="#'Gebruiksaanwijzing '!A1"/><Relationship Id="rId4" Type="http://schemas.openxmlformats.org/officeDocument/2006/relationships/hyperlink" Target="#Invoer!A1"/><Relationship Id="rId9" Type="http://schemas.openxmlformats.org/officeDocument/2006/relationships/hyperlink" Target="#'Aanvullende resultaten'!A1"/></Relationships>
</file>

<file path=xl/drawings/_rels/drawing10.xml.rels><?xml version="1.0" encoding="UTF-8" standalone="yes"?>
<Relationships xmlns="http://schemas.openxmlformats.org/package/2006/relationships"><Relationship Id="rId8" Type="http://schemas.openxmlformats.org/officeDocument/2006/relationships/hyperlink" Target="#'Aanvullende resultaten'!A1"/><Relationship Id="rId3" Type="http://schemas.openxmlformats.org/officeDocument/2006/relationships/hyperlink" Target="#Invoer!A1"/><Relationship Id="rId7" Type="http://schemas.openxmlformats.org/officeDocument/2006/relationships/hyperlink" Target="#'Dashboard resultaten'!A1"/><Relationship Id="rId2" Type="http://schemas.openxmlformats.org/officeDocument/2006/relationships/image" Target="../media/image7.png"/><Relationship Id="rId1" Type="http://schemas.openxmlformats.org/officeDocument/2006/relationships/hyperlink" Target="https://www.natuurverdubbelaars.nl/" TargetMode="External"/><Relationship Id="rId6" Type="http://schemas.openxmlformats.org/officeDocument/2006/relationships/hyperlink" Target="#Milieuvariabelen!A1"/><Relationship Id="rId5" Type="http://schemas.openxmlformats.org/officeDocument/2006/relationships/hyperlink" Target="#'Economische variabelen'!A1"/><Relationship Id="rId10" Type="http://schemas.openxmlformats.org/officeDocument/2006/relationships/image" Target="../media/image10.jpeg"/><Relationship Id="rId4" Type="http://schemas.openxmlformats.org/officeDocument/2006/relationships/hyperlink" Target="#'Invoer - uitgebreid'!A1"/><Relationship Id="rId9" Type="http://schemas.openxmlformats.org/officeDocument/2006/relationships/hyperlink" Target="#'Gebruiksaanwijzing '!A1"/></Relationships>
</file>

<file path=xl/drawings/_rels/drawing11.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8" Type="http://schemas.openxmlformats.org/officeDocument/2006/relationships/hyperlink" Target="#'Dashboard resultaten'!A1"/><Relationship Id="rId3" Type="http://schemas.openxmlformats.org/officeDocument/2006/relationships/image" Target="../media/image3.png"/><Relationship Id="rId7" Type="http://schemas.openxmlformats.org/officeDocument/2006/relationships/hyperlink" Target="#Milieuvariabelen!A1"/><Relationship Id="rId2" Type="http://schemas.openxmlformats.org/officeDocument/2006/relationships/image" Target="../media/image1.png"/><Relationship Id="rId1" Type="http://schemas.openxmlformats.org/officeDocument/2006/relationships/hyperlink" Target="https://www.natuurverdubbelaars.nl/" TargetMode="External"/><Relationship Id="rId6" Type="http://schemas.openxmlformats.org/officeDocument/2006/relationships/hyperlink" Target="#'Economische variabelen'!A1"/><Relationship Id="rId5" Type="http://schemas.openxmlformats.org/officeDocument/2006/relationships/hyperlink" Target="#'Invoer - uitgebreid'!A1"/><Relationship Id="rId10" Type="http://schemas.openxmlformats.org/officeDocument/2006/relationships/hyperlink" Target="#'Gebruiksaanwijzing '!A1"/><Relationship Id="rId4" Type="http://schemas.openxmlformats.org/officeDocument/2006/relationships/hyperlink" Target="#Invoer!A1"/><Relationship Id="rId9" Type="http://schemas.openxmlformats.org/officeDocument/2006/relationships/hyperlink" Target="#'Aanvullende resultaten'!A1"/></Relationships>
</file>

<file path=xl/drawings/_rels/drawing3.xml.rels><?xml version="1.0" encoding="UTF-8" standalone="yes"?>
<Relationships xmlns="http://schemas.openxmlformats.org/package/2006/relationships"><Relationship Id="rId8" Type="http://schemas.openxmlformats.org/officeDocument/2006/relationships/hyperlink" Target="#'Aanvullende resultaten'!A1"/><Relationship Id="rId3" Type="http://schemas.openxmlformats.org/officeDocument/2006/relationships/hyperlink" Target="#Invoer!A1"/><Relationship Id="rId7" Type="http://schemas.openxmlformats.org/officeDocument/2006/relationships/hyperlink" Target="#'Dashboard resultaten'!A1"/><Relationship Id="rId2" Type="http://schemas.openxmlformats.org/officeDocument/2006/relationships/image" Target="../media/image4.png"/><Relationship Id="rId1" Type="http://schemas.openxmlformats.org/officeDocument/2006/relationships/hyperlink" Target="https://www.natuurverdubbelaars.nl/" TargetMode="External"/><Relationship Id="rId6" Type="http://schemas.openxmlformats.org/officeDocument/2006/relationships/hyperlink" Target="#Milieuvariabelen!A1"/><Relationship Id="rId5" Type="http://schemas.openxmlformats.org/officeDocument/2006/relationships/hyperlink" Target="#'Economische variabelen'!A1"/><Relationship Id="rId4" Type="http://schemas.openxmlformats.org/officeDocument/2006/relationships/hyperlink" Target="#'Invoer - uitgebreid'!A1"/><Relationship Id="rId9" Type="http://schemas.openxmlformats.org/officeDocument/2006/relationships/hyperlink" Target="#'Gebruiksaanwijzing '!A1"/></Relationships>
</file>

<file path=xl/drawings/_rels/drawing4.xml.rels><?xml version="1.0" encoding="UTF-8" standalone="yes"?>
<Relationships xmlns="http://schemas.openxmlformats.org/package/2006/relationships"><Relationship Id="rId8" Type="http://schemas.openxmlformats.org/officeDocument/2006/relationships/hyperlink" Target="#'Aanvullende resultaten'!A1"/><Relationship Id="rId3" Type="http://schemas.openxmlformats.org/officeDocument/2006/relationships/hyperlink" Target="#Invoer!A1"/><Relationship Id="rId7" Type="http://schemas.openxmlformats.org/officeDocument/2006/relationships/hyperlink" Target="#'Dashboard resultaten'!A1"/><Relationship Id="rId2" Type="http://schemas.openxmlformats.org/officeDocument/2006/relationships/image" Target="../media/image4.png"/><Relationship Id="rId1" Type="http://schemas.openxmlformats.org/officeDocument/2006/relationships/hyperlink" Target="https://www.natuurverdubbelaars.nl/" TargetMode="External"/><Relationship Id="rId6" Type="http://schemas.openxmlformats.org/officeDocument/2006/relationships/hyperlink" Target="#Milieuvariabelen!A1"/><Relationship Id="rId5" Type="http://schemas.openxmlformats.org/officeDocument/2006/relationships/hyperlink" Target="#'Economische variabelen'!A1"/><Relationship Id="rId4" Type="http://schemas.openxmlformats.org/officeDocument/2006/relationships/hyperlink" Target="#'Invoer - uitgebreid'!A1"/><Relationship Id="rId9" Type="http://schemas.openxmlformats.org/officeDocument/2006/relationships/hyperlink" Target="#'Gebruiksaanwijzing '!A1"/></Relationships>
</file>

<file path=xl/drawings/_rels/drawing5.xml.rels><?xml version="1.0" encoding="UTF-8" standalone="yes"?>
<Relationships xmlns="http://schemas.openxmlformats.org/package/2006/relationships"><Relationship Id="rId8" Type="http://schemas.openxmlformats.org/officeDocument/2006/relationships/hyperlink" Target="#'Aanvullende resultaten'!A1"/><Relationship Id="rId3" Type="http://schemas.openxmlformats.org/officeDocument/2006/relationships/hyperlink" Target="#Invoer!A1"/><Relationship Id="rId7" Type="http://schemas.openxmlformats.org/officeDocument/2006/relationships/hyperlink" Target="#'Dashboard resultaten'!A1"/><Relationship Id="rId2" Type="http://schemas.openxmlformats.org/officeDocument/2006/relationships/image" Target="../media/image5.png"/><Relationship Id="rId1" Type="http://schemas.openxmlformats.org/officeDocument/2006/relationships/hyperlink" Target="https://www.natuurverdubbelaars.nl/" TargetMode="External"/><Relationship Id="rId6" Type="http://schemas.openxmlformats.org/officeDocument/2006/relationships/hyperlink" Target="#Milieuvariabelen!A1"/><Relationship Id="rId5" Type="http://schemas.openxmlformats.org/officeDocument/2006/relationships/hyperlink" Target="#'Economische variabelen'!A1"/><Relationship Id="rId4" Type="http://schemas.openxmlformats.org/officeDocument/2006/relationships/hyperlink" Target="#'Invoer - uitgebreid'!A1"/><Relationship Id="rId9" Type="http://schemas.openxmlformats.org/officeDocument/2006/relationships/hyperlink" Target="#'Gebruiksaanwijzing '!A1"/></Relationships>
</file>

<file path=xl/drawings/_rels/drawing6.xml.rels><?xml version="1.0" encoding="UTF-8" standalone="yes"?>
<Relationships xmlns="http://schemas.openxmlformats.org/package/2006/relationships"><Relationship Id="rId8" Type="http://schemas.openxmlformats.org/officeDocument/2006/relationships/hyperlink" Target="#'Economische variabelen'!A1"/><Relationship Id="rId3" Type="http://schemas.openxmlformats.org/officeDocument/2006/relationships/chart" Target="../charts/chart3.xml"/><Relationship Id="rId7" Type="http://schemas.openxmlformats.org/officeDocument/2006/relationships/hyperlink" Target="#'Invoer - uitgebreid'!A1"/><Relationship Id="rId12" Type="http://schemas.openxmlformats.org/officeDocument/2006/relationships/hyperlink" Target="#'Gebruiksaanwijzing '!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Invoer!A1"/><Relationship Id="rId11" Type="http://schemas.openxmlformats.org/officeDocument/2006/relationships/hyperlink" Target="#'Aanvullende resultaten'!A1"/><Relationship Id="rId5" Type="http://schemas.openxmlformats.org/officeDocument/2006/relationships/image" Target="../media/image6.png"/><Relationship Id="rId10" Type="http://schemas.openxmlformats.org/officeDocument/2006/relationships/hyperlink" Target="#'Dashboard resultaten'!A1"/><Relationship Id="rId4" Type="http://schemas.openxmlformats.org/officeDocument/2006/relationships/hyperlink" Target="https://www.natuurverdubbelaars.nl/" TargetMode="External"/><Relationship Id="rId9" Type="http://schemas.openxmlformats.org/officeDocument/2006/relationships/hyperlink" Target="#Milieuvariabelen!A1"/></Relationships>
</file>

<file path=xl/drawings/_rels/drawing7.xml.rels><?xml version="1.0" encoding="UTF-8" standalone="yes"?>
<Relationships xmlns="http://schemas.openxmlformats.org/package/2006/relationships"><Relationship Id="rId8" Type="http://schemas.openxmlformats.org/officeDocument/2006/relationships/hyperlink" Target="#'Aanvullende resultaten'!A1"/><Relationship Id="rId3" Type="http://schemas.openxmlformats.org/officeDocument/2006/relationships/hyperlink" Target="#Invoer!A1"/><Relationship Id="rId7" Type="http://schemas.openxmlformats.org/officeDocument/2006/relationships/hyperlink" Target="#'Dashboard resultaten'!A1"/><Relationship Id="rId2" Type="http://schemas.openxmlformats.org/officeDocument/2006/relationships/image" Target="../media/image7.png"/><Relationship Id="rId1" Type="http://schemas.openxmlformats.org/officeDocument/2006/relationships/hyperlink" Target="https://www.natuurverdubbelaars.nl/" TargetMode="External"/><Relationship Id="rId6" Type="http://schemas.openxmlformats.org/officeDocument/2006/relationships/hyperlink" Target="#Milieuvariabelen!A1"/><Relationship Id="rId5" Type="http://schemas.openxmlformats.org/officeDocument/2006/relationships/hyperlink" Target="#'Economische variabelen'!A1"/><Relationship Id="rId4" Type="http://schemas.openxmlformats.org/officeDocument/2006/relationships/hyperlink" Target="#'Invoer - uitgebreid'!A1"/><Relationship Id="rId9" Type="http://schemas.openxmlformats.org/officeDocument/2006/relationships/hyperlink" Target="#'Gebruiksaanwijzing '!A1"/></Relationships>
</file>

<file path=xl/drawings/_rels/drawing8.xml.rels><?xml version="1.0" encoding="UTF-8" standalone="yes"?>
<Relationships xmlns="http://schemas.openxmlformats.org/package/2006/relationships"><Relationship Id="rId8" Type="http://schemas.openxmlformats.org/officeDocument/2006/relationships/hyperlink" Target="#'Aanvullende resultaten'!A1"/><Relationship Id="rId3" Type="http://schemas.openxmlformats.org/officeDocument/2006/relationships/hyperlink" Target="#Invoer!A1"/><Relationship Id="rId7" Type="http://schemas.openxmlformats.org/officeDocument/2006/relationships/hyperlink" Target="#'Dashboard resultaten'!A1"/><Relationship Id="rId2" Type="http://schemas.openxmlformats.org/officeDocument/2006/relationships/image" Target="../media/image8.png"/><Relationship Id="rId1" Type="http://schemas.openxmlformats.org/officeDocument/2006/relationships/hyperlink" Target="https://www.natuurverdubbelaars.nl/" TargetMode="External"/><Relationship Id="rId6" Type="http://schemas.openxmlformats.org/officeDocument/2006/relationships/hyperlink" Target="#Milieuvariabelen!A1"/><Relationship Id="rId5" Type="http://schemas.openxmlformats.org/officeDocument/2006/relationships/hyperlink" Target="#'Economische variabelen'!A1"/><Relationship Id="rId4" Type="http://schemas.openxmlformats.org/officeDocument/2006/relationships/hyperlink" Target="#'Invoer - uitgebreid'!A1"/><Relationship Id="rId9" Type="http://schemas.openxmlformats.org/officeDocument/2006/relationships/hyperlink" Target="#'Gebruiksaanwijzing '!A1"/></Relationships>
</file>

<file path=xl/drawings/_rels/drawing9.xml.rels><?xml version="1.0" encoding="UTF-8" standalone="yes"?>
<Relationships xmlns="http://schemas.openxmlformats.org/package/2006/relationships"><Relationship Id="rId8" Type="http://schemas.openxmlformats.org/officeDocument/2006/relationships/hyperlink" Target="#'Aanvullende resultaten'!A1"/><Relationship Id="rId3" Type="http://schemas.openxmlformats.org/officeDocument/2006/relationships/hyperlink" Target="#Invoer!A1"/><Relationship Id="rId7" Type="http://schemas.openxmlformats.org/officeDocument/2006/relationships/hyperlink" Target="#'Dashboard resultaten'!A1"/><Relationship Id="rId2" Type="http://schemas.openxmlformats.org/officeDocument/2006/relationships/image" Target="../media/image9.png"/><Relationship Id="rId1" Type="http://schemas.openxmlformats.org/officeDocument/2006/relationships/hyperlink" Target="https://www.natuurverdubbelaars.nl/" TargetMode="External"/><Relationship Id="rId6" Type="http://schemas.openxmlformats.org/officeDocument/2006/relationships/hyperlink" Target="#Milieuvariabelen!A1"/><Relationship Id="rId5" Type="http://schemas.openxmlformats.org/officeDocument/2006/relationships/hyperlink" Target="#'Economische variabelen'!A1"/><Relationship Id="rId4" Type="http://schemas.openxmlformats.org/officeDocument/2006/relationships/hyperlink" Target="#'Invoer - uitgebreid'!A1"/><Relationship Id="rId9" Type="http://schemas.openxmlformats.org/officeDocument/2006/relationships/hyperlink" Target="#'Gebruiksaanwijzing '!A1"/></Relationships>
</file>

<file path=xl/drawings/drawing1.xml><?xml version="1.0" encoding="utf-8"?>
<xdr:wsDr xmlns:xdr="http://schemas.openxmlformats.org/drawingml/2006/spreadsheetDrawing" xmlns:a="http://schemas.openxmlformats.org/drawingml/2006/main">
  <xdr:twoCellAnchor>
    <xdr:from>
      <xdr:col>20</xdr:col>
      <xdr:colOff>872032</xdr:colOff>
      <xdr:row>80</xdr:row>
      <xdr:rowOff>32135</xdr:rowOff>
    </xdr:from>
    <xdr:to>
      <xdr:col>20</xdr:col>
      <xdr:colOff>872032</xdr:colOff>
      <xdr:row>84</xdr:row>
      <xdr:rowOff>113750</xdr:rowOff>
    </xdr:to>
    <xdr:cxnSp macro="">
      <xdr:nvCxnSpPr>
        <xdr:cNvPr id="40" name="Rechte verbindingslijn 39">
          <a:extLst>
            <a:ext uri="{FF2B5EF4-FFF2-40B4-BE49-F238E27FC236}">
              <a16:creationId xmlns:a16="http://schemas.microsoft.com/office/drawing/2014/main" id="{00000000-0008-0000-0000-000028000000}"/>
            </a:ext>
          </a:extLst>
        </xdr:cNvPr>
        <xdr:cNvCxnSpPr>
          <a:cxnSpLocks/>
        </xdr:cNvCxnSpPr>
      </xdr:nvCxnSpPr>
      <xdr:spPr>
        <a:xfrm>
          <a:off x="19857891" y="23328297"/>
          <a:ext cx="0" cy="902625"/>
        </a:xfrm>
        <a:prstGeom prst="line">
          <a:avLst/>
        </a:prstGeom>
        <a:ln w="285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872032</xdr:colOff>
      <xdr:row>79</xdr:row>
      <xdr:rowOff>32136</xdr:rowOff>
    </xdr:from>
    <xdr:to>
      <xdr:col>31</xdr:col>
      <xdr:colOff>872032</xdr:colOff>
      <xdr:row>83</xdr:row>
      <xdr:rowOff>113751</xdr:rowOff>
    </xdr:to>
    <xdr:cxnSp macro="">
      <xdr:nvCxnSpPr>
        <xdr:cNvPr id="41" name="Rechte verbindingslijn 40">
          <a:extLst>
            <a:ext uri="{FF2B5EF4-FFF2-40B4-BE49-F238E27FC236}">
              <a16:creationId xmlns:a16="http://schemas.microsoft.com/office/drawing/2014/main" id="{00000000-0008-0000-0000-000029000000}"/>
            </a:ext>
          </a:extLst>
        </xdr:cNvPr>
        <xdr:cNvCxnSpPr>
          <a:cxnSpLocks/>
        </xdr:cNvCxnSpPr>
      </xdr:nvCxnSpPr>
      <xdr:spPr>
        <a:xfrm>
          <a:off x="30300113" y="23123045"/>
          <a:ext cx="0" cy="902625"/>
        </a:xfrm>
        <a:prstGeom prst="line">
          <a:avLst/>
        </a:prstGeom>
        <a:ln w="285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794771</xdr:colOff>
      <xdr:row>135</xdr:row>
      <xdr:rowOff>64271</xdr:rowOff>
    </xdr:from>
    <xdr:to>
      <xdr:col>45</xdr:col>
      <xdr:colOff>794771</xdr:colOff>
      <xdr:row>139</xdr:row>
      <xdr:rowOff>145886</xdr:rowOff>
    </xdr:to>
    <xdr:cxnSp macro="">
      <xdr:nvCxnSpPr>
        <xdr:cNvPr id="42" name="Rechte verbindingslijn 41">
          <a:extLst>
            <a:ext uri="{FF2B5EF4-FFF2-40B4-BE49-F238E27FC236}">
              <a16:creationId xmlns:a16="http://schemas.microsoft.com/office/drawing/2014/main" id="{00000000-0008-0000-0000-00002A000000}"/>
            </a:ext>
          </a:extLst>
        </xdr:cNvPr>
        <xdr:cNvCxnSpPr>
          <a:cxnSpLocks/>
        </xdr:cNvCxnSpPr>
      </xdr:nvCxnSpPr>
      <xdr:spPr>
        <a:xfrm>
          <a:off x="43512953" y="34649322"/>
          <a:ext cx="0" cy="902625"/>
        </a:xfrm>
        <a:prstGeom prst="line">
          <a:avLst/>
        </a:prstGeom>
        <a:ln w="285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889506</xdr:colOff>
      <xdr:row>21</xdr:row>
      <xdr:rowOff>934844</xdr:rowOff>
    </xdr:from>
    <xdr:to>
      <xdr:col>15</xdr:col>
      <xdr:colOff>765178</xdr:colOff>
      <xdr:row>26</xdr:row>
      <xdr:rowOff>78770</xdr:rowOff>
    </xdr:to>
    <xdr:pic>
      <xdr:nvPicPr>
        <xdr:cNvPr id="44" name="Afbeelding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
        <a:stretch>
          <a:fillRect/>
        </a:stretch>
      </xdr:blipFill>
      <xdr:spPr>
        <a:xfrm>
          <a:off x="889506" y="9914491"/>
          <a:ext cx="13557008" cy="959279"/>
        </a:xfrm>
        <a:prstGeom prst="rect">
          <a:avLst/>
        </a:prstGeom>
      </xdr:spPr>
    </xdr:pic>
    <xdr:clientData/>
  </xdr:twoCellAnchor>
  <xdr:twoCellAnchor>
    <xdr:from>
      <xdr:col>15</xdr:col>
      <xdr:colOff>952500</xdr:colOff>
      <xdr:row>2</xdr:row>
      <xdr:rowOff>88900</xdr:rowOff>
    </xdr:from>
    <xdr:to>
      <xdr:col>18</xdr:col>
      <xdr:colOff>825500</xdr:colOff>
      <xdr:row>13</xdr:row>
      <xdr:rowOff>1504105</xdr:rowOff>
    </xdr:to>
    <xdr:grpSp>
      <xdr:nvGrpSpPr>
        <xdr:cNvPr id="32" name="Groep 31">
          <a:extLst>
            <a:ext uri="{FF2B5EF4-FFF2-40B4-BE49-F238E27FC236}">
              <a16:creationId xmlns:a16="http://schemas.microsoft.com/office/drawing/2014/main" id="{58BF705D-C0E7-EF4F-A492-12370887BE96}"/>
            </a:ext>
          </a:extLst>
        </xdr:cNvPr>
        <xdr:cNvGrpSpPr/>
      </xdr:nvGrpSpPr>
      <xdr:grpSpPr>
        <a:xfrm>
          <a:off x="14481175" y="483235"/>
          <a:ext cx="2634615" cy="4761655"/>
          <a:chOff x="11722100" y="800100"/>
          <a:chExt cx="2768600" cy="5237905"/>
        </a:xfrm>
      </xdr:grpSpPr>
      <xdr:pic>
        <xdr:nvPicPr>
          <xdr:cNvPr id="33" name="Afbeelding 32">
            <a:hlinkClick xmlns:r="http://schemas.openxmlformats.org/officeDocument/2006/relationships" r:id="rId2"/>
            <a:extLst>
              <a:ext uri="{FF2B5EF4-FFF2-40B4-BE49-F238E27FC236}">
                <a16:creationId xmlns:a16="http://schemas.microsoft.com/office/drawing/2014/main" id="{CA611518-9407-B10B-F776-4963ED5EE0A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1766620" y="4572001"/>
            <a:ext cx="2628760" cy="1466004"/>
          </a:xfrm>
          <a:prstGeom prst="rect">
            <a:avLst/>
          </a:prstGeom>
        </xdr:spPr>
      </xdr:pic>
      <xdr:sp macro="" textlink="">
        <xdr:nvSpPr>
          <xdr:cNvPr id="34" name="Afgeronde rechthoek 33">
            <a:hlinkClick xmlns:r="http://schemas.openxmlformats.org/officeDocument/2006/relationships" r:id="rId4"/>
            <a:extLst>
              <a:ext uri="{FF2B5EF4-FFF2-40B4-BE49-F238E27FC236}">
                <a16:creationId xmlns:a16="http://schemas.microsoft.com/office/drawing/2014/main" id="{95510A0C-2E66-2C69-684F-70FDEB89D258}"/>
              </a:ext>
            </a:extLst>
          </xdr:cNvPr>
          <xdr:cNvSpPr/>
        </xdr:nvSpPr>
        <xdr:spPr>
          <a:xfrm>
            <a:off x="11722100" y="1320800"/>
            <a:ext cx="2768600" cy="431800"/>
          </a:xfrm>
          <a:prstGeom prst="roundRect">
            <a:avLst/>
          </a:prstGeom>
          <a:solidFill>
            <a:srgbClr val="006EB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lang="nl-NL" sz="1800" b="1">
                <a:solidFill>
                  <a:schemeClr val="bg1"/>
                </a:solidFill>
              </a:rPr>
              <a:t>Invoer</a:t>
            </a:r>
          </a:p>
        </xdr:txBody>
      </xdr:sp>
      <xdr:sp macro="" textlink="">
        <xdr:nvSpPr>
          <xdr:cNvPr id="35" name="Afgeronde rechthoek 34">
            <a:hlinkClick xmlns:r="http://schemas.openxmlformats.org/officeDocument/2006/relationships" r:id="rId5"/>
            <a:extLst>
              <a:ext uri="{FF2B5EF4-FFF2-40B4-BE49-F238E27FC236}">
                <a16:creationId xmlns:a16="http://schemas.microsoft.com/office/drawing/2014/main" id="{481CBCFB-854A-57E3-9624-8EBC42B1D98A}"/>
              </a:ext>
            </a:extLst>
          </xdr:cNvPr>
          <xdr:cNvSpPr/>
        </xdr:nvSpPr>
        <xdr:spPr>
          <a:xfrm>
            <a:off x="11734800" y="1879600"/>
            <a:ext cx="2743200" cy="431800"/>
          </a:xfrm>
          <a:prstGeom prst="roundRect">
            <a:avLst/>
          </a:prstGeom>
          <a:solidFill>
            <a:srgbClr val="006EB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Invoer - uitgebreid</a:t>
            </a:r>
          </a:p>
        </xdr:txBody>
      </xdr:sp>
      <xdr:sp macro="" textlink="">
        <xdr:nvSpPr>
          <xdr:cNvPr id="36" name="Afgeronde rechthoek 35">
            <a:hlinkClick xmlns:r="http://schemas.openxmlformats.org/officeDocument/2006/relationships" r:id="rId6"/>
            <a:extLst>
              <a:ext uri="{FF2B5EF4-FFF2-40B4-BE49-F238E27FC236}">
                <a16:creationId xmlns:a16="http://schemas.microsoft.com/office/drawing/2014/main" id="{2F7799C2-A33C-1EE5-915E-A2544068B965}"/>
              </a:ext>
            </a:extLst>
          </xdr:cNvPr>
          <xdr:cNvSpPr/>
        </xdr:nvSpPr>
        <xdr:spPr>
          <a:xfrm>
            <a:off x="11734800" y="2413000"/>
            <a:ext cx="2717800" cy="431800"/>
          </a:xfrm>
          <a:prstGeom prst="roundRect">
            <a:avLst/>
          </a:prstGeom>
          <a:solidFill>
            <a:srgbClr val="9DC42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Economische variabelen</a:t>
            </a:r>
          </a:p>
        </xdr:txBody>
      </xdr:sp>
      <xdr:sp macro="" textlink="">
        <xdr:nvSpPr>
          <xdr:cNvPr id="37" name="Afgeronde rechthoek 36">
            <a:hlinkClick xmlns:r="http://schemas.openxmlformats.org/officeDocument/2006/relationships" r:id="rId7"/>
            <a:extLst>
              <a:ext uri="{FF2B5EF4-FFF2-40B4-BE49-F238E27FC236}">
                <a16:creationId xmlns:a16="http://schemas.microsoft.com/office/drawing/2014/main" id="{E4DD422E-08D6-8E96-BC20-DE17BEF96C43}"/>
              </a:ext>
            </a:extLst>
          </xdr:cNvPr>
          <xdr:cNvSpPr/>
        </xdr:nvSpPr>
        <xdr:spPr>
          <a:xfrm>
            <a:off x="11734800" y="2908300"/>
            <a:ext cx="2717800" cy="431800"/>
          </a:xfrm>
          <a:prstGeom prst="roundRect">
            <a:avLst/>
          </a:prstGeom>
          <a:solidFill>
            <a:srgbClr val="9DC42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Milieuvariabelen</a:t>
            </a:r>
          </a:p>
        </xdr:txBody>
      </xdr:sp>
      <xdr:sp macro="" textlink="">
        <xdr:nvSpPr>
          <xdr:cNvPr id="38" name="Afgeronde rechthoek 37">
            <a:hlinkClick xmlns:r="http://schemas.openxmlformats.org/officeDocument/2006/relationships" r:id="rId8"/>
            <a:extLst>
              <a:ext uri="{FF2B5EF4-FFF2-40B4-BE49-F238E27FC236}">
                <a16:creationId xmlns:a16="http://schemas.microsoft.com/office/drawing/2014/main" id="{8CB625DF-6C55-550D-D349-C4543C40E817}"/>
              </a:ext>
            </a:extLst>
          </xdr:cNvPr>
          <xdr:cNvSpPr/>
        </xdr:nvSpPr>
        <xdr:spPr>
          <a:xfrm>
            <a:off x="11722100" y="3454400"/>
            <a:ext cx="2717800" cy="431800"/>
          </a:xfrm>
          <a:prstGeom prst="roundRect">
            <a:avLst/>
          </a:prstGeom>
          <a:solidFill>
            <a:srgbClr val="0086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Dashboard resultaten</a:t>
            </a:r>
          </a:p>
        </xdr:txBody>
      </xdr:sp>
      <xdr:sp macro="" textlink="">
        <xdr:nvSpPr>
          <xdr:cNvPr id="39" name="Afgeronde rechthoek 38">
            <a:hlinkClick xmlns:r="http://schemas.openxmlformats.org/officeDocument/2006/relationships" r:id="rId9"/>
            <a:extLst>
              <a:ext uri="{FF2B5EF4-FFF2-40B4-BE49-F238E27FC236}">
                <a16:creationId xmlns:a16="http://schemas.microsoft.com/office/drawing/2014/main" id="{94960AEC-EDD8-4D89-F655-6B3870B7A40E}"/>
              </a:ext>
            </a:extLst>
          </xdr:cNvPr>
          <xdr:cNvSpPr/>
        </xdr:nvSpPr>
        <xdr:spPr>
          <a:xfrm>
            <a:off x="11722100" y="3975100"/>
            <a:ext cx="2717800" cy="431800"/>
          </a:xfrm>
          <a:prstGeom prst="roundRect">
            <a:avLst/>
          </a:prstGeom>
          <a:solidFill>
            <a:srgbClr val="0086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Aanvullende resultaten</a:t>
            </a:r>
          </a:p>
        </xdr:txBody>
      </xdr:sp>
      <xdr:sp macro="" textlink="">
        <xdr:nvSpPr>
          <xdr:cNvPr id="43" name="Afgeronde rechthoek 42">
            <a:hlinkClick xmlns:r="http://schemas.openxmlformats.org/officeDocument/2006/relationships" r:id="rId10"/>
            <a:extLst>
              <a:ext uri="{FF2B5EF4-FFF2-40B4-BE49-F238E27FC236}">
                <a16:creationId xmlns:a16="http://schemas.microsoft.com/office/drawing/2014/main" id="{4B14BF99-2C09-1A63-A5E5-17132A8138D4}"/>
              </a:ext>
            </a:extLst>
          </xdr:cNvPr>
          <xdr:cNvSpPr/>
        </xdr:nvSpPr>
        <xdr:spPr>
          <a:xfrm>
            <a:off x="11722100" y="800100"/>
            <a:ext cx="2768600" cy="431800"/>
          </a:xfrm>
          <a:prstGeom prst="roundRect">
            <a:avLst/>
          </a:prstGeom>
          <a:solidFill>
            <a:srgbClr val="6EC7F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lang="nl-NL" sz="1800" b="1">
                <a:solidFill>
                  <a:schemeClr val="bg1"/>
                </a:solidFill>
              </a:rPr>
              <a:t>Gebruiksaanwijzing</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0</xdr:colOff>
      <xdr:row>28</xdr:row>
      <xdr:rowOff>76200</xdr:rowOff>
    </xdr:from>
    <xdr:to>
      <xdr:col>20</xdr:col>
      <xdr:colOff>444500</xdr:colOff>
      <xdr:row>55</xdr:row>
      <xdr:rowOff>170605</xdr:rowOff>
    </xdr:to>
    <xdr:grpSp>
      <xdr:nvGrpSpPr>
        <xdr:cNvPr id="42" name="Groep 41">
          <a:extLst>
            <a:ext uri="{FF2B5EF4-FFF2-40B4-BE49-F238E27FC236}">
              <a16:creationId xmlns:a16="http://schemas.microsoft.com/office/drawing/2014/main" id="{ED5BC17E-353B-D240-81B0-DC05F4243895}"/>
            </a:ext>
          </a:extLst>
        </xdr:cNvPr>
        <xdr:cNvGrpSpPr/>
      </xdr:nvGrpSpPr>
      <xdr:grpSpPr>
        <a:xfrm>
          <a:off x="12642850" y="5689600"/>
          <a:ext cx="2637790" cy="5406815"/>
          <a:chOff x="11722100" y="800100"/>
          <a:chExt cx="2768600" cy="5237905"/>
        </a:xfrm>
      </xdr:grpSpPr>
      <xdr:pic>
        <xdr:nvPicPr>
          <xdr:cNvPr id="43" name="Afbeelding 42">
            <a:hlinkClick xmlns:r="http://schemas.openxmlformats.org/officeDocument/2006/relationships" r:id="rId1"/>
            <a:extLst>
              <a:ext uri="{FF2B5EF4-FFF2-40B4-BE49-F238E27FC236}">
                <a16:creationId xmlns:a16="http://schemas.microsoft.com/office/drawing/2014/main" id="{7EBC4D96-F94C-01EA-BF1D-9657CE6EE2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766620" y="4572001"/>
            <a:ext cx="2628760" cy="1466004"/>
          </a:xfrm>
          <a:prstGeom prst="rect">
            <a:avLst/>
          </a:prstGeom>
        </xdr:spPr>
      </xdr:pic>
      <xdr:sp macro="" textlink="">
        <xdr:nvSpPr>
          <xdr:cNvPr id="44" name="Afgeronde rechthoek 43">
            <a:hlinkClick xmlns:r="http://schemas.openxmlformats.org/officeDocument/2006/relationships" r:id="rId3"/>
            <a:extLst>
              <a:ext uri="{FF2B5EF4-FFF2-40B4-BE49-F238E27FC236}">
                <a16:creationId xmlns:a16="http://schemas.microsoft.com/office/drawing/2014/main" id="{1927F382-468B-6B07-9DE1-0DE4BDCF6C18}"/>
              </a:ext>
            </a:extLst>
          </xdr:cNvPr>
          <xdr:cNvSpPr/>
        </xdr:nvSpPr>
        <xdr:spPr>
          <a:xfrm>
            <a:off x="11722100" y="1320800"/>
            <a:ext cx="2768600" cy="431800"/>
          </a:xfrm>
          <a:prstGeom prst="roundRect">
            <a:avLst/>
          </a:prstGeom>
          <a:solidFill>
            <a:srgbClr val="006EB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lang="nl-NL" sz="1800" b="1">
                <a:solidFill>
                  <a:schemeClr val="bg1"/>
                </a:solidFill>
              </a:rPr>
              <a:t>Invoer</a:t>
            </a:r>
          </a:p>
        </xdr:txBody>
      </xdr:sp>
      <xdr:sp macro="" textlink="">
        <xdr:nvSpPr>
          <xdr:cNvPr id="45" name="Afgeronde rechthoek 44">
            <a:hlinkClick xmlns:r="http://schemas.openxmlformats.org/officeDocument/2006/relationships" r:id="rId4"/>
            <a:extLst>
              <a:ext uri="{FF2B5EF4-FFF2-40B4-BE49-F238E27FC236}">
                <a16:creationId xmlns:a16="http://schemas.microsoft.com/office/drawing/2014/main" id="{31F87B8F-C085-7294-1C59-37F80BE3D6E4}"/>
              </a:ext>
            </a:extLst>
          </xdr:cNvPr>
          <xdr:cNvSpPr/>
        </xdr:nvSpPr>
        <xdr:spPr>
          <a:xfrm>
            <a:off x="11734800" y="1879600"/>
            <a:ext cx="2743200" cy="431800"/>
          </a:xfrm>
          <a:prstGeom prst="roundRect">
            <a:avLst/>
          </a:prstGeom>
          <a:solidFill>
            <a:srgbClr val="006EB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Invoer - uitgebreid</a:t>
            </a:r>
          </a:p>
        </xdr:txBody>
      </xdr:sp>
      <xdr:sp macro="" textlink="">
        <xdr:nvSpPr>
          <xdr:cNvPr id="46" name="Afgeronde rechthoek 45">
            <a:hlinkClick xmlns:r="http://schemas.openxmlformats.org/officeDocument/2006/relationships" r:id="rId5"/>
            <a:extLst>
              <a:ext uri="{FF2B5EF4-FFF2-40B4-BE49-F238E27FC236}">
                <a16:creationId xmlns:a16="http://schemas.microsoft.com/office/drawing/2014/main" id="{32445E23-8027-887D-86CF-6851E9ED5BDB}"/>
              </a:ext>
            </a:extLst>
          </xdr:cNvPr>
          <xdr:cNvSpPr/>
        </xdr:nvSpPr>
        <xdr:spPr>
          <a:xfrm>
            <a:off x="11734800" y="2413000"/>
            <a:ext cx="2717800" cy="431800"/>
          </a:xfrm>
          <a:prstGeom prst="roundRect">
            <a:avLst/>
          </a:prstGeom>
          <a:solidFill>
            <a:srgbClr val="9DC42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Economische variabelen</a:t>
            </a:r>
          </a:p>
        </xdr:txBody>
      </xdr:sp>
      <xdr:sp macro="" textlink="">
        <xdr:nvSpPr>
          <xdr:cNvPr id="47" name="Afgeronde rechthoek 46">
            <a:hlinkClick xmlns:r="http://schemas.openxmlformats.org/officeDocument/2006/relationships" r:id="rId6"/>
            <a:extLst>
              <a:ext uri="{FF2B5EF4-FFF2-40B4-BE49-F238E27FC236}">
                <a16:creationId xmlns:a16="http://schemas.microsoft.com/office/drawing/2014/main" id="{F0A2C311-C0AC-F930-E65A-E64665CA7AE0}"/>
              </a:ext>
            </a:extLst>
          </xdr:cNvPr>
          <xdr:cNvSpPr/>
        </xdr:nvSpPr>
        <xdr:spPr>
          <a:xfrm>
            <a:off x="11734800" y="2908300"/>
            <a:ext cx="2717800" cy="431800"/>
          </a:xfrm>
          <a:prstGeom prst="roundRect">
            <a:avLst/>
          </a:prstGeom>
          <a:solidFill>
            <a:srgbClr val="9DC42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Milieuvariabelen</a:t>
            </a:r>
          </a:p>
        </xdr:txBody>
      </xdr:sp>
      <xdr:sp macro="" textlink="">
        <xdr:nvSpPr>
          <xdr:cNvPr id="48" name="Afgeronde rechthoek 47">
            <a:hlinkClick xmlns:r="http://schemas.openxmlformats.org/officeDocument/2006/relationships" r:id="rId7"/>
            <a:extLst>
              <a:ext uri="{FF2B5EF4-FFF2-40B4-BE49-F238E27FC236}">
                <a16:creationId xmlns:a16="http://schemas.microsoft.com/office/drawing/2014/main" id="{412A5D96-5F0C-1115-373B-EF2B6CF07D3A}"/>
              </a:ext>
            </a:extLst>
          </xdr:cNvPr>
          <xdr:cNvSpPr/>
        </xdr:nvSpPr>
        <xdr:spPr>
          <a:xfrm>
            <a:off x="11722100" y="3454400"/>
            <a:ext cx="2717800" cy="431800"/>
          </a:xfrm>
          <a:prstGeom prst="roundRect">
            <a:avLst/>
          </a:prstGeom>
          <a:solidFill>
            <a:srgbClr val="0086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Dashboard resultaten</a:t>
            </a:r>
          </a:p>
        </xdr:txBody>
      </xdr:sp>
      <xdr:sp macro="" textlink="">
        <xdr:nvSpPr>
          <xdr:cNvPr id="49" name="Afgeronde rechthoek 48">
            <a:hlinkClick xmlns:r="http://schemas.openxmlformats.org/officeDocument/2006/relationships" r:id="rId8"/>
            <a:extLst>
              <a:ext uri="{FF2B5EF4-FFF2-40B4-BE49-F238E27FC236}">
                <a16:creationId xmlns:a16="http://schemas.microsoft.com/office/drawing/2014/main" id="{4F487C01-D594-328B-22D1-4057961D3C3D}"/>
              </a:ext>
            </a:extLst>
          </xdr:cNvPr>
          <xdr:cNvSpPr/>
        </xdr:nvSpPr>
        <xdr:spPr>
          <a:xfrm>
            <a:off x="11722100" y="3975100"/>
            <a:ext cx="2717800" cy="431800"/>
          </a:xfrm>
          <a:prstGeom prst="roundRect">
            <a:avLst/>
          </a:prstGeom>
          <a:solidFill>
            <a:srgbClr val="0086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Aanvullende resultaten</a:t>
            </a:r>
          </a:p>
        </xdr:txBody>
      </xdr:sp>
      <xdr:sp macro="" textlink="">
        <xdr:nvSpPr>
          <xdr:cNvPr id="50" name="Afgeronde rechthoek 49">
            <a:hlinkClick xmlns:r="http://schemas.openxmlformats.org/officeDocument/2006/relationships" r:id="rId9"/>
            <a:extLst>
              <a:ext uri="{FF2B5EF4-FFF2-40B4-BE49-F238E27FC236}">
                <a16:creationId xmlns:a16="http://schemas.microsoft.com/office/drawing/2014/main" id="{B0A32F04-51C3-DBCE-CAF2-00255D363215}"/>
              </a:ext>
            </a:extLst>
          </xdr:cNvPr>
          <xdr:cNvSpPr/>
        </xdr:nvSpPr>
        <xdr:spPr>
          <a:xfrm>
            <a:off x="11722100" y="800100"/>
            <a:ext cx="2768600" cy="431800"/>
          </a:xfrm>
          <a:prstGeom prst="roundRect">
            <a:avLst/>
          </a:prstGeom>
          <a:solidFill>
            <a:srgbClr val="6EC7F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lang="nl-NL" sz="1800" b="1">
                <a:solidFill>
                  <a:schemeClr val="bg1"/>
                </a:solidFill>
              </a:rPr>
              <a:t>Gebruiksaanwijzing</a:t>
            </a:r>
          </a:p>
        </xdr:txBody>
      </xdr:sp>
    </xdr:grpSp>
    <xdr:clientData/>
  </xdr:twoCellAnchor>
  <xdr:twoCellAnchor editAs="oneCell">
    <xdr:from>
      <xdr:col>17</xdr:col>
      <xdr:colOff>12699</xdr:colOff>
      <xdr:row>10</xdr:row>
      <xdr:rowOff>63500</xdr:rowOff>
    </xdr:from>
    <xdr:to>
      <xdr:col>22</xdr:col>
      <xdr:colOff>240698</xdr:colOff>
      <xdr:row>26</xdr:row>
      <xdr:rowOff>25400</xdr:rowOff>
    </xdr:to>
    <xdr:pic>
      <xdr:nvPicPr>
        <xdr:cNvPr id="57" name="Afbeelding 56">
          <a:extLst>
            <a:ext uri="{FF2B5EF4-FFF2-40B4-BE49-F238E27FC236}">
              <a16:creationId xmlns:a16="http://schemas.microsoft.com/office/drawing/2014/main" id="{4D3277CE-7C7D-CA03-700A-3BC94CAD6377}"/>
            </a:ext>
          </a:extLst>
        </xdr:cNvPr>
        <xdr:cNvPicPr>
          <a:picLocks noChangeAspect="1"/>
        </xdr:cNvPicPr>
      </xdr:nvPicPr>
      <xdr:blipFill rotWithShape="1">
        <a:blip xmlns:r="http://schemas.openxmlformats.org/officeDocument/2006/relationships" r:embed="rId10"/>
        <a:srcRect t="15612" r="17711"/>
        <a:stretch/>
      </xdr:blipFill>
      <xdr:spPr>
        <a:xfrm>
          <a:off x="13423899" y="2082800"/>
          <a:ext cx="4101499" cy="30099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561975</xdr:colOff>
      <xdr:row>27</xdr:row>
      <xdr:rowOff>66675</xdr:rowOff>
    </xdr:from>
    <xdr:ext cx="5334000" cy="4095750"/>
    <xdr:graphicFrame macro="">
      <xdr:nvGraphicFramePr>
        <xdr:cNvPr id="949601073" name="Chart 4">
          <a:extLst>
            <a:ext uri="{FF2B5EF4-FFF2-40B4-BE49-F238E27FC236}">
              <a16:creationId xmlns:a16="http://schemas.microsoft.com/office/drawing/2014/main" id="{00000000-0008-0000-0D00-000031C399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581025</xdr:colOff>
      <xdr:row>3</xdr:row>
      <xdr:rowOff>47625</xdr:rowOff>
    </xdr:from>
    <xdr:ext cx="4686300" cy="3781425"/>
    <xdr:graphicFrame macro="">
      <xdr:nvGraphicFramePr>
        <xdr:cNvPr id="1915558252" name="Chart 5">
          <a:extLst>
            <a:ext uri="{FF2B5EF4-FFF2-40B4-BE49-F238E27FC236}">
              <a16:creationId xmlns:a16="http://schemas.microsoft.com/office/drawing/2014/main" id="{00000000-0008-0000-0D00-00006C192D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11</xdr:col>
      <xdr:colOff>390524</xdr:colOff>
      <xdr:row>3</xdr:row>
      <xdr:rowOff>22225</xdr:rowOff>
    </xdr:from>
    <xdr:ext cx="4918075" cy="3695700"/>
    <xdr:graphicFrame macro="">
      <xdr:nvGraphicFramePr>
        <xdr:cNvPr id="1294457565" name="Chart 6">
          <a:extLst>
            <a:ext uri="{FF2B5EF4-FFF2-40B4-BE49-F238E27FC236}">
              <a16:creationId xmlns:a16="http://schemas.microsoft.com/office/drawing/2014/main" id="{00000000-0008-0000-0D00-0000DDDA27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26</xdr:col>
      <xdr:colOff>457200</xdr:colOff>
      <xdr:row>3</xdr:row>
      <xdr:rowOff>15875</xdr:rowOff>
    </xdr:from>
    <xdr:ext cx="5165725" cy="3686175"/>
    <xdr:graphicFrame macro="">
      <xdr:nvGraphicFramePr>
        <xdr:cNvPr id="1484812631" name="Chart 7">
          <a:extLst>
            <a:ext uri="{FF2B5EF4-FFF2-40B4-BE49-F238E27FC236}">
              <a16:creationId xmlns:a16="http://schemas.microsoft.com/office/drawing/2014/main" id="{00000000-0008-0000-0D00-0000577180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17</xdr:col>
      <xdr:colOff>695325</xdr:colOff>
      <xdr:row>24</xdr:row>
      <xdr:rowOff>95250</xdr:rowOff>
    </xdr:from>
    <xdr:ext cx="6057900" cy="5457825"/>
    <xdr:graphicFrame macro="">
      <xdr:nvGraphicFramePr>
        <xdr:cNvPr id="1313138927" name="Chart 1">
          <a:extLst>
            <a:ext uri="{FF2B5EF4-FFF2-40B4-BE49-F238E27FC236}">
              <a16:creationId xmlns:a16="http://schemas.microsoft.com/office/drawing/2014/main" id="{00000000-0008-0000-0E00-0000EFE844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12</xdr:col>
      <xdr:colOff>542925</xdr:colOff>
      <xdr:row>2</xdr:row>
      <xdr:rowOff>66675</xdr:rowOff>
    </xdr:from>
    <xdr:ext cx="5381625" cy="3695700"/>
    <xdr:graphicFrame macro="">
      <xdr:nvGraphicFramePr>
        <xdr:cNvPr id="2097900199" name="Chart 2" title="Diagram">
          <a:extLst>
            <a:ext uri="{FF2B5EF4-FFF2-40B4-BE49-F238E27FC236}">
              <a16:creationId xmlns:a16="http://schemas.microsoft.com/office/drawing/2014/main" id="{00000000-0008-0000-0E00-0000A76A0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47625</xdr:colOff>
      <xdr:row>36</xdr:row>
      <xdr:rowOff>66675</xdr:rowOff>
    </xdr:from>
    <xdr:ext cx="6200775" cy="4514850"/>
    <xdr:graphicFrame macro="">
      <xdr:nvGraphicFramePr>
        <xdr:cNvPr id="1462542851" name="Chart 3">
          <a:extLst>
            <a:ext uri="{FF2B5EF4-FFF2-40B4-BE49-F238E27FC236}">
              <a16:creationId xmlns:a16="http://schemas.microsoft.com/office/drawing/2014/main" id="{00000000-0008-0000-0E00-000003A22C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twoCellAnchor>
    <xdr:from>
      <xdr:col>20</xdr:col>
      <xdr:colOff>872032</xdr:colOff>
      <xdr:row>82</xdr:row>
      <xdr:rowOff>32135</xdr:rowOff>
    </xdr:from>
    <xdr:to>
      <xdr:col>20</xdr:col>
      <xdr:colOff>872032</xdr:colOff>
      <xdr:row>86</xdr:row>
      <xdr:rowOff>113750</xdr:rowOff>
    </xdr:to>
    <xdr:cxnSp macro="">
      <xdr:nvCxnSpPr>
        <xdr:cNvPr id="2" name="Rechte verbindingslijn 39">
          <a:extLst>
            <a:ext uri="{FF2B5EF4-FFF2-40B4-BE49-F238E27FC236}">
              <a16:creationId xmlns:a16="http://schemas.microsoft.com/office/drawing/2014/main" id="{7D8E9323-0CD3-4562-A149-287048B15E00}"/>
            </a:ext>
          </a:extLst>
        </xdr:cNvPr>
        <xdr:cNvCxnSpPr>
          <a:cxnSpLocks/>
        </xdr:cNvCxnSpPr>
      </xdr:nvCxnSpPr>
      <xdr:spPr>
        <a:xfrm>
          <a:off x="18907302" y="27217755"/>
          <a:ext cx="0" cy="842345"/>
        </a:xfrm>
        <a:prstGeom prst="line">
          <a:avLst/>
        </a:prstGeom>
        <a:ln w="285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872032</xdr:colOff>
      <xdr:row>81</xdr:row>
      <xdr:rowOff>32136</xdr:rowOff>
    </xdr:from>
    <xdr:to>
      <xdr:col>31</xdr:col>
      <xdr:colOff>872032</xdr:colOff>
      <xdr:row>85</xdr:row>
      <xdr:rowOff>113751</xdr:rowOff>
    </xdr:to>
    <xdr:cxnSp macro="">
      <xdr:nvCxnSpPr>
        <xdr:cNvPr id="3" name="Rechte verbindingslijn 40">
          <a:extLst>
            <a:ext uri="{FF2B5EF4-FFF2-40B4-BE49-F238E27FC236}">
              <a16:creationId xmlns:a16="http://schemas.microsoft.com/office/drawing/2014/main" id="{C794FD61-268A-4509-BC74-2894EF446581}"/>
            </a:ext>
          </a:extLst>
        </xdr:cNvPr>
        <xdr:cNvCxnSpPr>
          <a:cxnSpLocks/>
        </xdr:cNvCxnSpPr>
      </xdr:nvCxnSpPr>
      <xdr:spPr>
        <a:xfrm>
          <a:off x="28826002" y="27027256"/>
          <a:ext cx="0" cy="842345"/>
        </a:xfrm>
        <a:prstGeom prst="line">
          <a:avLst/>
        </a:prstGeom>
        <a:ln w="285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794771</xdr:colOff>
      <xdr:row>137</xdr:row>
      <xdr:rowOff>64271</xdr:rowOff>
    </xdr:from>
    <xdr:to>
      <xdr:col>45</xdr:col>
      <xdr:colOff>794771</xdr:colOff>
      <xdr:row>141</xdr:row>
      <xdr:rowOff>145886</xdr:rowOff>
    </xdr:to>
    <xdr:cxnSp macro="">
      <xdr:nvCxnSpPr>
        <xdr:cNvPr id="4" name="Rechte verbindingslijn 41">
          <a:extLst>
            <a:ext uri="{FF2B5EF4-FFF2-40B4-BE49-F238E27FC236}">
              <a16:creationId xmlns:a16="http://schemas.microsoft.com/office/drawing/2014/main" id="{1785D94E-0D9F-4571-BD55-5AACA2A70008}"/>
            </a:ext>
          </a:extLst>
        </xdr:cNvPr>
        <xdr:cNvCxnSpPr>
          <a:cxnSpLocks/>
        </xdr:cNvCxnSpPr>
      </xdr:nvCxnSpPr>
      <xdr:spPr>
        <a:xfrm>
          <a:off x="41372541" y="37728661"/>
          <a:ext cx="0" cy="842345"/>
        </a:xfrm>
        <a:prstGeom prst="line">
          <a:avLst/>
        </a:prstGeom>
        <a:ln w="285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935566</xdr:colOff>
      <xdr:row>21</xdr:row>
      <xdr:rowOff>3429000</xdr:rowOff>
    </xdr:from>
    <xdr:to>
      <xdr:col>15</xdr:col>
      <xdr:colOff>834814</xdr:colOff>
      <xdr:row>26</xdr:row>
      <xdr:rowOff>41639</xdr:rowOff>
    </xdr:to>
    <xdr:pic>
      <xdr:nvPicPr>
        <xdr:cNvPr id="5" name="Afbeelding 43">
          <a:hlinkClick xmlns:r="http://schemas.openxmlformats.org/officeDocument/2006/relationships" r:id="rId1"/>
          <a:extLst>
            <a:ext uri="{FF2B5EF4-FFF2-40B4-BE49-F238E27FC236}">
              <a16:creationId xmlns:a16="http://schemas.microsoft.com/office/drawing/2014/main" id="{034640E2-FB3B-4425-B76B-BC61F7E24EDB}"/>
            </a:ext>
          </a:extLst>
        </xdr:cNvPr>
        <xdr:cNvPicPr>
          <a:picLocks noChangeAspect="1"/>
        </xdr:cNvPicPr>
      </xdr:nvPicPr>
      <xdr:blipFill>
        <a:blip xmlns:r="http://schemas.openxmlformats.org/officeDocument/2006/relationships" r:embed="rId2"/>
        <a:stretch>
          <a:fillRect/>
        </a:stretch>
      </xdr:blipFill>
      <xdr:spPr>
        <a:xfrm>
          <a:off x="900006" y="15633700"/>
          <a:ext cx="13456498" cy="924289"/>
        </a:xfrm>
        <a:prstGeom prst="rect">
          <a:avLst/>
        </a:prstGeom>
      </xdr:spPr>
    </xdr:pic>
    <xdr:clientData/>
  </xdr:twoCellAnchor>
  <xdr:twoCellAnchor>
    <xdr:from>
      <xdr:col>15</xdr:col>
      <xdr:colOff>523240</xdr:colOff>
      <xdr:row>1</xdr:row>
      <xdr:rowOff>38100</xdr:rowOff>
    </xdr:from>
    <xdr:to>
      <xdr:col>18</xdr:col>
      <xdr:colOff>429260</xdr:colOff>
      <xdr:row>11</xdr:row>
      <xdr:rowOff>1387265</xdr:rowOff>
    </xdr:to>
    <xdr:grpSp>
      <xdr:nvGrpSpPr>
        <xdr:cNvPr id="6" name="Groep 5">
          <a:extLst>
            <a:ext uri="{FF2B5EF4-FFF2-40B4-BE49-F238E27FC236}">
              <a16:creationId xmlns:a16="http://schemas.microsoft.com/office/drawing/2014/main" id="{15F84514-4D0A-4BA0-9E2E-FEC9EB613DD3}"/>
            </a:ext>
          </a:extLst>
        </xdr:cNvPr>
        <xdr:cNvGrpSpPr/>
      </xdr:nvGrpSpPr>
      <xdr:grpSpPr>
        <a:xfrm>
          <a:off x="14050010" y="234950"/>
          <a:ext cx="2608580" cy="4527975"/>
          <a:chOff x="11722100" y="800100"/>
          <a:chExt cx="2768600" cy="5237905"/>
        </a:xfrm>
      </xdr:grpSpPr>
      <xdr:pic>
        <xdr:nvPicPr>
          <xdr:cNvPr id="7" name="Afbeelding 6">
            <a:hlinkClick xmlns:r="http://schemas.openxmlformats.org/officeDocument/2006/relationships" r:id="rId1"/>
            <a:extLst>
              <a:ext uri="{FF2B5EF4-FFF2-40B4-BE49-F238E27FC236}">
                <a16:creationId xmlns:a16="http://schemas.microsoft.com/office/drawing/2014/main" id="{6D5870B4-9827-A60C-C096-BFA82C9FA3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1766620" y="4572001"/>
            <a:ext cx="2628760" cy="1466004"/>
          </a:xfrm>
          <a:prstGeom prst="rect">
            <a:avLst/>
          </a:prstGeom>
        </xdr:spPr>
      </xdr:pic>
      <xdr:sp macro="" textlink="">
        <xdr:nvSpPr>
          <xdr:cNvPr id="8" name="Afgeronde rechthoek 7">
            <a:hlinkClick xmlns:r="http://schemas.openxmlformats.org/officeDocument/2006/relationships" r:id="rId4"/>
            <a:extLst>
              <a:ext uri="{FF2B5EF4-FFF2-40B4-BE49-F238E27FC236}">
                <a16:creationId xmlns:a16="http://schemas.microsoft.com/office/drawing/2014/main" id="{3EA1C47C-08F4-F1CF-2B8E-0A98EA2AAC8A}"/>
              </a:ext>
            </a:extLst>
          </xdr:cNvPr>
          <xdr:cNvSpPr/>
        </xdr:nvSpPr>
        <xdr:spPr>
          <a:xfrm>
            <a:off x="11722100" y="1320800"/>
            <a:ext cx="2768600" cy="431800"/>
          </a:xfrm>
          <a:prstGeom prst="roundRect">
            <a:avLst/>
          </a:prstGeom>
          <a:solidFill>
            <a:srgbClr val="006EB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lang="nl-NL" sz="1800" b="1">
                <a:solidFill>
                  <a:schemeClr val="bg1"/>
                </a:solidFill>
              </a:rPr>
              <a:t>Invoer</a:t>
            </a:r>
          </a:p>
        </xdr:txBody>
      </xdr:sp>
      <xdr:sp macro="" textlink="">
        <xdr:nvSpPr>
          <xdr:cNvPr id="9" name="Afgeronde rechthoek 8">
            <a:hlinkClick xmlns:r="http://schemas.openxmlformats.org/officeDocument/2006/relationships" r:id="rId5"/>
            <a:extLst>
              <a:ext uri="{FF2B5EF4-FFF2-40B4-BE49-F238E27FC236}">
                <a16:creationId xmlns:a16="http://schemas.microsoft.com/office/drawing/2014/main" id="{38B429D7-EB32-C18F-69E0-5176967C13CB}"/>
              </a:ext>
            </a:extLst>
          </xdr:cNvPr>
          <xdr:cNvSpPr/>
        </xdr:nvSpPr>
        <xdr:spPr>
          <a:xfrm>
            <a:off x="11734800" y="1879600"/>
            <a:ext cx="2743200" cy="431800"/>
          </a:xfrm>
          <a:prstGeom prst="roundRect">
            <a:avLst/>
          </a:prstGeom>
          <a:solidFill>
            <a:srgbClr val="006EB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Invoer - uitgebreid</a:t>
            </a:r>
          </a:p>
        </xdr:txBody>
      </xdr:sp>
      <xdr:sp macro="" textlink="">
        <xdr:nvSpPr>
          <xdr:cNvPr id="10" name="Afgeronde rechthoek 9">
            <a:hlinkClick xmlns:r="http://schemas.openxmlformats.org/officeDocument/2006/relationships" r:id="rId6"/>
            <a:extLst>
              <a:ext uri="{FF2B5EF4-FFF2-40B4-BE49-F238E27FC236}">
                <a16:creationId xmlns:a16="http://schemas.microsoft.com/office/drawing/2014/main" id="{6818BE38-A34C-64C2-01FC-B121DB95270C}"/>
              </a:ext>
            </a:extLst>
          </xdr:cNvPr>
          <xdr:cNvSpPr/>
        </xdr:nvSpPr>
        <xdr:spPr>
          <a:xfrm>
            <a:off x="11734800" y="2413000"/>
            <a:ext cx="2717800" cy="431800"/>
          </a:xfrm>
          <a:prstGeom prst="roundRect">
            <a:avLst/>
          </a:prstGeom>
          <a:solidFill>
            <a:srgbClr val="9DC42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Economische variabelen</a:t>
            </a:r>
          </a:p>
        </xdr:txBody>
      </xdr:sp>
      <xdr:sp macro="" textlink="">
        <xdr:nvSpPr>
          <xdr:cNvPr id="11" name="Afgeronde rechthoek 10">
            <a:hlinkClick xmlns:r="http://schemas.openxmlformats.org/officeDocument/2006/relationships" r:id="rId7"/>
            <a:extLst>
              <a:ext uri="{FF2B5EF4-FFF2-40B4-BE49-F238E27FC236}">
                <a16:creationId xmlns:a16="http://schemas.microsoft.com/office/drawing/2014/main" id="{6C356D54-3A54-1398-7C7C-31ABA3F70D24}"/>
              </a:ext>
            </a:extLst>
          </xdr:cNvPr>
          <xdr:cNvSpPr/>
        </xdr:nvSpPr>
        <xdr:spPr>
          <a:xfrm>
            <a:off x="11734800" y="2908300"/>
            <a:ext cx="2717800" cy="431800"/>
          </a:xfrm>
          <a:prstGeom prst="roundRect">
            <a:avLst/>
          </a:prstGeom>
          <a:solidFill>
            <a:srgbClr val="9DC42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Milieuvariabelen</a:t>
            </a:r>
          </a:p>
        </xdr:txBody>
      </xdr:sp>
      <xdr:sp macro="" textlink="">
        <xdr:nvSpPr>
          <xdr:cNvPr id="12" name="Afgeronde rechthoek 11">
            <a:hlinkClick xmlns:r="http://schemas.openxmlformats.org/officeDocument/2006/relationships" r:id="rId8"/>
            <a:extLst>
              <a:ext uri="{FF2B5EF4-FFF2-40B4-BE49-F238E27FC236}">
                <a16:creationId xmlns:a16="http://schemas.microsoft.com/office/drawing/2014/main" id="{D18BCE7F-1E68-1A41-19FC-3AF5D1AA9660}"/>
              </a:ext>
            </a:extLst>
          </xdr:cNvPr>
          <xdr:cNvSpPr/>
        </xdr:nvSpPr>
        <xdr:spPr>
          <a:xfrm>
            <a:off x="11722100" y="3454400"/>
            <a:ext cx="2717800" cy="431800"/>
          </a:xfrm>
          <a:prstGeom prst="roundRect">
            <a:avLst/>
          </a:prstGeom>
          <a:solidFill>
            <a:srgbClr val="0086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Dashboard resultaten</a:t>
            </a:r>
          </a:p>
        </xdr:txBody>
      </xdr:sp>
      <xdr:sp macro="" textlink="">
        <xdr:nvSpPr>
          <xdr:cNvPr id="13" name="Afgeronde rechthoek 12">
            <a:hlinkClick xmlns:r="http://schemas.openxmlformats.org/officeDocument/2006/relationships" r:id="rId9"/>
            <a:extLst>
              <a:ext uri="{FF2B5EF4-FFF2-40B4-BE49-F238E27FC236}">
                <a16:creationId xmlns:a16="http://schemas.microsoft.com/office/drawing/2014/main" id="{0B195B34-6A81-719F-C681-4B2DDD768FD6}"/>
              </a:ext>
            </a:extLst>
          </xdr:cNvPr>
          <xdr:cNvSpPr/>
        </xdr:nvSpPr>
        <xdr:spPr>
          <a:xfrm>
            <a:off x="11722100" y="3975100"/>
            <a:ext cx="2717800" cy="431800"/>
          </a:xfrm>
          <a:prstGeom prst="roundRect">
            <a:avLst/>
          </a:prstGeom>
          <a:solidFill>
            <a:srgbClr val="0086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Aanvullende resultaten</a:t>
            </a:r>
          </a:p>
        </xdr:txBody>
      </xdr:sp>
      <xdr:sp macro="" textlink="">
        <xdr:nvSpPr>
          <xdr:cNvPr id="14" name="Afgeronde rechthoek 13">
            <a:hlinkClick xmlns:r="http://schemas.openxmlformats.org/officeDocument/2006/relationships" r:id="rId10"/>
            <a:extLst>
              <a:ext uri="{FF2B5EF4-FFF2-40B4-BE49-F238E27FC236}">
                <a16:creationId xmlns:a16="http://schemas.microsoft.com/office/drawing/2014/main" id="{E5457F91-A698-908A-929D-23EDF45B3388}"/>
              </a:ext>
            </a:extLst>
          </xdr:cNvPr>
          <xdr:cNvSpPr/>
        </xdr:nvSpPr>
        <xdr:spPr>
          <a:xfrm>
            <a:off x="11722100" y="800100"/>
            <a:ext cx="2768600" cy="431800"/>
          </a:xfrm>
          <a:prstGeom prst="roundRect">
            <a:avLst/>
          </a:prstGeom>
          <a:solidFill>
            <a:srgbClr val="6EC7F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lang="nl-NL" sz="1800" b="1">
                <a:solidFill>
                  <a:schemeClr val="bg1"/>
                </a:solidFill>
              </a:rPr>
              <a:t>Gebruiksaanwijzing</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335280</xdr:colOff>
      <xdr:row>3</xdr:row>
      <xdr:rowOff>0</xdr:rowOff>
    </xdr:from>
    <xdr:to>
      <xdr:col>10</xdr:col>
      <xdr:colOff>866140</xdr:colOff>
      <xdr:row>24</xdr:row>
      <xdr:rowOff>198120</xdr:rowOff>
    </xdr:to>
    <xdr:grpSp>
      <xdr:nvGrpSpPr>
        <xdr:cNvPr id="2" name="Groep 1">
          <a:extLst>
            <a:ext uri="{FF2B5EF4-FFF2-40B4-BE49-F238E27FC236}">
              <a16:creationId xmlns:a16="http://schemas.microsoft.com/office/drawing/2014/main" id="{A8EEBA0B-3C7F-4E02-90C5-7AB6FA507F78}"/>
            </a:ext>
          </a:extLst>
        </xdr:cNvPr>
        <xdr:cNvGrpSpPr/>
      </xdr:nvGrpSpPr>
      <xdr:grpSpPr>
        <a:xfrm>
          <a:off x="10487479" y="716643"/>
          <a:ext cx="2653574" cy="4986564"/>
          <a:chOff x="11722100" y="800100"/>
          <a:chExt cx="2768600" cy="5237905"/>
        </a:xfrm>
      </xdr:grpSpPr>
      <xdr:pic>
        <xdr:nvPicPr>
          <xdr:cNvPr id="3" name="Afbeelding 2">
            <a:hlinkClick xmlns:r="http://schemas.openxmlformats.org/officeDocument/2006/relationships" r:id="rId1"/>
            <a:extLst>
              <a:ext uri="{FF2B5EF4-FFF2-40B4-BE49-F238E27FC236}">
                <a16:creationId xmlns:a16="http://schemas.microsoft.com/office/drawing/2014/main" id="{2FF7676E-17AF-0E89-6880-A34CF15109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766620" y="4572001"/>
            <a:ext cx="2628760" cy="1466004"/>
          </a:xfrm>
          <a:prstGeom prst="rect">
            <a:avLst/>
          </a:prstGeom>
        </xdr:spPr>
      </xdr:pic>
      <xdr:sp macro="" textlink="">
        <xdr:nvSpPr>
          <xdr:cNvPr id="4" name="Afgeronde rechthoek 15">
            <a:hlinkClick xmlns:r="http://schemas.openxmlformats.org/officeDocument/2006/relationships" r:id="rId3"/>
            <a:extLst>
              <a:ext uri="{FF2B5EF4-FFF2-40B4-BE49-F238E27FC236}">
                <a16:creationId xmlns:a16="http://schemas.microsoft.com/office/drawing/2014/main" id="{0B8643D3-7F87-C98F-77F1-243CB0DB1AE0}"/>
              </a:ext>
            </a:extLst>
          </xdr:cNvPr>
          <xdr:cNvSpPr/>
        </xdr:nvSpPr>
        <xdr:spPr>
          <a:xfrm>
            <a:off x="11722100" y="1320800"/>
            <a:ext cx="2768600" cy="431800"/>
          </a:xfrm>
          <a:prstGeom prst="roundRect">
            <a:avLst/>
          </a:prstGeom>
          <a:solidFill>
            <a:srgbClr val="006EB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lang="nl-NL" sz="1800" b="1">
                <a:solidFill>
                  <a:schemeClr val="bg1"/>
                </a:solidFill>
              </a:rPr>
              <a:t>Invoer</a:t>
            </a:r>
          </a:p>
        </xdr:txBody>
      </xdr:sp>
      <xdr:sp macro="" textlink="">
        <xdr:nvSpPr>
          <xdr:cNvPr id="5" name="Afgeronde rechthoek 16">
            <a:hlinkClick xmlns:r="http://schemas.openxmlformats.org/officeDocument/2006/relationships" r:id="rId4"/>
            <a:extLst>
              <a:ext uri="{FF2B5EF4-FFF2-40B4-BE49-F238E27FC236}">
                <a16:creationId xmlns:a16="http://schemas.microsoft.com/office/drawing/2014/main" id="{2B0BBC5C-C28E-AF76-1301-72C1A6FAC8F5}"/>
              </a:ext>
            </a:extLst>
          </xdr:cNvPr>
          <xdr:cNvSpPr/>
        </xdr:nvSpPr>
        <xdr:spPr>
          <a:xfrm>
            <a:off x="11734800" y="1879600"/>
            <a:ext cx="2743200" cy="431800"/>
          </a:xfrm>
          <a:prstGeom prst="roundRect">
            <a:avLst/>
          </a:prstGeom>
          <a:solidFill>
            <a:srgbClr val="006EB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Invoer - uitgebreid</a:t>
            </a:r>
          </a:p>
        </xdr:txBody>
      </xdr:sp>
      <xdr:sp macro="" textlink="">
        <xdr:nvSpPr>
          <xdr:cNvPr id="6" name="Afgeronde rechthoek 18">
            <a:hlinkClick xmlns:r="http://schemas.openxmlformats.org/officeDocument/2006/relationships" r:id="rId5"/>
            <a:extLst>
              <a:ext uri="{FF2B5EF4-FFF2-40B4-BE49-F238E27FC236}">
                <a16:creationId xmlns:a16="http://schemas.microsoft.com/office/drawing/2014/main" id="{DE1A22E6-8002-B849-A799-765EFC70B03E}"/>
              </a:ext>
            </a:extLst>
          </xdr:cNvPr>
          <xdr:cNvSpPr/>
        </xdr:nvSpPr>
        <xdr:spPr>
          <a:xfrm>
            <a:off x="11734800" y="2413000"/>
            <a:ext cx="2717800" cy="431800"/>
          </a:xfrm>
          <a:prstGeom prst="roundRect">
            <a:avLst/>
          </a:prstGeom>
          <a:solidFill>
            <a:srgbClr val="9DC42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Economische variabelen</a:t>
            </a:r>
          </a:p>
        </xdr:txBody>
      </xdr:sp>
      <xdr:sp macro="" textlink="">
        <xdr:nvSpPr>
          <xdr:cNvPr id="7" name="Afgeronde rechthoek 19">
            <a:hlinkClick xmlns:r="http://schemas.openxmlformats.org/officeDocument/2006/relationships" r:id="rId6"/>
            <a:extLst>
              <a:ext uri="{FF2B5EF4-FFF2-40B4-BE49-F238E27FC236}">
                <a16:creationId xmlns:a16="http://schemas.microsoft.com/office/drawing/2014/main" id="{50480CAA-31BE-BB66-8C01-2CB2E470C0B6}"/>
              </a:ext>
            </a:extLst>
          </xdr:cNvPr>
          <xdr:cNvSpPr/>
        </xdr:nvSpPr>
        <xdr:spPr>
          <a:xfrm>
            <a:off x="11734800" y="2908300"/>
            <a:ext cx="2717800" cy="431800"/>
          </a:xfrm>
          <a:prstGeom prst="roundRect">
            <a:avLst/>
          </a:prstGeom>
          <a:solidFill>
            <a:srgbClr val="9DC42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Milieuvariabelen</a:t>
            </a:r>
          </a:p>
        </xdr:txBody>
      </xdr:sp>
      <xdr:sp macro="" textlink="">
        <xdr:nvSpPr>
          <xdr:cNvPr id="8" name="Afgeronde rechthoek 20">
            <a:hlinkClick xmlns:r="http://schemas.openxmlformats.org/officeDocument/2006/relationships" r:id="rId7"/>
            <a:extLst>
              <a:ext uri="{FF2B5EF4-FFF2-40B4-BE49-F238E27FC236}">
                <a16:creationId xmlns:a16="http://schemas.microsoft.com/office/drawing/2014/main" id="{28747DC2-E449-8EDB-7958-790FC9FA5245}"/>
              </a:ext>
            </a:extLst>
          </xdr:cNvPr>
          <xdr:cNvSpPr/>
        </xdr:nvSpPr>
        <xdr:spPr>
          <a:xfrm>
            <a:off x="11722100" y="3454400"/>
            <a:ext cx="2717800" cy="431800"/>
          </a:xfrm>
          <a:prstGeom prst="roundRect">
            <a:avLst/>
          </a:prstGeom>
          <a:solidFill>
            <a:srgbClr val="0086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Dashboard resultaten</a:t>
            </a:r>
          </a:p>
        </xdr:txBody>
      </xdr:sp>
      <xdr:sp macro="" textlink="">
        <xdr:nvSpPr>
          <xdr:cNvPr id="9" name="Afgeronde rechthoek 21">
            <a:hlinkClick xmlns:r="http://schemas.openxmlformats.org/officeDocument/2006/relationships" r:id="rId8"/>
            <a:extLst>
              <a:ext uri="{FF2B5EF4-FFF2-40B4-BE49-F238E27FC236}">
                <a16:creationId xmlns:a16="http://schemas.microsoft.com/office/drawing/2014/main" id="{D2D88F24-BF29-F168-B338-B53BDDDBEBF1}"/>
              </a:ext>
            </a:extLst>
          </xdr:cNvPr>
          <xdr:cNvSpPr/>
        </xdr:nvSpPr>
        <xdr:spPr>
          <a:xfrm>
            <a:off x="11722100" y="3975100"/>
            <a:ext cx="2717800" cy="431800"/>
          </a:xfrm>
          <a:prstGeom prst="roundRect">
            <a:avLst/>
          </a:prstGeom>
          <a:solidFill>
            <a:srgbClr val="0086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Aanvullende resultaten</a:t>
            </a:r>
          </a:p>
        </xdr:txBody>
      </xdr:sp>
      <xdr:sp macro="" textlink="">
        <xdr:nvSpPr>
          <xdr:cNvPr id="10" name="Afgeronde rechthoek 22">
            <a:hlinkClick xmlns:r="http://schemas.openxmlformats.org/officeDocument/2006/relationships" r:id="rId9"/>
            <a:extLst>
              <a:ext uri="{FF2B5EF4-FFF2-40B4-BE49-F238E27FC236}">
                <a16:creationId xmlns:a16="http://schemas.microsoft.com/office/drawing/2014/main" id="{16F3558E-CC8E-BAD5-A9EE-D50B833B6271}"/>
              </a:ext>
            </a:extLst>
          </xdr:cNvPr>
          <xdr:cNvSpPr/>
        </xdr:nvSpPr>
        <xdr:spPr>
          <a:xfrm>
            <a:off x="11722100" y="800100"/>
            <a:ext cx="2768600" cy="431800"/>
          </a:xfrm>
          <a:prstGeom prst="roundRect">
            <a:avLst/>
          </a:prstGeom>
          <a:solidFill>
            <a:srgbClr val="6EC7F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lang="nl-NL" sz="1800" b="1">
                <a:solidFill>
                  <a:schemeClr val="bg1"/>
                </a:solidFill>
              </a:rPr>
              <a:t>Gebruiksaanwijzing</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368300</xdr:colOff>
      <xdr:row>2</xdr:row>
      <xdr:rowOff>228600</xdr:rowOff>
    </xdr:from>
    <xdr:to>
      <xdr:col>21</xdr:col>
      <xdr:colOff>279400</xdr:colOff>
      <xdr:row>24</xdr:row>
      <xdr:rowOff>94405</xdr:rowOff>
    </xdr:to>
    <xdr:grpSp>
      <xdr:nvGrpSpPr>
        <xdr:cNvPr id="14" name="Groep 13">
          <a:extLst>
            <a:ext uri="{FF2B5EF4-FFF2-40B4-BE49-F238E27FC236}">
              <a16:creationId xmlns:a16="http://schemas.microsoft.com/office/drawing/2014/main" id="{17E83A85-B577-2746-AB67-EAB00E202DC1}"/>
            </a:ext>
          </a:extLst>
        </xdr:cNvPr>
        <xdr:cNvGrpSpPr/>
      </xdr:nvGrpSpPr>
      <xdr:grpSpPr>
        <a:xfrm>
          <a:off x="11089640" y="736600"/>
          <a:ext cx="2579370" cy="4968665"/>
          <a:chOff x="11722100" y="800100"/>
          <a:chExt cx="2768600" cy="5237905"/>
        </a:xfrm>
      </xdr:grpSpPr>
      <xdr:pic>
        <xdr:nvPicPr>
          <xdr:cNvPr id="15" name="Afbeelding 14">
            <a:hlinkClick xmlns:r="http://schemas.openxmlformats.org/officeDocument/2006/relationships" r:id="rId1"/>
            <a:extLst>
              <a:ext uri="{FF2B5EF4-FFF2-40B4-BE49-F238E27FC236}">
                <a16:creationId xmlns:a16="http://schemas.microsoft.com/office/drawing/2014/main" id="{80C7BB07-0675-261A-3154-4393D2A7DA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766620" y="4572001"/>
            <a:ext cx="2628760" cy="1466004"/>
          </a:xfrm>
          <a:prstGeom prst="rect">
            <a:avLst/>
          </a:prstGeom>
        </xdr:spPr>
      </xdr:pic>
      <xdr:sp macro="" textlink="">
        <xdr:nvSpPr>
          <xdr:cNvPr id="16" name="Afgeronde rechthoek 15">
            <a:hlinkClick xmlns:r="http://schemas.openxmlformats.org/officeDocument/2006/relationships" r:id="rId3"/>
            <a:extLst>
              <a:ext uri="{FF2B5EF4-FFF2-40B4-BE49-F238E27FC236}">
                <a16:creationId xmlns:a16="http://schemas.microsoft.com/office/drawing/2014/main" id="{1B8EEFCB-66F0-9AC1-55F0-59F682F3A74D}"/>
              </a:ext>
            </a:extLst>
          </xdr:cNvPr>
          <xdr:cNvSpPr/>
        </xdr:nvSpPr>
        <xdr:spPr>
          <a:xfrm>
            <a:off x="11722100" y="1320800"/>
            <a:ext cx="2768600" cy="431800"/>
          </a:xfrm>
          <a:prstGeom prst="roundRect">
            <a:avLst/>
          </a:prstGeom>
          <a:solidFill>
            <a:srgbClr val="006EB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lang="nl-NL" sz="1800" b="1">
                <a:solidFill>
                  <a:schemeClr val="bg1"/>
                </a:solidFill>
              </a:rPr>
              <a:t>Invoer</a:t>
            </a:r>
          </a:p>
        </xdr:txBody>
      </xdr:sp>
      <xdr:sp macro="" textlink="">
        <xdr:nvSpPr>
          <xdr:cNvPr id="17" name="Afgeronde rechthoek 16">
            <a:hlinkClick xmlns:r="http://schemas.openxmlformats.org/officeDocument/2006/relationships" r:id="rId4"/>
            <a:extLst>
              <a:ext uri="{FF2B5EF4-FFF2-40B4-BE49-F238E27FC236}">
                <a16:creationId xmlns:a16="http://schemas.microsoft.com/office/drawing/2014/main" id="{A41D5CD2-7D36-C401-2E0B-A5B325E9F757}"/>
              </a:ext>
            </a:extLst>
          </xdr:cNvPr>
          <xdr:cNvSpPr/>
        </xdr:nvSpPr>
        <xdr:spPr>
          <a:xfrm>
            <a:off x="11734800" y="1879600"/>
            <a:ext cx="2743200" cy="431800"/>
          </a:xfrm>
          <a:prstGeom prst="roundRect">
            <a:avLst/>
          </a:prstGeom>
          <a:solidFill>
            <a:srgbClr val="006EB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Invoer - uitgebreid</a:t>
            </a:r>
          </a:p>
        </xdr:txBody>
      </xdr:sp>
      <xdr:sp macro="" textlink="">
        <xdr:nvSpPr>
          <xdr:cNvPr id="19" name="Afgeronde rechthoek 18">
            <a:hlinkClick xmlns:r="http://schemas.openxmlformats.org/officeDocument/2006/relationships" r:id="rId5"/>
            <a:extLst>
              <a:ext uri="{FF2B5EF4-FFF2-40B4-BE49-F238E27FC236}">
                <a16:creationId xmlns:a16="http://schemas.microsoft.com/office/drawing/2014/main" id="{C9B3FC49-3D83-92FB-DC84-A1A95409176C}"/>
              </a:ext>
            </a:extLst>
          </xdr:cNvPr>
          <xdr:cNvSpPr/>
        </xdr:nvSpPr>
        <xdr:spPr>
          <a:xfrm>
            <a:off x="11734800" y="2413000"/>
            <a:ext cx="2717800" cy="431800"/>
          </a:xfrm>
          <a:prstGeom prst="roundRect">
            <a:avLst/>
          </a:prstGeom>
          <a:solidFill>
            <a:srgbClr val="9DC42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Economische variabelen</a:t>
            </a:r>
          </a:p>
        </xdr:txBody>
      </xdr:sp>
      <xdr:sp macro="" textlink="">
        <xdr:nvSpPr>
          <xdr:cNvPr id="20" name="Afgeronde rechthoek 19">
            <a:hlinkClick xmlns:r="http://schemas.openxmlformats.org/officeDocument/2006/relationships" r:id="rId6"/>
            <a:extLst>
              <a:ext uri="{FF2B5EF4-FFF2-40B4-BE49-F238E27FC236}">
                <a16:creationId xmlns:a16="http://schemas.microsoft.com/office/drawing/2014/main" id="{75E58556-A3E9-7A76-668B-BA6380D261DA}"/>
              </a:ext>
            </a:extLst>
          </xdr:cNvPr>
          <xdr:cNvSpPr/>
        </xdr:nvSpPr>
        <xdr:spPr>
          <a:xfrm>
            <a:off x="11734800" y="2908300"/>
            <a:ext cx="2717800" cy="431800"/>
          </a:xfrm>
          <a:prstGeom prst="roundRect">
            <a:avLst/>
          </a:prstGeom>
          <a:solidFill>
            <a:srgbClr val="9DC42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Milieuvariabelen</a:t>
            </a:r>
          </a:p>
        </xdr:txBody>
      </xdr:sp>
      <xdr:sp macro="" textlink="">
        <xdr:nvSpPr>
          <xdr:cNvPr id="21" name="Afgeronde rechthoek 20">
            <a:hlinkClick xmlns:r="http://schemas.openxmlformats.org/officeDocument/2006/relationships" r:id="rId7"/>
            <a:extLst>
              <a:ext uri="{FF2B5EF4-FFF2-40B4-BE49-F238E27FC236}">
                <a16:creationId xmlns:a16="http://schemas.microsoft.com/office/drawing/2014/main" id="{E1CD7ADA-3044-14FC-6D2B-8710D44DA269}"/>
              </a:ext>
            </a:extLst>
          </xdr:cNvPr>
          <xdr:cNvSpPr/>
        </xdr:nvSpPr>
        <xdr:spPr>
          <a:xfrm>
            <a:off x="11722100" y="3454400"/>
            <a:ext cx="2717800" cy="431800"/>
          </a:xfrm>
          <a:prstGeom prst="roundRect">
            <a:avLst/>
          </a:prstGeom>
          <a:solidFill>
            <a:srgbClr val="0086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Dashboard resultaten</a:t>
            </a:r>
          </a:p>
        </xdr:txBody>
      </xdr:sp>
      <xdr:sp macro="" textlink="">
        <xdr:nvSpPr>
          <xdr:cNvPr id="22" name="Afgeronde rechthoek 21">
            <a:hlinkClick xmlns:r="http://schemas.openxmlformats.org/officeDocument/2006/relationships" r:id="rId8"/>
            <a:extLst>
              <a:ext uri="{FF2B5EF4-FFF2-40B4-BE49-F238E27FC236}">
                <a16:creationId xmlns:a16="http://schemas.microsoft.com/office/drawing/2014/main" id="{C9058DF4-8A47-D0F4-286E-EF56D5072301}"/>
              </a:ext>
            </a:extLst>
          </xdr:cNvPr>
          <xdr:cNvSpPr/>
        </xdr:nvSpPr>
        <xdr:spPr>
          <a:xfrm>
            <a:off x="11722100" y="3975100"/>
            <a:ext cx="2717800" cy="431800"/>
          </a:xfrm>
          <a:prstGeom prst="roundRect">
            <a:avLst/>
          </a:prstGeom>
          <a:solidFill>
            <a:srgbClr val="0086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Aanvullende resultaten</a:t>
            </a:r>
          </a:p>
        </xdr:txBody>
      </xdr:sp>
      <xdr:sp macro="" textlink="">
        <xdr:nvSpPr>
          <xdr:cNvPr id="23" name="Afgeronde rechthoek 22">
            <a:hlinkClick xmlns:r="http://schemas.openxmlformats.org/officeDocument/2006/relationships" r:id="rId9"/>
            <a:extLst>
              <a:ext uri="{FF2B5EF4-FFF2-40B4-BE49-F238E27FC236}">
                <a16:creationId xmlns:a16="http://schemas.microsoft.com/office/drawing/2014/main" id="{E4216B2F-DBBC-2AFF-4A74-BB2E4978FDC4}"/>
              </a:ext>
            </a:extLst>
          </xdr:cNvPr>
          <xdr:cNvSpPr/>
        </xdr:nvSpPr>
        <xdr:spPr>
          <a:xfrm>
            <a:off x="11722100" y="800100"/>
            <a:ext cx="2768600" cy="431800"/>
          </a:xfrm>
          <a:prstGeom prst="roundRect">
            <a:avLst/>
          </a:prstGeom>
          <a:solidFill>
            <a:srgbClr val="6EC7F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lang="nl-NL" sz="1800" b="1">
                <a:solidFill>
                  <a:schemeClr val="bg1"/>
                </a:solidFill>
              </a:rPr>
              <a:t>Gebruiksaanwijzing</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38100</xdr:colOff>
      <xdr:row>2</xdr:row>
      <xdr:rowOff>101600</xdr:rowOff>
    </xdr:from>
    <xdr:to>
      <xdr:col>16</xdr:col>
      <xdr:colOff>520700</xdr:colOff>
      <xdr:row>25</xdr:row>
      <xdr:rowOff>196005</xdr:rowOff>
    </xdr:to>
    <xdr:grpSp>
      <xdr:nvGrpSpPr>
        <xdr:cNvPr id="15" name="Groep 14">
          <a:extLst>
            <a:ext uri="{FF2B5EF4-FFF2-40B4-BE49-F238E27FC236}">
              <a16:creationId xmlns:a16="http://schemas.microsoft.com/office/drawing/2014/main" id="{93194BC5-CBFF-DB4A-BEF6-AAEF3A4D74AE}"/>
            </a:ext>
          </a:extLst>
        </xdr:cNvPr>
        <xdr:cNvGrpSpPr/>
      </xdr:nvGrpSpPr>
      <xdr:grpSpPr>
        <a:xfrm>
          <a:off x="13546282" y="724708"/>
          <a:ext cx="2621049" cy="5141732"/>
          <a:chOff x="11722100" y="800100"/>
          <a:chExt cx="2768600" cy="5237905"/>
        </a:xfrm>
      </xdr:grpSpPr>
      <xdr:pic>
        <xdr:nvPicPr>
          <xdr:cNvPr id="16" name="Afbeelding 15">
            <a:hlinkClick xmlns:r="http://schemas.openxmlformats.org/officeDocument/2006/relationships" r:id="rId1"/>
            <a:extLst>
              <a:ext uri="{FF2B5EF4-FFF2-40B4-BE49-F238E27FC236}">
                <a16:creationId xmlns:a16="http://schemas.microsoft.com/office/drawing/2014/main" id="{32C03C2C-75E5-BCF8-3A4F-2034A0DBAF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766620" y="4572001"/>
            <a:ext cx="2628760" cy="1466004"/>
          </a:xfrm>
          <a:prstGeom prst="rect">
            <a:avLst/>
          </a:prstGeom>
        </xdr:spPr>
      </xdr:pic>
      <xdr:sp macro="" textlink="">
        <xdr:nvSpPr>
          <xdr:cNvPr id="17" name="Afgeronde rechthoek 16">
            <a:hlinkClick xmlns:r="http://schemas.openxmlformats.org/officeDocument/2006/relationships" r:id="rId3"/>
            <a:extLst>
              <a:ext uri="{FF2B5EF4-FFF2-40B4-BE49-F238E27FC236}">
                <a16:creationId xmlns:a16="http://schemas.microsoft.com/office/drawing/2014/main" id="{18D0C61D-3873-362D-F807-B7BB66912360}"/>
              </a:ext>
            </a:extLst>
          </xdr:cNvPr>
          <xdr:cNvSpPr/>
        </xdr:nvSpPr>
        <xdr:spPr>
          <a:xfrm>
            <a:off x="11722100" y="1320800"/>
            <a:ext cx="2768600" cy="431800"/>
          </a:xfrm>
          <a:prstGeom prst="roundRect">
            <a:avLst/>
          </a:prstGeom>
          <a:solidFill>
            <a:srgbClr val="006EB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lang="nl-NL" sz="1800" b="1">
                <a:solidFill>
                  <a:schemeClr val="bg1"/>
                </a:solidFill>
              </a:rPr>
              <a:t>Invoer</a:t>
            </a:r>
          </a:p>
        </xdr:txBody>
      </xdr:sp>
      <xdr:sp macro="" textlink="">
        <xdr:nvSpPr>
          <xdr:cNvPr id="18" name="Afgeronde rechthoek 17">
            <a:hlinkClick xmlns:r="http://schemas.openxmlformats.org/officeDocument/2006/relationships" r:id="rId4"/>
            <a:extLst>
              <a:ext uri="{FF2B5EF4-FFF2-40B4-BE49-F238E27FC236}">
                <a16:creationId xmlns:a16="http://schemas.microsoft.com/office/drawing/2014/main" id="{FF2E8EBD-057B-5ED2-EB49-C973C70E7C0A}"/>
              </a:ext>
            </a:extLst>
          </xdr:cNvPr>
          <xdr:cNvSpPr/>
        </xdr:nvSpPr>
        <xdr:spPr>
          <a:xfrm>
            <a:off x="11734800" y="1879600"/>
            <a:ext cx="2743200" cy="431800"/>
          </a:xfrm>
          <a:prstGeom prst="roundRect">
            <a:avLst/>
          </a:prstGeom>
          <a:solidFill>
            <a:srgbClr val="006EB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Invoer - uitgebreid</a:t>
            </a:r>
          </a:p>
        </xdr:txBody>
      </xdr:sp>
      <xdr:sp macro="" textlink="">
        <xdr:nvSpPr>
          <xdr:cNvPr id="19" name="Afgeronde rechthoek 18">
            <a:hlinkClick xmlns:r="http://schemas.openxmlformats.org/officeDocument/2006/relationships" r:id="rId5"/>
            <a:extLst>
              <a:ext uri="{FF2B5EF4-FFF2-40B4-BE49-F238E27FC236}">
                <a16:creationId xmlns:a16="http://schemas.microsoft.com/office/drawing/2014/main" id="{C40A65B8-0D6B-C076-6159-3E83D79EC8EA}"/>
              </a:ext>
            </a:extLst>
          </xdr:cNvPr>
          <xdr:cNvSpPr/>
        </xdr:nvSpPr>
        <xdr:spPr>
          <a:xfrm>
            <a:off x="11734800" y="2413000"/>
            <a:ext cx="2717800" cy="431800"/>
          </a:xfrm>
          <a:prstGeom prst="roundRect">
            <a:avLst/>
          </a:prstGeom>
          <a:solidFill>
            <a:srgbClr val="9DC42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Economische variabelen</a:t>
            </a:r>
          </a:p>
        </xdr:txBody>
      </xdr:sp>
      <xdr:sp macro="" textlink="">
        <xdr:nvSpPr>
          <xdr:cNvPr id="20" name="Afgeronde rechthoek 19">
            <a:hlinkClick xmlns:r="http://schemas.openxmlformats.org/officeDocument/2006/relationships" r:id="rId6"/>
            <a:extLst>
              <a:ext uri="{FF2B5EF4-FFF2-40B4-BE49-F238E27FC236}">
                <a16:creationId xmlns:a16="http://schemas.microsoft.com/office/drawing/2014/main" id="{19B4AC48-8A38-FD97-F440-547CAA04773A}"/>
              </a:ext>
            </a:extLst>
          </xdr:cNvPr>
          <xdr:cNvSpPr/>
        </xdr:nvSpPr>
        <xdr:spPr>
          <a:xfrm>
            <a:off x="11734800" y="2908300"/>
            <a:ext cx="2717800" cy="431800"/>
          </a:xfrm>
          <a:prstGeom prst="roundRect">
            <a:avLst/>
          </a:prstGeom>
          <a:solidFill>
            <a:srgbClr val="9DC42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Milieuvariabelen</a:t>
            </a:r>
          </a:p>
        </xdr:txBody>
      </xdr:sp>
      <xdr:sp macro="" textlink="">
        <xdr:nvSpPr>
          <xdr:cNvPr id="21" name="Afgeronde rechthoek 20">
            <a:hlinkClick xmlns:r="http://schemas.openxmlformats.org/officeDocument/2006/relationships" r:id="rId7"/>
            <a:extLst>
              <a:ext uri="{FF2B5EF4-FFF2-40B4-BE49-F238E27FC236}">
                <a16:creationId xmlns:a16="http://schemas.microsoft.com/office/drawing/2014/main" id="{33F626AB-8CAB-B0CF-72CD-637CFBCEB968}"/>
              </a:ext>
            </a:extLst>
          </xdr:cNvPr>
          <xdr:cNvSpPr/>
        </xdr:nvSpPr>
        <xdr:spPr>
          <a:xfrm>
            <a:off x="11722100" y="3454400"/>
            <a:ext cx="2717800" cy="431800"/>
          </a:xfrm>
          <a:prstGeom prst="roundRect">
            <a:avLst/>
          </a:prstGeom>
          <a:solidFill>
            <a:srgbClr val="0086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Dashboard resultaten</a:t>
            </a:r>
          </a:p>
        </xdr:txBody>
      </xdr:sp>
      <xdr:sp macro="" textlink="">
        <xdr:nvSpPr>
          <xdr:cNvPr id="22" name="Afgeronde rechthoek 21">
            <a:hlinkClick xmlns:r="http://schemas.openxmlformats.org/officeDocument/2006/relationships" r:id="rId8"/>
            <a:extLst>
              <a:ext uri="{FF2B5EF4-FFF2-40B4-BE49-F238E27FC236}">
                <a16:creationId xmlns:a16="http://schemas.microsoft.com/office/drawing/2014/main" id="{191D4646-934D-E0B2-078D-33D111549720}"/>
              </a:ext>
            </a:extLst>
          </xdr:cNvPr>
          <xdr:cNvSpPr/>
        </xdr:nvSpPr>
        <xdr:spPr>
          <a:xfrm>
            <a:off x="11722100" y="3975100"/>
            <a:ext cx="2717800" cy="431800"/>
          </a:xfrm>
          <a:prstGeom prst="roundRect">
            <a:avLst/>
          </a:prstGeom>
          <a:solidFill>
            <a:srgbClr val="0086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Aanvullende resultaten</a:t>
            </a:r>
          </a:p>
        </xdr:txBody>
      </xdr:sp>
      <xdr:sp macro="" textlink="">
        <xdr:nvSpPr>
          <xdr:cNvPr id="23" name="Afgeronde rechthoek 22">
            <a:hlinkClick xmlns:r="http://schemas.openxmlformats.org/officeDocument/2006/relationships" r:id="rId9"/>
            <a:extLst>
              <a:ext uri="{FF2B5EF4-FFF2-40B4-BE49-F238E27FC236}">
                <a16:creationId xmlns:a16="http://schemas.microsoft.com/office/drawing/2014/main" id="{96E10800-1C53-5D3A-05A7-CC565CD09081}"/>
              </a:ext>
            </a:extLst>
          </xdr:cNvPr>
          <xdr:cNvSpPr/>
        </xdr:nvSpPr>
        <xdr:spPr>
          <a:xfrm>
            <a:off x="11722100" y="800100"/>
            <a:ext cx="2768600" cy="431800"/>
          </a:xfrm>
          <a:prstGeom prst="roundRect">
            <a:avLst/>
          </a:prstGeom>
          <a:solidFill>
            <a:srgbClr val="6EC7F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lang="nl-NL" sz="1800" b="1">
                <a:solidFill>
                  <a:schemeClr val="bg1"/>
                </a:solidFill>
              </a:rPr>
              <a:t>Gebruiksaanwijzing</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819727</xdr:colOff>
      <xdr:row>41</xdr:row>
      <xdr:rowOff>48491</xdr:rowOff>
    </xdr:from>
    <xdr:to>
      <xdr:col>10</xdr:col>
      <xdr:colOff>865908</xdr:colOff>
      <xdr:row>56</xdr:row>
      <xdr:rowOff>43873</xdr:rowOff>
    </xdr:to>
    <xdr:graphicFrame macro="">
      <xdr:nvGraphicFramePr>
        <xdr:cNvPr id="2" name="Grafiek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1281545</xdr:colOff>
      <xdr:row>41</xdr:row>
      <xdr:rowOff>46181</xdr:rowOff>
    </xdr:from>
    <xdr:to>
      <xdr:col>15</xdr:col>
      <xdr:colOff>161636</xdr:colOff>
      <xdr:row>56</xdr:row>
      <xdr:rowOff>41563</xdr:rowOff>
    </xdr:to>
    <xdr:graphicFrame macro="">
      <xdr:nvGraphicFramePr>
        <xdr:cNvPr id="3" name="Grafiek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496455</xdr:colOff>
      <xdr:row>41</xdr:row>
      <xdr:rowOff>46181</xdr:rowOff>
    </xdr:from>
    <xdr:to>
      <xdr:col>20</xdr:col>
      <xdr:colOff>46183</xdr:colOff>
      <xdr:row>56</xdr:row>
      <xdr:rowOff>41563</xdr:rowOff>
    </xdr:to>
    <xdr:graphicFrame macro="">
      <xdr:nvGraphicFramePr>
        <xdr:cNvPr id="4" name="Grafiek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609600</xdr:colOff>
      <xdr:row>6</xdr:row>
      <xdr:rowOff>127000</xdr:rowOff>
    </xdr:from>
    <xdr:to>
      <xdr:col>16</xdr:col>
      <xdr:colOff>152400</xdr:colOff>
      <xdr:row>31</xdr:row>
      <xdr:rowOff>107105</xdr:rowOff>
    </xdr:to>
    <xdr:grpSp>
      <xdr:nvGrpSpPr>
        <xdr:cNvPr id="13" name="Groep 12">
          <a:extLst>
            <a:ext uri="{FF2B5EF4-FFF2-40B4-BE49-F238E27FC236}">
              <a16:creationId xmlns:a16="http://schemas.microsoft.com/office/drawing/2014/main" id="{FD9C73B4-719D-BD43-8C10-BFB26ED3AA99}"/>
            </a:ext>
          </a:extLst>
        </xdr:cNvPr>
        <xdr:cNvGrpSpPr/>
      </xdr:nvGrpSpPr>
      <xdr:grpSpPr>
        <a:xfrm>
          <a:off x="15703062" y="1386319"/>
          <a:ext cx="2579402" cy="5104620"/>
          <a:chOff x="11722100" y="800100"/>
          <a:chExt cx="2768600" cy="5237905"/>
        </a:xfrm>
      </xdr:grpSpPr>
      <xdr:pic>
        <xdr:nvPicPr>
          <xdr:cNvPr id="14" name="Afbeelding 13">
            <a:hlinkClick xmlns:r="http://schemas.openxmlformats.org/officeDocument/2006/relationships" r:id="rId4"/>
            <a:extLst>
              <a:ext uri="{FF2B5EF4-FFF2-40B4-BE49-F238E27FC236}">
                <a16:creationId xmlns:a16="http://schemas.microsoft.com/office/drawing/2014/main" id="{CFEBEAF4-7E38-31CE-E3EB-F988725E0E2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1766620" y="4572001"/>
            <a:ext cx="2628760" cy="1466004"/>
          </a:xfrm>
          <a:prstGeom prst="rect">
            <a:avLst/>
          </a:prstGeom>
        </xdr:spPr>
      </xdr:pic>
      <xdr:sp macro="" textlink="">
        <xdr:nvSpPr>
          <xdr:cNvPr id="15" name="Afgeronde rechthoek 14">
            <a:hlinkClick xmlns:r="http://schemas.openxmlformats.org/officeDocument/2006/relationships" r:id="rId6"/>
            <a:extLst>
              <a:ext uri="{FF2B5EF4-FFF2-40B4-BE49-F238E27FC236}">
                <a16:creationId xmlns:a16="http://schemas.microsoft.com/office/drawing/2014/main" id="{86C64F5E-7637-9F6E-54B0-91F550099CA3}"/>
              </a:ext>
            </a:extLst>
          </xdr:cNvPr>
          <xdr:cNvSpPr/>
        </xdr:nvSpPr>
        <xdr:spPr>
          <a:xfrm>
            <a:off x="11722100" y="1320800"/>
            <a:ext cx="2768600" cy="431800"/>
          </a:xfrm>
          <a:prstGeom prst="roundRect">
            <a:avLst/>
          </a:prstGeom>
          <a:solidFill>
            <a:srgbClr val="006EB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lang="nl-NL" sz="1800" b="1">
                <a:solidFill>
                  <a:schemeClr val="bg1"/>
                </a:solidFill>
              </a:rPr>
              <a:t>Invoer</a:t>
            </a:r>
          </a:p>
        </xdr:txBody>
      </xdr:sp>
      <xdr:sp macro="" textlink="">
        <xdr:nvSpPr>
          <xdr:cNvPr id="16" name="Afgeronde rechthoek 15">
            <a:hlinkClick xmlns:r="http://schemas.openxmlformats.org/officeDocument/2006/relationships" r:id="rId7"/>
            <a:extLst>
              <a:ext uri="{FF2B5EF4-FFF2-40B4-BE49-F238E27FC236}">
                <a16:creationId xmlns:a16="http://schemas.microsoft.com/office/drawing/2014/main" id="{72EC777F-6D51-A586-6E5D-32F53BDE9573}"/>
              </a:ext>
            </a:extLst>
          </xdr:cNvPr>
          <xdr:cNvSpPr/>
        </xdr:nvSpPr>
        <xdr:spPr>
          <a:xfrm>
            <a:off x="11734800" y="1879600"/>
            <a:ext cx="2743200" cy="431800"/>
          </a:xfrm>
          <a:prstGeom prst="roundRect">
            <a:avLst/>
          </a:prstGeom>
          <a:solidFill>
            <a:srgbClr val="006EB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Invoer - uitgebreid</a:t>
            </a:r>
          </a:p>
        </xdr:txBody>
      </xdr:sp>
      <xdr:sp macro="" textlink="">
        <xdr:nvSpPr>
          <xdr:cNvPr id="17" name="Afgeronde rechthoek 16">
            <a:hlinkClick xmlns:r="http://schemas.openxmlformats.org/officeDocument/2006/relationships" r:id="rId8"/>
            <a:extLst>
              <a:ext uri="{FF2B5EF4-FFF2-40B4-BE49-F238E27FC236}">
                <a16:creationId xmlns:a16="http://schemas.microsoft.com/office/drawing/2014/main" id="{D3304913-C4A1-5C0B-3A55-2CD3017E979D}"/>
              </a:ext>
            </a:extLst>
          </xdr:cNvPr>
          <xdr:cNvSpPr/>
        </xdr:nvSpPr>
        <xdr:spPr>
          <a:xfrm>
            <a:off x="11734800" y="2413000"/>
            <a:ext cx="2717800" cy="431800"/>
          </a:xfrm>
          <a:prstGeom prst="roundRect">
            <a:avLst/>
          </a:prstGeom>
          <a:solidFill>
            <a:srgbClr val="9DC42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Economische variabelen</a:t>
            </a:r>
          </a:p>
        </xdr:txBody>
      </xdr:sp>
      <xdr:sp macro="" textlink="">
        <xdr:nvSpPr>
          <xdr:cNvPr id="18" name="Afgeronde rechthoek 17">
            <a:hlinkClick xmlns:r="http://schemas.openxmlformats.org/officeDocument/2006/relationships" r:id="rId9"/>
            <a:extLst>
              <a:ext uri="{FF2B5EF4-FFF2-40B4-BE49-F238E27FC236}">
                <a16:creationId xmlns:a16="http://schemas.microsoft.com/office/drawing/2014/main" id="{06062C27-C004-0B6D-36CE-08C80CEB65A4}"/>
              </a:ext>
            </a:extLst>
          </xdr:cNvPr>
          <xdr:cNvSpPr/>
        </xdr:nvSpPr>
        <xdr:spPr>
          <a:xfrm>
            <a:off x="11734800" y="2908300"/>
            <a:ext cx="2717800" cy="431800"/>
          </a:xfrm>
          <a:prstGeom prst="roundRect">
            <a:avLst/>
          </a:prstGeom>
          <a:solidFill>
            <a:srgbClr val="9DC42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Milieuvariabelen</a:t>
            </a:r>
          </a:p>
        </xdr:txBody>
      </xdr:sp>
      <xdr:sp macro="" textlink="">
        <xdr:nvSpPr>
          <xdr:cNvPr id="19" name="Afgeronde rechthoek 18">
            <a:hlinkClick xmlns:r="http://schemas.openxmlformats.org/officeDocument/2006/relationships" r:id="rId10"/>
            <a:extLst>
              <a:ext uri="{FF2B5EF4-FFF2-40B4-BE49-F238E27FC236}">
                <a16:creationId xmlns:a16="http://schemas.microsoft.com/office/drawing/2014/main" id="{22B78C95-6C70-558F-FD50-1D794BEADDE6}"/>
              </a:ext>
            </a:extLst>
          </xdr:cNvPr>
          <xdr:cNvSpPr/>
        </xdr:nvSpPr>
        <xdr:spPr>
          <a:xfrm>
            <a:off x="11722100" y="3454400"/>
            <a:ext cx="2717800" cy="431800"/>
          </a:xfrm>
          <a:prstGeom prst="roundRect">
            <a:avLst/>
          </a:prstGeom>
          <a:solidFill>
            <a:srgbClr val="0086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Dashboard resultaten</a:t>
            </a:r>
          </a:p>
        </xdr:txBody>
      </xdr:sp>
      <xdr:sp macro="" textlink="">
        <xdr:nvSpPr>
          <xdr:cNvPr id="20" name="Afgeronde rechthoek 19">
            <a:hlinkClick xmlns:r="http://schemas.openxmlformats.org/officeDocument/2006/relationships" r:id="rId11"/>
            <a:extLst>
              <a:ext uri="{FF2B5EF4-FFF2-40B4-BE49-F238E27FC236}">
                <a16:creationId xmlns:a16="http://schemas.microsoft.com/office/drawing/2014/main" id="{CE0B28AE-0E92-98E5-62E9-F92513458B61}"/>
              </a:ext>
            </a:extLst>
          </xdr:cNvPr>
          <xdr:cNvSpPr/>
        </xdr:nvSpPr>
        <xdr:spPr>
          <a:xfrm>
            <a:off x="11722100" y="3975100"/>
            <a:ext cx="2717800" cy="431800"/>
          </a:xfrm>
          <a:prstGeom prst="roundRect">
            <a:avLst/>
          </a:prstGeom>
          <a:solidFill>
            <a:srgbClr val="0086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Aanvullende resultaten</a:t>
            </a:r>
          </a:p>
        </xdr:txBody>
      </xdr:sp>
      <xdr:sp macro="" textlink="">
        <xdr:nvSpPr>
          <xdr:cNvPr id="21" name="Afgeronde rechthoek 20">
            <a:hlinkClick xmlns:r="http://schemas.openxmlformats.org/officeDocument/2006/relationships" r:id="rId12"/>
            <a:extLst>
              <a:ext uri="{FF2B5EF4-FFF2-40B4-BE49-F238E27FC236}">
                <a16:creationId xmlns:a16="http://schemas.microsoft.com/office/drawing/2014/main" id="{F1FF6E52-9BBD-0FDE-66A8-2667C6F13D76}"/>
              </a:ext>
            </a:extLst>
          </xdr:cNvPr>
          <xdr:cNvSpPr/>
        </xdr:nvSpPr>
        <xdr:spPr>
          <a:xfrm>
            <a:off x="11722100" y="800100"/>
            <a:ext cx="2768600" cy="431800"/>
          </a:xfrm>
          <a:prstGeom prst="roundRect">
            <a:avLst/>
          </a:prstGeom>
          <a:solidFill>
            <a:srgbClr val="6EC7F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lang="nl-NL" sz="1800" b="1">
                <a:solidFill>
                  <a:schemeClr val="bg1"/>
                </a:solidFill>
              </a:rPr>
              <a:t>Gebruiksaanwijzing</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520700</xdr:colOff>
      <xdr:row>1</xdr:row>
      <xdr:rowOff>127000</xdr:rowOff>
    </xdr:from>
    <xdr:to>
      <xdr:col>16</xdr:col>
      <xdr:colOff>177800</xdr:colOff>
      <xdr:row>27</xdr:row>
      <xdr:rowOff>94405</xdr:rowOff>
    </xdr:to>
    <xdr:grpSp>
      <xdr:nvGrpSpPr>
        <xdr:cNvPr id="10" name="Groep 9">
          <a:extLst>
            <a:ext uri="{FF2B5EF4-FFF2-40B4-BE49-F238E27FC236}">
              <a16:creationId xmlns:a16="http://schemas.microsoft.com/office/drawing/2014/main" id="{6394D357-B51D-724A-AF1F-574800DB4A00}"/>
            </a:ext>
          </a:extLst>
        </xdr:cNvPr>
        <xdr:cNvGrpSpPr/>
      </xdr:nvGrpSpPr>
      <xdr:grpSpPr>
        <a:xfrm>
          <a:off x="16029940" y="422910"/>
          <a:ext cx="2590800" cy="5295055"/>
          <a:chOff x="11722100" y="800100"/>
          <a:chExt cx="2768600" cy="5237905"/>
        </a:xfrm>
      </xdr:grpSpPr>
      <xdr:pic>
        <xdr:nvPicPr>
          <xdr:cNvPr id="11" name="Afbeelding 10">
            <a:hlinkClick xmlns:r="http://schemas.openxmlformats.org/officeDocument/2006/relationships" r:id="rId1"/>
            <a:extLst>
              <a:ext uri="{FF2B5EF4-FFF2-40B4-BE49-F238E27FC236}">
                <a16:creationId xmlns:a16="http://schemas.microsoft.com/office/drawing/2014/main" id="{91A4A537-E816-041A-C097-3A52EA9217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766620" y="4572001"/>
            <a:ext cx="2628760" cy="1466004"/>
          </a:xfrm>
          <a:prstGeom prst="rect">
            <a:avLst/>
          </a:prstGeom>
        </xdr:spPr>
      </xdr:pic>
      <xdr:sp macro="" textlink="">
        <xdr:nvSpPr>
          <xdr:cNvPr id="12" name="Afgeronde rechthoek 11">
            <a:hlinkClick xmlns:r="http://schemas.openxmlformats.org/officeDocument/2006/relationships" r:id="rId3"/>
            <a:extLst>
              <a:ext uri="{FF2B5EF4-FFF2-40B4-BE49-F238E27FC236}">
                <a16:creationId xmlns:a16="http://schemas.microsoft.com/office/drawing/2014/main" id="{CA80CDD2-4F1F-22A5-4462-D91CF4CC55D8}"/>
              </a:ext>
            </a:extLst>
          </xdr:cNvPr>
          <xdr:cNvSpPr/>
        </xdr:nvSpPr>
        <xdr:spPr>
          <a:xfrm>
            <a:off x="11722100" y="1320800"/>
            <a:ext cx="2768600" cy="431800"/>
          </a:xfrm>
          <a:prstGeom prst="roundRect">
            <a:avLst/>
          </a:prstGeom>
          <a:solidFill>
            <a:srgbClr val="006EB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lang="nl-NL" sz="1800" b="1">
                <a:solidFill>
                  <a:schemeClr val="bg1"/>
                </a:solidFill>
              </a:rPr>
              <a:t>Invoer</a:t>
            </a:r>
          </a:p>
        </xdr:txBody>
      </xdr:sp>
      <xdr:sp macro="" textlink="">
        <xdr:nvSpPr>
          <xdr:cNvPr id="13" name="Afgeronde rechthoek 12">
            <a:hlinkClick xmlns:r="http://schemas.openxmlformats.org/officeDocument/2006/relationships" r:id="rId4"/>
            <a:extLst>
              <a:ext uri="{FF2B5EF4-FFF2-40B4-BE49-F238E27FC236}">
                <a16:creationId xmlns:a16="http://schemas.microsoft.com/office/drawing/2014/main" id="{AFD2903D-59BF-0F1A-BEE9-D478C1EFCC21}"/>
              </a:ext>
            </a:extLst>
          </xdr:cNvPr>
          <xdr:cNvSpPr/>
        </xdr:nvSpPr>
        <xdr:spPr>
          <a:xfrm>
            <a:off x="11734800" y="1879600"/>
            <a:ext cx="2743200" cy="431800"/>
          </a:xfrm>
          <a:prstGeom prst="roundRect">
            <a:avLst/>
          </a:prstGeom>
          <a:solidFill>
            <a:srgbClr val="006EB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Invoer - uitgebreid</a:t>
            </a:r>
          </a:p>
        </xdr:txBody>
      </xdr:sp>
      <xdr:sp macro="" textlink="">
        <xdr:nvSpPr>
          <xdr:cNvPr id="14" name="Afgeronde rechthoek 13">
            <a:hlinkClick xmlns:r="http://schemas.openxmlformats.org/officeDocument/2006/relationships" r:id="rId5"/>
            <a:extLst>
              <a:ext uri="{FF2B5EF4-FFF2-40B4-BE49-F238E27FC236}">
                <a16:creationId xmlns:a16="http://schemas.microsoft.com/office/drawing/2014/main" id="{CF9E93D7-6198-0858-DBB8-D5CC1595E906}"/>
              </a:ext>
            </a:extLst>
          </xdr:cNvPr>
          <xdr:cNvSpPr/>
        </xdr:nvSpPr>
        <xdr:spPr>
          <a:xfrm>
            <a:off x="11734800" y="2413000"/>
            <a:ext cx="2717800" cy="431800"/>
          </a:xfrm>
          <a:prstGeom prst="roundRect">
            <a:avLst/>
          </a:prstGeom>
          <a:solidFill>
            <a:srgbClr val="9DC42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Economische variabelen</a:t>
            </a:r>
          </a:p>
        </xdr:txBody>
      </xdr:sp>
      <xdr:sp macro="" textlink="">
        <xdr:nvSpPr>
          <xdr:cNvPr id="15" name="Afgeronde rechthoek 14">
            <a:hlinkClick xmlns:r="http://schemas.openxmlformats.org/officeDocument/2006/relationships" r:id="rId6"/>
            <a:extLst>
              <a:ext uri="{FF2B5EF4-FFF2-40B4-BE49-F238E27FC236}">
                <a16:creationId xmlns:a16="http://schemas.microsoft.com/office/drawing/2014/main" id="{43DB5622-2EDA-A349-2F79-2D0DF163FBCD}"/>
              </a:ext>
            </a:extLst>
          </xdr:cNvPr>
          <xdr:cNvSpPr/>
        </xdr:nvSpPr>
        <xdr:spPr>
          <a:xfrm>
            <a:off x="11734800" y="2908300"/>
            <a:ext cx="2717800" cy="431800"/>
          </a:xfrm>
          <a:prstGeom prst="roundRect">
            <a:avLst/>
          </a:prstGeom>
          <a:solidFill>
            <a:srgbClr val="9DC42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Milieuvariabelen</a:t>
            </a:r>
          </a:p>
        </xdr:txBody>
      </xdr:sp>
      <xdr:sp macro="" textlink="">
        <xdr:nvSpPr>
          <xdr:cNvPr id="16" name="Afgeronde rechthoek 15">
            <a:hlinkClick xmlns:r="http://schemas.openxmlformats.org/officeDocument/2006/relationships" r:id="rId7"/>
            <a:extLst>
              <a:ext uri="{FF2B5EF4-FFF2-40B4-BE49-F238E27FC236}">
                <a16:creationId xmlns:a16="http://schemas.microsoft.com/office/drawing/2014/main" id="{1F32A714-CA9C-F278-D0AE-9834347B7EBF}"/>
              </a:ext>
            </a:extLst>
          </xdr:cNvPr>
          <xdr:cNvSpPr/>
        </xdr:nvSpPr>
        <xdr:spPr>
          <a:xfrm>
            <a:off x="11722100" y="3454400"/>
            <a:ext cx="2717800" cy="431800"/>
          </a:xfrm>
          <a:prstGeom prst="roundRect">
            <a:avLst/>
          </a:prstGeom>
          <a:solidFill>
            <a:srgbClr val="0086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Dashboard resultaten</a:t>
            </a:r>
          </a:p>
        </xdr:txBody>
      </xdr:sp>
      <xdr:sp macro="" textlink="">
        <xdr:nvSpPr>
          <xdr:cNvPr id="17" name="Afgeronde rechthoek 16">
            <a:hlinkClick xmlns:r="http://schemas.openxmlformats.org/officeDocument/2006/relationships" r:id="rId8"/>
            <a:extLst>
              <a:ext uri="{FF2B5EF4-FFF2-40B4-BE49-F238E27FC236}">
                <a16:creationId xmlns:a16="http://schemas.microsoft.com/office/drawing/2014/main" id="{F6B35DE4-7515-3627-C8CD-52508F678902}"/>
              </a:ext>
            </a:extLst>
          </xdr:cNvPr>
          <xdr:cNvSpPr/>
        </xdr:nvSpPr>
        <xdr:spPr>
          <a:xfrm>
            <a:off x="11722100" y="3975100"/>
            <a:ext cx="2717800" cy="431800"/>
          </a:xfrm>
          <a:prstGeom prst="roundRect">
            <a:avLst/>
          </a:prstGeom>
          <a:solidFill>
            <a:srgbClr val="0086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Aanvullende resultaten</a:t>
            </a:r>
          </a:p>
        </xdr:txBody>
      </xdr:sp>
      <xdr:sp macro="" textlink="">
        <xdr:nvSpPr>
          <xdr:cNvPr id="18" name="Afgeronde rechthoek 17">
            <a:hlinkClick xmlns:r="http://schemas.openxmlformats.org/officeDocument/2006/relationships" r:id="rId9"/>
            <a:extLst>
              <a:ext uri="{FF2B5EF4-FFF2-40B4-BE49-F238E27FC236}">
                <a16:creationId xmlns:a16="http://schemas.microsoft.com/office/drawing/2014/main" id="{0F8544E3-FAE9-BC60-2954-EDA42EBB6EEC}"/>
              </a:ext>
            </a:extLst>
          </xdr:cNvPr>
          <xdr:cNvSpPr/>
        </xdr:nvSpPr>
        <xdr:spPr>
          <a:xfrm>
            <a:off x="11722100" y="800100"/>
            <a:ext cx="2768600" cy="431800"/>
          </a:xfrm>
          <a:prstGeom prst="roundRect">
            <a:avLst/>
          </a:prstGeom>
          <a:solidFill>
            <a:srgbClr val="6EC7F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lang="nl-NL" sz="1800" b="1">
                <a:solidFill>
                  <a:schemeClr val="bg1"/>
                </a:solidFill>
              </a:rPr>
              <a:t>Gebruiksaanwijzing</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482600</xdr:colOff>
      <xdr:row>0</xdr:row>
      <xdr:rowOff>190500</xdr:rowOff>
    </xdr:from>
    <xdr:to>
      <xdr:col>15</xdr:col>
      <xdr:colOff>355600</xdr:colOff>
      <xdr:row>25</xdr:row>
      <xdr:rowOff>81705</xdr:rowOff>
    </xdr:to>
    <xdr:grpSp>
      <xdr:nvGrpSpPr>
        <xdr:cNvPr id="19" name="Groep 18">
          <a:extLst>
            <a:ext uri="{FF2B5EF4-FFF2-40B4-BE49-F238E27FC236}">
              <a16:creationId xmlns:a16="http://schemas.microsoft.com/office/drawing/2014/main" id="{42A48092-7760-AB4C-AEA0-CFCB3411ADDD}"/>
            </a:ext>
          </a:extLst>
        </xdr:cNvPr>
        <xdr:cNvGrpSpPr/>
      </xdr:nvGrpSpPr>
      <xdr:grpSpPr>
        <a:xfrm>
          <a:off x="13794740" y="190500"/>
          <a:ext cx="2592070" cy="5020735"/>
          <a:chOff x="11722100" y="800100"/>
          <a:chExt cx="2768600" cy="5237905"/>
        </a:xfrm>
      </xdr:grpSpPr>
      <xdr:pic>
        <xdr:nvPicPr>
          <xdr:cNvPr id="20" name="Afbeelding 19">
            <a:hlinkClick xmlns:r="http://schemas.openxmlformats.org/officeDocument/2006/relationships" r:id="rId1"/>
            <a:extLst>
              <a:ext uri="{FF2B5EF4-FFF2-40B4-BE49-F238E27FC236}">
                <a16:creationId xmlns:a16="http://schemas.microsoft.com/office/drawing/2014/main" id="{87C273E6-5998-5CFE-90FE-170C1DFFE8E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766620" y="4572001"/>
            <a:ext cx="2628760" cy="1466004"/>
          </a:xfrm>
          <a:prstGeom prst="rect">
            <a:avLst/>
          </a:prstGeom>
        </xdr:spPr>
      </xdr:pic>
      <xdr:sp macro="" textlink="">
        <xdr:nvSpPr>
          <xdr:cNvPr id="21" name="Afgeronde rechthoek 20">
            <a:hlinkClick xmlns:r="http://schemas.openxmlformats.org/officeDocument/2006/relationships" r:id="rId3"/>
            <a:extLst>
              <a:ext uri="{FF2B5EF4-FFF2-40B4-BE49-F238E27FC236}">
                <a16:creationId xmlns:a16="http://schemas.microsoft.com/office/drawing/2014/main" id="{92296424-A896-387D-5FD7-B945AD1807B6}"/>
              </a:ext>
            </a:extLst>
          </xdr:cNvPr>
          <xdr:cNvSpPr/>
        </xdr:nvSpPr>
        <xdr:spPr>
          <a:xfrm>
            <a:off x="11722100" y="1320800"/>
            <a:ext cx="2768600" cy="431800"/>
          </a:xfrm>
          <a:prstGeom prst="roundRect">
            <a:avLst/>
          </a:prstGeom>
          <a:solidFill>
            <a:srgbClr val="006EB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lang="nl-NL" sz="1800" b="1">
                <a:solidFill>
                  <a:schemeClr val="bg1"/>
                </a:solidFill>
              </a:rPr>
              <a:t>Invoer</a:t>
            </a:r>
          </a:p>
        </xdr:txBody>
      </xdr:sp>
      <xdr:sp macro="" textlink="">
        <xdr:nvSpPr>
          <xdr:cNvPr id="22" name="Afgeronde rechthoek 21">
            <a:hlinkClick xmlns:r="http://schemas.openxmlformats.org/officeDocument/2006/relationships" r:id="rId4"/>
            <a:extLst>
              <a:ext uri="{FF2B5EF4-FFF2-40B4-BE49-F238E27FC236}">
                <a16:creationId xmlns:a16="http://schemas.microsoft.com/office/drawing/2014/main" id="{4FE45E61-7911-32A5-3171-280985C9AD87}"/>
              </a:ext>
            </a:extLst>
          </xdr:cNvPr>
          <xdr:cNvSpPr/>
        </xdr:nvSpPr>
        <xdr:spPr>
          <a:xfrm>
            <a:off x="11734800" y="1879600"/>
            <a:ext cx="2743200" cy="431800"/>
          </a:xfrm>
          <a:prstGeom prst="roundRect">
            <a:avLst/>
          </a:prstGeom>
          <a:solidFill>
            <a:srgbClr val="006EB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Invoer - uitgebreid</a:t>
            </a:r>
          </a:p>
        </xdr:txBody>
      </xdr:sp>
      <xdr:sp macro="" textlink="">
        <xdr:nvSpPr>
          <xdr:cNvPr id="23" name="Afgeronde rechthoek 22">
            <a:hlinkClick xmlns:r="http://schemas.openxmlformats.org/officeDocument/2006/relationships" r:id="rId5"/>
            <a:extLst>
              <a:ext uri="{FF2B5EF4-FFF2-40B4-BE49-F238E27FC236}">
                <a16:creationId xmlns:a16="http://schemas.microsoft.com/office/drawing/2014/main" id="{F43CF157-37E8-7EDE-2982-793CADABF95B}"/>
              </a:ext>
            </a:extLst>
          </xdr:cNvPr>
          <xdr:cNvSpPr/>
        </xdr:nvSpPr>
        <xdr:spPr>
          <a:xfrm>
            <a:off x="11734800" y="2413000"/>
            <a:ext cx="2717800" cy="431800"/>
          </a:xfrm>
          <a:prstGeom prst="roundRect">
            <a:avLst/>
          </a:prstGeom>
          <a:solidFill>
            <a:srgbClr val="9DC42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Economische variabelen</a:t>
            </a:r>
          </a:p>
        </xdr:txBody>
      </xdr:sp>
      <xdr:sp macro="" textlink="">
        <xdr:nvSpPr>
          <xdr:cNvPr id="24" name="Afgeronde rechthoek 23">
            <a:hlinkClick xmlns:r="http://schemas.openxmlformats.org/officeDocument/2006/relationships" r:id="rId6"/>
            <a:extLst>
              <a:ext uri="{FF2B5EF4-FFF2-40B4-BE49-F238E27FC236}">
                <a16:creationId xmlns:a16="http://schemas.microsoft.com/office/drawing/2014/main" id="{866B2653-2416-5298-CDEE-749664EA6875}"/>
              </a:ext>
            </a:extLst>
          </xdr:cNvPr>
          <xdr:cNvSpPr/>
        </xdr:nvSpPr>
        <xdr:spPr>
          <a:xfrm>
            <a:off x="11734800" y="2908300"/>
            <a:ext cx="2717800" cy="431800"/>
          </a:xfrm>
          <a:prstGeom prst="roundRect">
            <a:avLst/>
          </a:prstGeom>
          <a:solidFill>
            <a:srgbClr val="9DC42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Milieuvariabelen</a:t>
            </a:r>
          </a:p>
        </xdr:txBody>
      </xdr:sp>
      <xdr:sp macro="" textlink="">
        <xdr:nvSpPr>
          <xdr:cNvPr id="25" name="Afgeronde rechthoek 24">
            <a:hlinkClick xmlns:r="http://schemas.openxmlformats.org/officeDocument/2006/relationships" r:id="rId7"/>
            <a:extLst>
              <a:ext uri="{FF2B5EF4-FFF2-40B4-BE49-F238E27FC236}">
                <a16:creationId xmlns:a16="http://schemas.microsoft.com/office/drawing/2014/main" id="{D3700E51-DBE9-4995-D83D-82910692C5E5}"/>
              </a:ext>
            </a:extLst>
          </xdr:cNvPr>
          <xdr:cNvSpPr/>
        </xdr:nvSpPr>
        <xdr:spPr>
          <a:xfrm>
            <a:off x="11722100" y="3454400"/>
            <a:ext cx="2717800" cy="431800"/>
          </a:xfrm>
          <a:prstGeom prst="roundRect">
            <a:avLst/>
          </a:prstGeom>
          <a:solidFill>
            <a:srgbClr val="0086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Dashboard resultaten</a:t>
            </a:r>
          </a:p>
        </xdr:txBody>
      </xdr:sp>
      <xdr:sp macro="" textlink="">
        <xdr:nvSpPr>
          <xdr:cNvPr id="26" name="Afgeronde rechthoek 25">
            <a:hlinkClick xmlns:r="http://schemas.openxmlformats.org/officeDocument/2006/relationships" r:id="rId8"/>
            <a:extLst>
              <a:ext uri="{FF2B5EF4-FFF2-40B4-BE49-F238E27FC236}">
                <a16:creationId xmlns:a16="http://schemas.microsoft.com/office/drawing/2014/main" id="{EF91CAD5-8508-4A86-4B4A-A5C12B9F3BAD}"/>
              </a:ext>
            </a:extLst>
          </xdr:cNvPr>
          <xdr:cNvSpPr/>
        </xdr:nvSpPr>
        <xdr:spPr>
          <a:xfrm>
            <a:off x="11722100" y="3975100"/>
            <a:ext cx="2717800" cy="431800"/>
          </a:xfrm>
          <a:prstGeom prst="roundRect">
            <a:avLst/>
          </a:prstGeom>
          <a:solidFill>
            <a:srgbClr val="0086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Aanvullende resultaten</a:t>
            </a:r>
          </a:p>
        </xdr:txBody>
      </xdr:sp>
      <xdr:sp macro="" textlink="">
        <xdr:nvSpPr>
          <xdr:cNvPr id="27" name="Afgeronde rechthoek 26">
            <a:hlinkClick xmlns:r="http://schemas.openxmlformats.org/officeDocument/2006/relationships" r:id="rId9"/>
            <a:extLst>
              <a:ext uri="{FF2B5EF4-FFF2-40B4-BE49-F238E27FC236}">
                <a16:creationId xmlns:a16="http://schemas.microsoft.com/office/drawing/2014/main" id="{5FB7303A-7B98-050D-F8A9-2697E064BB9D}"/>
              </a:ext>
            </a:extLst>
          </xdr:cNvPr>
          <xdr:cNvSpPr/>
        </xdr:nvSpPr>
        <xdr:spPr>
          <a:xfrm>
            <a:off x="11722100" y="800100"/>
            <a:ext cx="2768600" cy="431800"/>
          </a:xfrm>
          <a:prstGeom prst="roundRect">
            <a:avLst/>
          </a:prstGeom>
          <a:solidFill>
            <a:srgbClr val="6EC7F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lang="nl-NL" sz="1800" b="1">
                <a:solidFill>
                  <a:schemeClr val="bg1"/>
                </a:solidFill>
              </a:rPr>
              <a:t>Gebruiksaanwijzing</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152400</xdr:colOff>
      <xdr:row>4</xdr:row>
      <xdr:rowOff>50800</xdr:rowOff>
    </xdr:from>
    <xdr:to>
      <xdr:col>17</xdr:col>
      <xdr:colOff>63500</xdr:colOff>
      <xdr:row>28</xdr:row>
      <xdr:rowOff>18205</xdr:rowOff>
    </xdr:to>
    <xdr:grpSp>
      <xdr:nvGrpSpPr>
        <xdr:cNvPr id="10" name="Groep 9">
          <a:extLst>
            <a:ext uri="{FF2B5EF4-FFF2-40B4-BE49-F238E27FC236}">
              <a16:creationId xmlns:a16="http://schemas.microsoft.com/office/drawing/2014/main" id="{98E8DAB2-A612-6945-AAC1-6A4F444D987D}"/>
            </a:ext>
          </a:extLst>
        </xdr:cNvPr>
        <xdr:cNvGrpSpPr/>
      </xdr:nvGrpSpPr>
      <xdr:grpSpPr>
        <a:xfrm>
          <a:off x="12634934" y="996411"/>
          <a:ext cx="2610216" cy="4951720"/>
          <a:chOff x="11722100" y="800100"/>
          <a:chExt cx="2768600" cy="5237905"/>
        </a:xfrm>
      </xdr:grpSpPr>
      <xdr:pic>
        <xdr:nvPicPr>
          <xdr:cNvPr id="11" name="Afbeelding 10">
            <a:hlinkClick xmlns:r="http://schemas.openxmlformats.org/officeDocument/2006/relationships" r:id="rId1"/>
            <a:extLst>
              <a:ext uri="{FF2B5EF4-FFF2-40B4-BE49-F238E27FC236}">
                <a16:creationId xmlns:a16="http://schemas.microsoft.com/office/drawing/2014/main" id="{44D6890A-056E-270A-7028-0239321F21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766620" y="4572001"/>
            <a:ext cx="2628760" cy="1466004"/>
          </a:xfrm>
          <a:prstGeom prst="rect">
            <a:avLst/>
          </a:prstGeom>
        </xdr:spPr>
      </xdr:pic>
      <xdr:sp macro="" textlink="">
        <xdr:nvSpPr>
          <xdr:cNvPr id="12" name="Afgeronde rechthoek 11">
            <a:hlinkClick xmlns:r="http://schemas.openxmlformats.org/officeDocument/2006/relationships" r:id="rId3"/>
            <a:extLst>
              <a:ext uri="{FF2B5EF4-FFF2-40B4-BE49-F238E27FC236}">
                <a16:creationId xmlns:a16="http://schemas.microsoft.com/office/drawing/2014/main" id="{A35F4F67-96AD-C6F5-157F-BBD009954483}"/>
              </a:ext>
            </a:extLst>
          </xdr:cNvPr>
          <xdr:cNvSpPr/>
        </xdr:nvSpPr>
        <xdr:spPr>
          <a:xfrm>
            <a:off x="11722100" y="1320800"/>
            <a:ext cx="2768600" cy="431800"/>
          </a:xfrm>
          <a:prstGeom prst="roundRect">
            <a:avLst/>
          </a:prstGeom>
          <a:solidFill>
            <a:srgbClr val="006EB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lang="nl-NL" sz="1800" b="1">
                <a:solidFill>
                  <a:schemeClr val="bg1"/>
                </a:solidFill>
              </a:rPr>
              <a:t>Invoer</a:t>
            </a:r>
          </a:p>
        </xdr:txBody>
      </xdr:sp>
      <xdr:sp macro="" textlink="">
        <xdr:nvSpPr>
          <xdr:cNvPr id="13" name="Afgeronde rechthoek 12">
            <a:hlinkClick xmlns:r="http://schemas.openxmlformats.org/officeDocument/2006/relationships" r:id="rId4"/>
            <a:extLst>
              <a:ext uri="{FF2B5EF4-FFF2-40B4-BE49-F238E27FC236}">
                <a16:creationId xmlns:a16="http://schemas.microsoft.com/office/drawing/2014/main" id="{95F3D40F-8A25-2FEB-A4FF-70550E0A0BD6}"/>
              </a:ext>
            </a:extLst>
          </xdr:cNvPr>
          <xdr:cNvSpPr/>
        </xdr:nvSpPr>
        <xdr:spPr>
          <a:xfrm>
            <a:off x="11734800" y="1879600"/>
            <a:ext cx="2743200" cy="431800"/>
          </a:xfrm>
          <a:prstGeom prst="roundRect">
            <a:avLst/>
          </a:prstGeom>
          <a:solidFill>
            <a:srgbClr val="006EB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Invoer - uitgebreid</a:t>
            </a:r>
          </a:p>
        </xdr:txBody>
      </xdr:sp>
      <xdr:sp macro="" textlink="">
        <xdr:nvSpPr>
          <xdr:cNvPr id="14" name="Afgeronde rechthoek 13">
            <a:hlinkClick xmlns:r="http://schemas.openxmlformats.org/officeDocument/2006/relationships" r:id="rId5"/>
            <a:extLst>
              <a:ext uri="{FF2B5EF4-FFF2-40B4-BE49-F238E27FC236}">
                <a16:creationId xmlns:a16="http://schemas.microsoft.com/office/drawing/2014/main" id="{0642D745-C793-53A9-62C9-68FA218893FB}"/>
              </a:ext>
            </a:extLst>
          </xdr:cNvPr>
          <xdr:cNvSpPr/>
        </xdr:nvSpPr>
        <xdr:spPr>
          <a:xfrm>
            <a:off x="11734800" y="2413000"/>
            <a:ext cx="2717800" cy="431800"/>
          </a:xfrm>
          <a:prstGeom prst="roundRect">
            <a:avLst/>
          </a:prstGeom>
          <a:solidFill>
            <a:srgbClr val="9DC42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Economische variabelen</a:t>
            </a:r>
          </a:p>
        </xdr:txBody>
      </xdr:sp>
      <xdr:sp macro="" textlink="">
        <xdr:nvSpPr>
          <xdr:cNvPr id="15" name="Afgeronde rechthoek 14">
            <a:hlinkClick xmlns:r="http://schemas.openxmlformats.org/officeDocument/2006/relationships" r:id="rId6"/>
            <a:extLst>
              <a:ext uri="{FF2B5EF4-FFF2-40B4-BE49-F238E27FC236}">
                <a16:creationId xmlns:a16="http://schemas.microsoft.com/office/drawing/2014/main" id="{F3EAD54D-21A1-2E0C-AFEE-20DE101BF8A1}"/>
              </a:ext>
            </a:extLst>
          </xdr:cNvPr>
          <xdr:cNvSpPr/>
        </xdr:nvSpPr>
        <xdr:spPr>
          <a:xfrm>
            <a:off x="11734800" y="2908300"/>
            <a:ext cx="2717800" cy="431800"/>
          </a:xfrm>
          <a:prstGeom prst="roundRect">
            <a:avLst/>
          </a:prstGeom>
          <a:solidFill>
            <a:srgbClr val="9DC42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Milieuvariabelen</a:t>
            </a:r>
          </a:p>
        </xdr:txBody>
      </xdr:sp>
      <xdr:sp macro="" textlink="">
        <xdr:nvSpPr>
          <xdr:cNvPr id="16" name="Afgeronde rechthoek 15">
            <a:hlinkClick xmlns:r="http://schemas.openxmlformats.org/officeDocument/2006/relationships" r:id="rId7"/>
            <a:extLst>
              <a:ext uri="{FF2B5EF4-FFF2-40B4-BE49-F238E27FC236}">
                <a16:creationId xmlns:a16="http://schemas.microsoft.com/office/drawing/2014/main" id="{B37F67F1-9956-AC61-D547-9AB002A2F278}"/>
              </a:ext>
            </a:extLst>
          </xdr:cNvPr>
          <xdr:cNvSpPr/>
        </xdr:nvSpPr>
        <xdr:spPr>
          <a:xfrm>
            <a:off x="11722100" y="3454400"/>
            <a:ext cx="2717800" cy="431800"/>
          </a:xfrm>
          <a:prstGeom prst="roundRect">
            <a:avLst/>
          </a:prstGeom>
          <a:solidFill>
            <a:srgbClr val="0086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Dashboard resultaten</a:t>
            </a:r>
          </a:p>
        </xdr:txBody>
      </xdr:sp>
      <xdr:sp macro="" textlink="">
        <xdr:nvSpPr>
          <xdr:cNvPr id="17" name="Afgeronde rechthoek 16">
            <a:hlinkClick xmlns:r="http://schemas.openxmlformats.org/officeDocument/2006/relationships" r:id="rId8"/>
            <a:extLst>
              <a:ext uri="{FF2B5EF4-FFF2-40B4-BE49-F238E27FC236}">
                <a16:creationId xmlns:a16="http://schemas.microsoft.com/office/drawing/2014/main" id="{CAFD9C12-BE3B-5983-87A3-E1B93ACFAB49}"/>
              </a:ext>
            </a:extLst>
          </xdr:cNvPr>
          <xdr:cNvSpPr/>
        </xdr:nvSpPr>
        <xdr:spPr>
          <a:xfrm>
            <a:off x="11722100" y="3975100"/>
            <a:ext cx="2717800" cy="431800"/>
          </a:xfrm>
          <a:prstGeom prst="roundRect">
            <a:avLst/>
          </a:prstGeom>
          <a:solidFill>
            <a:srgbClr val="00865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nl-NL" sz="1800" b="1">
                <a:solidFill>
                  <a:schemeClr val="bg1"/>
                </a:solidFill>
              </a:rPr>
              <a:t>Aanvullende resultaten</a:t>
            </a:r>
          </a:p>
        </xdr:txBody>
      </xdr:sp>
      <xdr:sp macro="" textlink="">
        <xdr:nvSpPr>
          <xdr:cNvPr id="18" name="Afgeronde rechthoek 17">
            <a:hlinkClick xmlns:r="http://schemas.openxmlformats.org/officeDocument/2006/relationships" r:id="rId9"/>
            <a:extLst>
              <a:ext uri="{FF2B5EF4-FFF2-40B4-BE49-F238E27FC236}">
                <a16:creationId xmlns:a16="http://schemas.microsoft.com/office/drawing/2014/main" id="{1C70432D-635F-B89E-E798-6D0A084DF79C}"/>
              </a:ext>
            </a:extLst>
          </xdr:cNvPr>
          <xdr:cNvSpPr/>
        </xdr:nvSpPr>
        <xdr:spPr>
          <a:xfrm>
            <a:off x="11722100" y="800100"/>
            <a:ext cx="2768600" cy="431800"/>
          </a:xfrm>
          <a:prstGeom prst="roundRect">
            <a:avLst/>
          </a:prstGeom>
          <a:solidFill>
            <a:srgbClr val="6EC7F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lang="nl-NL" sz="1800" b="1">
                <a:solidFill>
                  <a:schemeClr val="bg1"/>
                </a:solidFill>
              </a:rPr>
              <a:t>Gebruiksaanwijzing</a:t>
            </a:r>
          </a:p>
        </xdr:txBody>
      </xdr:sp>
    </xdr:grp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8" Type="http://schemas.openxmlformats.org/officeDocument/2006/relationships/hyperlink" Target="https://www.kbf.nl/assets/uploads/2023/03/natteteelten2021-1.pdf" TargetMode="External"/><Relationship Id="rId3" Type="http://schemas.openxmlformats.org/officeDocument/2006/relationships/hyperlink" Target="https://www.agroforestryvlaanderen.be/nl/nieuws/kosten-voor-aanleg-en-beheer-van-een-agroforestry-systeem" TargetMode="External"/><Relationship Id="rId7" Type="http://schemas.openxmlformats.org/officeDocument/2006/relationships/hyperlink" Target="https://vip-nl.nl/wp-content/uploads/Saldoberekening-lisdodde-VIPNL-d011024-d.xlsx" TargetMode="External"/><Relationship Id="rId2" Type="http://schemas.openxmlformats.org/officeDocument/2006/relationships/hyperlink" Target="https://www.aaenmaas.nl/publish/pages/2801/rekentool_verdienmodel_natte_teelten.xlsx" TargetMode="External"/><Relationship Id="rId1" Type="http://schemas.openxmlformats.org/officeDocument/2006/relationships/hyperlink" Target="https://www.stichtinghoogbouw.nl/wp-content/uploads/2024/04/Biobased-grondstoffen-voor-hoogbouw.pdf" TargetMode="External"/><Relationship Id="rId6" Type="http://schemas.openxmlformats.org/officeDocument/2006/relationships/hyperlink" Target="https://edepot.wur.nl/639446" TargetMode="External"/><Relationship Id="rId5" Type="http://schemas.openxmlformats.org/officeDocument/2006/relationships/hyperlink" Target="https://www.louisbolk.nl/sites/default/files/publication/pdf/teeltbrochure-sorghum.pdf" TargetMode="External"/><Relationship Id="rId10" Type="http://schemas.openxmlformats.org/officeDocument/2006/relationships/drawing" Target="../drawings/drawing9.xml"/><Relationship Id="rId4" Type="http://schemas.openxmlformats.org/officeDocument/2006/relationships/hyperlink" Target="https://louisbolk.nl/sites/default/files/publication/pdf/whitepaper-wilgen-vergeten-oerhollandse-klassieker-vol-potentie.pdf" TargetMode="External"/><Relationship Id="rId9"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2D71F-4AC7-8F46-88DB-628A2D3942CA}">
  <sheetPr>
    <tabColor rgb="FF6EC7F1"/>
  </sheetPr>
  <dimension ref="B1:Q23"/>
  <sheetViews>
    <sheetView showGridLines="0" tabSelected="1" topLeftCell="A16" zoomScale="80" zoomScaleNormal="80" workbookViewId="0">
      <selection activeCell="R19" sqref="R19"/>
    </sheetView>
  </sheetViews>
  <sheetFormatPr defaultColWidth="10.81640625" defaultRowHeight="15" x14ac:dyDescent="0.25"/>
  <sheetData>
    <row r="1" spans="2:17" ht="15.6" thickBot="1" x14ac:dyDescent="0.3"/>
    <row r="2" spans="2:17" ht="16.05" customHeight="1" x14ac:dyDescent="0.25">
      <c r="B2" s="699" t="s">
        <v>622</v>
      </c>
      <c r="C2" s="700"/>
      <c r="D2" s="700"/>
      <c r="E2" s="700"/>
      <c r="F2" s="700"/>
      <c r="G2" s="700"/>
      <c r="H2" s="700"/>
      <c r="I2" s="700"/>
      <c r="J2" s="700"/>
      <c r="K2" s="700"/>
      <c r="L2" s="700"/>
      <c r="M2" s="700"/>
      <c r="N2" s="700"/>
      <c r="O2" s="701"/>
    </row>
    <row r="3" spans="2:17" ht="16.05" customHeight="1" x14ac:dyDescent="0.25">
      <c r="B3" s="702"/>
      <c r="C3" s="703"/>
      <c r="D3" s="703"/>
      <c r="E3" s="703"/>
      <c r="F3" s="703"/>
      <c r="G3" s="703"/>
      <c r="H3" s="703"/>
      <c r="I3" s="703"/>
      <c r="J3" s="703"/>
      <c r="K3" s="703"/>
      <c r="L3" s="703"/>
      <c r="M3" s="703"/>
      <c r="N3" s="703"/>
      <c r="O3" s="704"/>
    </row>
    <row r="4" spans="2:17" ht="23.4" customHeight="1" x14ac:dyDescent="0.25">
      <c r="B4" s="711" t="s">
        <v>624</v>
      </c>
      <c r="C4" s="712"/>
      <c r="D4" s="712"/>
      <c r="E4" s="712"/>
      <c r="F4" s="712"/>
      <c r="G4" s="712"/>
      <c r="H4" s="712"/>
      <c r="I4" s="712"/>
      <c r="J4" s="712"/>
      <c r="K4" s="712"/>
      <c r="L4" s="712"/>
      <c r="M4" s="712"/>
      <c r="N4" s="712"/>
      <c r="O4" s="713"/>
      <c r="P4" s="281"/>
    </row>
    <row r="5" spans="2:17" ht="16.05" customHeight="1" x14ac:dyDescent="0.25">
      <c r="B5" s="714"/>
      <c r="C5" s="715"/>
      <c r="D5" s="715"/>
      <c r="E5" s="715"/>
      <c r="F5" s="715"/>
      <c r="G5" s="715"/>
      <c r="H5" s="715"/>
      <c r="I5" s="715"/>
      <c r="J5" s="715"/>
      <c r="K5" s="715"/>
      <c r="L5" s="715"/>
      <c r="M5" s="715"/>
      <c r="N5" s="715"/>
      <c r="O5" s="716"/>
    </row>
    <row r="6" spans="2:17" ht="15" customHeight="1" x14ac:dyDescent="0.25">
      <c r="B6" s="714"/>
      <c r="C6" s="715"/>
      <c r="D6" s="715"/>
      <c r="E6" s="715"/>
      <c r="F6" s="715"/>
      <c r="G6" s="715"/>
      <c r="H6" s="715"/>
      <c r="I6" s="715"/>
      <c r="J6" s="715"/>
      <c r="K6" s="715"/>
      <c r="L6" s="715"/>
      <c r="M6" s="715"/>
      <c r="N6" s="715"/>
      <c r="O6" s="716"/>
    </row>
    <row r="7" spans="2:17" ht="15" customHeight="1" x14ac:dyDescent="0.25">
      <c r="B7" s="714"/>
      <c r="C7" s="715"/>
      <c r="D7" s="715"/>
      <c r="E7" s="715"/>
      <c r="F7" s="715"/>
      <c r="G7" s="715"/>
      <c r="H7" s="715"/>
      <c r="I7" s="715"/>
      <c r="J7" s="715"/>
      <c r="K7" s="715"/>
      <c r="L7" s="715"/>
      <c r="M7" s="715"/>
      <c r="N7" s="715"/>
      <c r="O7" s="716"/>
    </row>
    <row r="8" spans="2:17" ht="15" customHeight="1" x14ac:dyDescent="0.25">
      <c r="B8" s="714"/>
      <c r="C8" s="715"/>
      <c r="D8" s="715"/>
      <c r="E8" s="715"/>
      <c r="F8" s="715"/>
      <c r="G8" s="715"/>
      <c r="H8" s="715"/>
      <c r="I8" s="715"/>
      <c r="J8" s="715"/>
      <c r="K8" s="715"/>
      <c r="L8" s="715"/>
      <c r="M8" s="715"/>
      <c r="N8" s="715"/>
      <c r="O8" s="716"/>
    </row>
    <row r="9" spans="2:17" ht="15" customHeight="1" x14ac:dyDescent="0.25">
      <c r="B9" s="714"/>
      <c r="C9" s="715"/>
      <c r="D9" s="715"/>
      <c r="E9" s="715"/>
      <c r="F9" s="715"/>
      <c r="G9" s="715"/>
      <c r="H9" s="715"/>
      <c r="I9" s="715"/>
      <c r="J9" s="715"/>
      <c r="K9" s="715"/>
      <c r="L9" s="715"/>
      <c r="M9" s="715"/>
      <c r="N9" s="715"/>
      <c r="O9" s="716"/>
    </row>
    <row r="10" spans="2:17" ht="31.2" customHeight="1" x14ac:dyDescent="0.25">
      <c r="B10" s="717"/>
      <c r="C10" s="718"/>
      <c r="D10" s="718"/>
      <c r="E10" s="718"/>
      <c r="F10" s="718"/>
      <c r="G10" s="718"/>
      <c r="H10" s="718"/>
      <c r="I10" s="718"/>
      <c r="J10" s="718"/>
      <c r="K10" s="718"/>
      <c r="L10" s="718"/>
      <c r="M10" s="718"/>
      <c r="N10" s="718"/>
      <c r="O10" s="719"/>
    </row>
    <row r="11" spans="2:17" ht="15.6" x14ac:dyDescent="0.3">
      <c r="B11" s="705" t="s">
        <v>432</v>
      </c>
      <c r="C11" s="706"/>
      <c r="D11" s="706"/>
      <c r="E11" s="706"/>
      <c r="F11" s="706"/>
      <c r="G11" s="706"/>
      <c r="H11" s="706"/>
      <c r="I11" s="706"/>
      <c r="J11" s="706"/>
      <c r="K11" s="706"/>
      <c r="L11" s="706"/>
      <c r="M11" s="706"/>
      <c r="N11" s="706"/>
      <c r="O11" s="707"/>
    </row>
    <row r="12" spans="2:17" ht="90" customHeight="1" x14ac:dyDescent="0.25">
      <c r="B12" s="723" t="s">
        <v>433</v>
      </c>
      <c r="C12" s="724"/>
      <c r="D12" s="724"/>
      <c r="E12" s="724"/>
      <c r="F12" s="724"/>
      <c r="G12" s="724"/>
      <c r="H12" s="724"/>
      <c r="I12" s="724"/>
      <c r="J12" s="724"/>
      <c r="K12" s="724"/>
      <c r="L12" s="724"/>
      <c r="M12" s="724"/>
      <c r="N12" s="724"/>
      <c r="O12" s="725"/>
    </row>
    <row r="13" spans="2:17" ht="16.05" customHeight="1" x14ac:dyDescent="0.3">
      <c r="B13" s="705" t="s">
        <v>365</v>
      </c>
      <c r="C13" s="706"/>
      <c r="D13" s="706"/>
      <c r="E13" s="706"/>
      <c r="F13" s="706"/>
      <c r="G13" s="706"/>
      <c r="H13" s="706"/>
      <c r="I13" s="706"/>
      <c r="J13" s="706"/>
      <c r="K13" s="706"/>
      <c r="L13" s="706"/>
      <c r="M13" s="706"/>
      <c r="N13" s="706"/>
      <c r="O13" s="707"/>
      <c r="Q13" s="299"/>
    </row>
    <row r="14" spans="2:17" ht="114" customHeight="1" x14ac:dyDescent="0.25">
      <c r="B14" s="723" t="s">
        <v>434</v>
      </c>
      <c r="C14" s="724"/>
      <c r="D14" s="724"/>
      <c r="E14" s="724"/>
      <c r="F14" s="724"/>
      <c r="G14" s="724"/>
      <c r="H14" s="724"/>
      <c r="I14" s="724"/>
      <c r="J14" s="724"/>
      <c r="K14" s="724"/>
      <c r="L14" s="724"/>
      <c r="M14" s="724"/>
      <c r="N14" s="724"/>
      <c r="O14" s="725"/>
      <c r="Q14" s="299"/>
    </row>
    <row r="15" spans="2:17" ht="15.6" x14ac:dyDescent="0.3">
      <c r="B15" s="705" t="s">
        <v>418</v>
      </c>
      <c r="C15" s="706"/>
      <c r="D15" s="706"/>
      <c r="E15" s="706"/>
      <c r="F15" s="706"/>
      <c r="G15" s="706"/>
      <c r="H15" s="706"/>
      <c r="I15" s="706"/>
      <c r="J15" s="706"/>
      <c r="K15" s="706"/>
      <c r="L15" s="706"/>
      <c r="M15" s="706"/>
      <c r="N15" s="706"/>
      <c r="O15" s="707"/>
    </row>
    <row r="16" spans="2:17" ht="115.2" customHeight="1" x14ac:dyDescent="0.25">
      <c r="B16" s="708" t="s">
        <v>565</v>
      </c>
      <c r="C16" s="709"/>
      <c r="D16" s="709"/>
      <c r="E16" s="709"/>
      <c r="F16" s="709"/>
      <c r="G16" s="709"/>
      <c r="H16" s="709"/>
      <c r="I16" s="709"/>
      <c r="J16" s="709"/>
      <c r="K16" s="709"/>
      <c r="L16" s="709"/>
      <c r="M16" s="709"/>
      <c r="N16" s="709"/>
      <c r="O16" s="710"/>
    </row>
    <row r="17" spans="2:15" ht="15.6" x14ac:dyDescent="0.3">
      <c r="B17" s="705" t="s">
        <v>419</v>
      </c>
      <c r="C17" s="706"/>
      <c r="D17" s="706"/>
      <c r="E17" s="706"/>
      <c r="F17" s="706"/>
      <c r="G17" s="706"/>
      <c r="H17" s="706"/>
      <c r="I17" s="706"/>
      <c r="J17" s="706"/>
      <c r="K17" s="706"/>
      <c r="L17" s="706"/>
      <c r="M17" s="706"/>
      <c r="N17" s="706"/>
      <c r="O17" s="707"/>
    </row>
    <row r="18" spans="2:15" ht="96" customHeight="1" x14ac:dyDescent="0.25">
      <c r="B18" s="708" t="s">
        <v>566</v>
      </c>
      <c r="C18" s="709"/>
      <c r="D18" s="709"/>
      <c r="E18" s="709"/>
      <c r="F18" s="709"/>
      <c r="G18" s="709"/>
      <c r="H18" s="709"/>
      <c r="I18" s="709"/>
      <c r="J18" s="709"/>
      <c r="K18" s="709"/>
      <c r="L18" s="709"/>
      <c r="M18" s="709"/>
      <c r="N18" s="709"/>
      <c r="O18" s="710"/>
    </row>
    <row r="19" spans="2:15" ht="16.05" customHeight="1" x14ac:dyDescent="0.3">
      <c r="B19" s="705" t="s">
        <v>420</v>
      </c>
      <c r="C19" s="706"/>
      <c r="D19" s="706"/>
      <c r="E19" s="706"/>
      <c r="F19" s="706"/>
      <c r="G19" s="706"/>
      <c r="H19" s="706"/>
      <c r="I19" s="706"/>
      <c r="J19" s="706"/>
      <c r="K19" s="706"/>
      <c r="L19" s="706"/>
      <c r="M19" s="706"/>
      <c r="N19" s="706"/>
      <c r="O19" s="707"/>
    </row>
    <row r="20" spans="2:15" ht="88.95" customHeight="1" x14ac:dyDescent="0.25">
      <c r="B20" s="708" t="s">
        <v>567</v>
      </c>
      <c r="C20" s="709"/>
      <c r="D20" s="709"/>
      <c r="E20" s="709"/>
      <c r="F20" s="709"/>
      <c r="G20" s="709"/>
      <c r="H20" s="709"/>
      <c r="I20" s="709"/>
      <c r="J20" s="709"/>
      <c r="K20" s="709"/>
      <c r="L20" s="709"/>
      <c r="M20" s="709"/>
      <c r="N20" s="709"/>
      <c r="O20" s="710"/>
    </row>
    <row r="21" spans="2:15" ht="15.6" x14ac:dyDescent="0.3">
      <c r="B21" s="705" t="s">
        <v>421</v>
      </c>
      <c r="C21" s="706"/>
      <c r="D21" s="706"/>
      <c r="E21" s="706"/>
      <c r="F21" s="706"/>
      <c r="G21" s="706"/>
      <c r="H21" s="706"/>
      <c r="I21" s="706"/>
      <c r="J21" s="706"/>
      <c r="K21" s="706"/>
      <c r="L21" s="706"/>
      <c r="M21" s="706"/>
      <c r="N21" s="706"/>
      <c r="O21" s="707"/>
    </row>
    <row r="22" spans="2:15" ht="82.2" customHeight="1" thickBot="1" x14ac:dyDescent="0.3">
      <c r="B22" s="720" t="s">
        <v>435</v>
      </c>
      <c r="C22" s="721"/>
      <c r="D22" s="721"/>
      <c r="E22" s="721"/>
      <c r="F22" s="721"/>
      <c r="G22" s="721"/>
      <c r="H22" s="721"/>
      <c r="I22" s="721"/>
      <c r="J22" s="721"/>
      <c r="K22" s="721"/>
      <c r="L22" s="721"/>
      <c r="M22" s="721"/>
      <c r="N22" s="721"/>
      <c r="O22" s="722"/>
    </row>
    <row r="23" spans="2:15" x14ac:dyDescent="0.25">
      <c r="B23" s="244"/>
      <c r="C23" s="244"/>
      <c r="D23" s="244"/>
      <c r="E23" s="244"/>
      <c r="F23" s="244"/>
      <c r="G23" s="244"/>
      <c r="H23" s="244"/>
      <c r="I23" s="244"/>
      <c r="J23" s="244"/>
      <c r="K23" s="244"/>
      <c r="L23" s="244"/>
      <c r="M23" s="244"/>
      <c r="N23" s="244"/>
      <c r="O23" s="364"/>
    </row>
  </sheetData>
  <mergeCells count="14">
    <mergeCell ref="B21:O21"/>
    <mergeCell ref="B22:O22"/>
    <mergeCell ref="B11:O11"/>
    <mergeCell ref="B12:O12"/>
    <mergeCell ref="B14:O14"/>
    <mergeCell ref="B16:O16"/>
    <mergeCell ref="B18:O18"/>
    <mergeCell ref="B15:O15"/>
    <mergeCell ref="B17:O17"/>
    <mergeCell ref="B2:O3"/>
    <mergeCell ref="B13:O13"/>
    <mergeCell ref="B19:O19"/>
    <mergeCell ref="B20:O20"/>
    <mergeCell ref="B4:O10"/>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DC42E"/>
    <outlinePr summaryBelow="0" summaryRight="0"/>
  </sheetPr>
  <dimension ref="A1:XEK1013"/>
  <sheetViews>
    <sheetView showGridLines="0" zoomScaleNormal="100" workbookViewId="0">
      <pane xSplit="1" ySplit="1" topLeftCell="B2" activePane="bottomRight" state="frozen"/>
      <selection activeCell="U245" sqref="U245"/>
      <selection pane="topRight" activeCell="U245" sqref="U245"/>
      <selection pane="bottomLeft" activeCell="U245" sqref="U245"/>
      <selection pane="bottomRight"/>
    </sheetView>
  </sheetViews>
  <sheetFormatPr defaultColWidth="11.26953125" defaultRowHeight="15" customHeight="1" x14ac:dyDescent="0.25"/>
  <cols>
    <col min="1" max="1" width="11.453125" bestFit="1" customWidth="1"/>
    <col min="2" max="24" width="8.7265625" customWidth="1"/>
  </cols>
  <sheetData>
    <row r="1" spans="1:26" ht="23.4" x14ac:dyDescent="0.45">
      <c r="B1" s="2" t="s">
        <v>411</v>
      </c>
    </row>
    <row r="2" spans="1:26" ht="15.75" customHeight="1" x14ac:dyDescent="0.35">
      <c r="A2" s="300"/>
      <c r="B2" s="300"/>
      <c r="C2" s="300"/>
      <c r="D2" s="301"/>
      <c r="E2" s="301"/>
      <c r="F2" s="301"/>
      <c r="G2" s="301"/>
      <c r="H2" s="301"/>
      <c r="J2" s="301"/>
      <c r="K2" s="301"/>
      <c r="L2" s="301"/>
      <c r="M2" s="301"/>
      <c r="N2" s="301"/>
      <c r="O2" s="301"/>
      <c r="P2" s="301"/>
      <c r="Q2" s="301"/>
      <c r="R2" s="300"/>
      <c r="S2" s="300"/>
      <c r="T2" s="300"/>
      <c r="U2" s="25"/>
      <c r="V2" s="25"/>
      <c r="W2" s="25"/>
      <c r="X2" s="25"/>
    </row>
    <row r="3" spans="1:26" ht="15.75" customHeight="1" thickBot="1" x14ac:dyDescent="0.35">
      <c r="A3" s="303"/>
      <c r="B3" s="302"/>
      <c r="C3" s="302" t="s">
        <v>121</v>
      </c>
      <c r="D3" s="302"/>
      <c r="E3" s="302"/>
      <c r="F3" s="302"/>
      <c r="G3" s="302"/>
      <c r="H3" s="302"/>
      <c r="I3" s="302"/>
      <c r="J3" s="302"/>
      <c r="K3" s="302"/>
      <c r="L3" s="302"/>
      <c r="M3" s="302"/>
      <c r="N3" s="302"/>
      <c r="O3" s="302"/>
      <c r="P3" s="302"/>
      <c r="Q3" s="302"/>
      <c r="R3" s="303"/>
      <c r="S3" s="303"/>
      <c r="T3" s="303"/>
    </row>
    <row r="4" spans="1:26" ht="15.75" customHeight="1" x14ac:dyDescent="0.3">
      <c r="A4" s="303"/>
      <c r="B4" s="302" t="s">
        <v>397</v>
      </c>
      <c r="C4" s="302"/>
      <c r="D4" s="302"/>
      <c r="E4" s="302" t="s">
        <v>125</v>
      </c>
      <c r="F4" s="302"/>
      <c r="G4" s="302"/>
      <c r="H4" s="302" t="s">
        <v>126</v>
      </c>
      <c r="I4" s="302"/>
      <c r="J4" s="302" t="s">
        <v>127</v>
      </c>
      <c r="K4" s="302"/>
      <c r="L4" s="302" t="s">
        <v>128</v>
      </c>
      <c r="M4" s="303"/>
      <c r="N4" s="302" t="s">
        <v>129</v>
      </c>
      <c r="O4" s="303"/>
      <c r="P4" s="303"/>
      <c r="Q4" s="303"/>
      <c r="R4" s="844" t="s">
        <v>524</v>
      </c>
      <c r="S4" s="845"/>
      <c r="T4" s="845"/>
      <c r="U4" s="845"/>
      <c r="V4" s="845"/>
      <c r="W4" s="845"/>
      <c r="X4" s="845"/>
      <c r="Y4" s="845"/>
      <c r="Z4" s="846"/>
    </row>
    <row r="5" spans="1:26" ht="15.75" customHeight="1" x14ac:dyDescent="0.3">
      <c r="A5" s="304" t="s">
        <v>77</v>
      </c>
      <c r="B5" s="305">
        <v>4.0999999999999996</v>
      </c>
      <c r="C5" s="306" t="s">
        <v>131</v>
      </c>
      <c r="D5" s="300"/>
      <c r="E5" s="307">
        <v>0</v>
      </c>
      <c r="F5" s="306" t="s">
        <v>130</v>
      </c>
      <c r="G5" s="308"/>
      <c r="H5" s="305" t="s">
        <v>132</v>
      </c>
      <c r="I5" s="317"/>
      <c r="J5" s="305" t="s">
        <v>133</v>
      </c>
      <c r="K5" s="317"/>
      <c r="L5" s="305" t="s">
        <v>134</v>
      </c>
      <c r="M5" s="300"/>
      <c r="N5" s="309" t="s">
        <v>134</v>
      </c>
      <c r="O5" s="300"/>
      <c r="P5" s="300"/>
      <c r="Q5" s="300"/>
      <c r="R5" s="847"/>
      <c r="S5" s="848"/>
      <c r="T5" s="848"/>
      <c r="U5" s="848"/>
      <c r="V5" s="848"/>
      <c r="W5" s="848"/>
      <c r="X5" s="848"/>
      <c r="Y5" s="848"/>
      <c r="Z5" s="849"/>
    </row>
    <row r="6" spans="1:26" ht="15.75" customHeight="1" x14ac:dyDescent="0.3">
      <c r="A6" s="304" t="s">
        <v>78</v>
      </c>
      <c r="B6" s="305">
        <v>0.8</v>
      </c>
      <c r="C6" s="306" t="s">
        <v>131</v>
      </c>
      <c r="D6" s="306"/>
      <c r="E6" s="307">
        <v>0</v>
      </c>
      <c r="F6" s="310" t="s">
        <v>130</v>
      </c>
      <c r="G6" s="308"/>
      <c r="H6" s="305" t="s">
        <v>132</v>
      </c>
      <c r="I6" s="313"/>
      <c r="J6" s="305" t="s">
        <v>137</v>
      </c>
      <c r="K6" s="357"/>
      <c r="L6" s="312" t="s">
        <v>134</v>
      </c>
      <c r="M6" s="300"/>
      <c r="N6" s="309" t="s">
        <v>134</v>
      </c>
      <c r="O6" s="300"/>
      <c r="P6" s="300"/>
      <c r="Q6" s="300"/>
      <c r="R6" s="847"/>
      <c r="S6" s="848"/>
      <c r="T6" s="848"/>
      <c r="U6" s="848"/>
      <c r="V6" s="848"/>
      <c r="W6" s="848"/>
      <c r="X6" s="848"/>
      <c r="Y6" s="848"/>
      <c r="Z6" s="849"/>
    </row>
    <row r="7" spans="1:26" ht="15.75" customHeight="1" x14ac:dyDescent="0.3">
      <c r="A7" s="304" t="s">
        <v>79</v>
      </c>
      <c r="B7" s="305">
        <v>0.8</v>
      </c>
      <c r="C7" s="306" t="s">
        <v>131</v>
      </c>
      <c r="D7" s="313"/>
      <c r="E7" s="314">
        <v>0</v>
      </c>
      <c r="F7" s="310" t="s">
        <v>130</v>
      </c>
      <c r="G7" s="308"/>
      <c r="H7" s="305" t="s">
        <v>136</v>
      </c>
      <c r="I7" s="313"/>
      <c r="J7" s="305" t="s">
        <v>133</v>
      </c>
      <c r="K7" s="357"/>
      <c r="L7" s="312" t="s">
        <v>134</v>
      </c>
      <c r="M7" s="300"/>
      <c r="N7" s="309" t="s">
        <v>134</v>
      </c>
      <c r="O7" s="300"/>
      <c r="P7" s="300"/>
      <c r="Q7" s="300"/>
      <c r="R7" s="847"/>
      <c r="S7" s="848"/>
      <c r="T7" s="848"/>
      <c r="U7" s="848"/>
      <c r="V7" s="848"/>
      <c r="W7" s="848"/>
      <c r="X7" s="848"/>
      <c r="Y7" s="848"/>
      <c r="Z7" s="849"/>
    </row>
    <row r="8" spans="1:26" ht="15.75" customHeight="1" x14ac:dyDescent="0.3">
      <c r="A8" s="304" t="s">
        <v>559</v>
      </c>
      <c r="B8" s="305">
        <v>1.5</v>
      </c>
      <c r="C8" s="306" t="s">
        <v>131</v>
      </c>
      <c r="D8" s="313"/>
      <c r="E8" s="315">
        <v>9</v>
      </c>
      <c r="F8" s="310" t="s">
        <v>130</v>
      </c>
      <c r="G8" s="308"/>
      <c r="H8" s="305" t="s">
        <v>136</v>
      </c>
      <c r="I8" s="313"/>
      <c r="J8" s="305" t="s">
        <v>138</v>
      </c>
      <c r="K8" s="357"/>
      <c r="L8" s="312" t="s">
        <v>134</v>
      </c>
      <c r="M8" s="300"/>
      <c r="N8" s="309" t="s">
        <v>134</v>
      </c>
      <c r="O8" s="300"/>
      <c r="P8" s="300"/>
      <c r="Q8" s="300"/>
      <c r="R8" s="847"/>
      <c r="S8" s="848"/>
      <c r="T8" s="848"/>
      <c r="U8" s="848"/>
      <c r="V8" s="848"/>
      <c r="W8" s="848"/>
      <c r="X8" s="848"/>
      <c r="Y8" s="848"/>
      <c r="Z8" s="849"/>
    </row>
    <row r="9" spans="1:26" ht="15.75" customHeight="1" x14ac:dyDescent="0.3">
      <c r="A9" s="304" t="s">
        <v>56</v>
      </c>
      <c r="B9" s="305">
        <f>1.825</f>
        <v>1.825</v>
      </c>
      <c r="C9" s="306" t="s">
        <v>131</v>
      </c>
      <c r="D9" s="313"/>
      <c r="E9" s="315">
        <v>11.25</v>
      </c>
      <c r="F9" s="310" t="s">
        <v>130</v>
      </c>
      <c r="G9" s="308"/>
      <c r="H9" s="305" t="s">
        <v>136</v>
      </c>
      <c r="I9" s="313"/>
      <c r="J9" s="305" t="s">
        <v>138</v>
      </c>
      <c r="K9" s="357"/>
      <c r="L9" s="312" t="s">
        <v>134</v>
      </c>
      <c r="M9" s="300"/>
      <c r="N9" s="309" t="s">
        <v>134</v>
      </c>
      <c r="O9" s="300"/>
      <c r="P9" s="300"/>
      <c r="Q9" s="300"/>
      <c r="R9" s="847"/>
      <c r="S9" s="848"/>
      <c r="T9" s="848"/>
      <c r="U9" s="848"/>
      <c r="V9" s="848"/>
      <c r="W9" s="848"/>
      <c r="X9" s="848"/>
      <c r="Y9" s="848"/>
      <c r="Z9" s="849"/>
    </row>
    <row r="10" spans="1:26" ht="15.75" customHeight="1" x14ac:dyDescent="0.3">
      <c r="A10" s="304" t="s">
        <v>10</v>
      </c>
      <c r="B10" s="305">
        <v>2.6</v>
      </c>
      <c r="C10" s="306" t="s">
        <v>131</v>
      </c>
      <c r="D10" s="313"/>
      <c r="E10" s="316">
        <v>3</v>
      </c>
      <c r="F10" s="310" t="s">
        <v>130</v>
      </c>
      <c r="G10" s="308"/>
      <c r="H10" s="305" t="s">
        <v>138</v>
      </c>
      <c r="I10" s="313"/>
      <c r="J10" s="305" t="s">
        <v>137</v>
      </c>
      <c r="K10" s="357"/>
      <c r="L10" s="312" t="s">
        <v>139</v>
      </c>
      <c r="M10" s="300"/>
      <c r="N10" s="309" t="s">
        <v>139</v>
      </c>
      <c r="O10" s="300"/>
      <c r="P10" s="300"/>
      <c r="Q10" s="300"/>
      <c r="R10" s="847"/>
      <c r="S10" s="848"/>
      <c r="T10" s="848"/>
      <c r="U10" s="848"/>
      <c r="V10" s="848"/>
      <c r="W10" s="848"/>
      <c r="X10" s="848"/>
      <c r="Y10" s="848"/>
      <c r="Z10" s="849"/>
    </row>
    <row r="11" spans="1:26" ht="15.75" customHeight="1" x14ac:dyDescent="0.3">
      <c r="A11" s="304" t="s">
        <v>11</v>
      </c>
      <c r="B11" s="305">
        <v>8.5</v>
      </c>
      <c r="C11" s="306" t="s">
        <v>131</v>
      </c>
      <c r="D11" s="306"/>
      <c r="E11" s="319">
        <v>9</v>
      </c>
      <c r="F11" s="310" t="s">
        <v>130</v>
      </c>
      <c r="G11" s="320"/>
      <c r="H11" s="315" t="s">
        <v>138</v>
      </c>
      <c r="I11" s="313"/>
      <c r="J11" s="315" t="s">
        <v>137</v>
      </c>
      <c r="K11" s="357"/>
      <c r="L11" s="318" t="s">
        <v>139</v>
      </c>
      <c r="M11" s="300"/>
      <c r="N11" s="309" t="s">
        <v>139</v>
      </c>
      <c r="O11" s="300"/>
      <c r="P11" s="300"/>
      <c r="Q11" s="300"/>
      <c r="R11" s="602"/>
      <c r="S11" s="600"/>
      <c r="T11" s="600"/>
      <c r="U11" s="244"/>
      <c r="V11" s="244"/>
      <c r="W11" s="244"/>
      <c r="X11" s="244"/>
      <c r="Y11" s="244"/>
      <c r="Z11" s="259"/>
    </row>
    <row r="12" spans="1:26" ht="15.75" customHeight="1" x14ac:dyDescent="0.3">
      <c r="A12" s="304" t="s">
        <v>140</v>
      </c>
      <c r="B12" s="305">
        <f>1.186</f>
        <v>1.1859999999999999</v>
      </c>
      <c r="C12" s="306" t="s">
        <v>131</v>
      </c>
      <c r="D12" s="306"/>
      <c r="E12" s="319">
        <v>30.6</v>
      </c>
      <c r="F12" s="310" t="s">
        <v>130</v>
      </c>
      <c r="G12" s="308"/>
      <c r="H12" s="305" t="s">
        <v>137</v>
      </c>
      <c r="I12" s="313"/>
      <c r="J12" s="305" t="s">
        <v>137</v>
      </c>
      <c r="K12" s="357"/>
      <c r="L12" s="305" t="s">
        <v>134</v>
      </c>
      <c r="M12" s="300"/>
      <c r="N12" s="309" t="s">
        <v>134</v>
      </c>
      <c r="O12" s="300"/>
      <c r="P12" s="300"/>
      <c r="Q12" s="300"/>
      <c r="R12" s="602"/>
      <c r="S12" s="600"/>
      <c r="T12" s="600"/>
      <c r="U12" s="244"/>
      <c r="V12" s="244"/>
      <c r="W12" s="244"/>
      <c r="X12" s="244"/>
      <c r="Y12" s="244"/>
      <c r="Z12" s="259"/>
    </row>
    <row r="13" spans="1:26" s="399" customFormat="1" ht="15.75" customHeight="1" x14ac:dyDescent="0.3">
      <c r="A13" s="392" t="s">
        <v>374</v>
      </c>
      <c r="B13" s="398">
        <v>0.4</v>
      </c>
      <c r="C13" s="396" t="s">
        <v>131</v>
      </c>
      <c r="D13" s="396"/>
      <c r="E13" s="393">
        <v>20</v>
      </c>
      <c r="F13" s="394" t="s">
        <v>130</v>
      </c>
      <c r="G13" s="400"/>
      <c r="H13" s="305" t="s">
        <v>137</v>
      </c>
      <c r="I13" s="400"/>
      <c r="J13" s="305" t="s">
        <v>137</v>
      </c>
      <c r="K13" s="397"/>
      <c r="L13" s="305" t="s">
        <v>134</v>
      </c>
      <c r="M13" s="395"/>
      <c r="N13" s="309" t="s">
        <v>134</v>
      </c>
      <c r="R13" s="603"/>
      <c r="S13" s="601"/>
      <c r="T13" s="601"/>
      <c r="U13" s="601"/>
      <c r="V13" s="601"/>
      <c r="W13" s="601"/>
      <c r="X13" s="601"/>
      <c r="Y13" s="601"/>
      <c r="Z13" s="604"/>
    </row>
    <row r="14" spans="1:26" s="399" customFormat="1" ht="15.75" customHeight="1" x14ac:dyDescent="0.3">
      <c r="A14" s="392" t="s">
        <v>375</v>
      </c>
      <c r="B14" s="398">
        <v>1.03</v>
      </c>
      <c r="C14" s="396" t="s">
        <v>131</v>
      </c>
      <c r="D14" s="396"/>
      <c r="E14" s="393">
        <v>26</v>
      </c>
      <c r="F14" s="394" t="s">
        <v>130</v>
      </c>
      <c r="G14" s="400"/>
      <c r="H14" s="305" t="s">
        <v>138</v>
      </c>
      <c r="I14" s="400"/>
      <c r="J14" s="305" t="s">
        <v>137</v>
      </c>
      <c r="K14" s="397"/>
      <c r="L14" s="305" t="s">
        <v>139</v>
      </c>
      <c r="M14" s="395"/>
      <c r="N14" s="309" t="s">
        <v>134</v>
      </c>
      <c r="R14" s="603"/>
      <c r="S14" s="601"/>
      <c r="T14" s="601"/>
      <c r="U14" s="601"/>
      <c r="V14" s="601"/>
      <c r="W14" s="601"/>
      <c r="X14" s="601"/>
      <c r="Y14" s="601"/>
      <c r="Z14" s="604"/>
    </row>
    <row r="15" spans="1:26" s="303" customFormat="1" ht="15.75" customHeight="1" x14ac:dyDescent="0.3">
      <c r="A15" s="409" t="s">
        <v>378</v>
      </c>
      <c r="B15" s="316">
        <v>1.29</v>
      </c>
      <c r="C15" s="306" t="s">
        <v>131</v>
      </c>
      <c r="D15" s="306"/>
      <c r="E15" s="391">
        <v>28.41</v>
      </c>
      <c r="F15" s="327" t="s">
        <v>130</v>
      </c>
      <c r="G15" s="356"/>
      <c r="H15" s="305" t="s">
        <v>136</v>
      </c>
      <c r="I15" s="356"/>
      <c r="J15" s="305" t="s">
        <v>136</v>
      </c>
      <c r="K15" s="320"/>
      <c r="L15" s="305" t="s">
        <v>134</v>
      </c>
      <c r="M15" s="300"/>
      <c r="N15" s="309" t="s">
        <v>134</v>
      </c>
      <c r="R15" s="605"/>
      <c r="S15" s="600"/>
      <c r="T15" s="600"/>
      <c r="U15" s="600"/>
      <c r="V15" s="600"/>
      <c r="W15" s="600"/>
      <c r="X15" s="600"/>
      <c r="Y15" s="600"/>
      <c r="Z15" s="606"/>
    </row>
    <row r="16" spans="1:26" ht="15.75" customHeight="1" x14ac:dyDescent="0.3">
      <c r="A16" s="304" t="s">
        <v>112</v>
      </c>
      <c r="B16" s="305">
        <v>0</v>
      </c>
      <c r="C16" s="306" t="s">
        <v>131</v>
      </c>
      <c r="D16" s="300"/>
      <c r="E16" s="319">
        <v>2.4</v>
      </c>
      <c r="F16" s="310" t="s">
        <v>130</v>
      </c>
      <c r="G16" s="308"/>
      <c r="H16" s="305" t="s">
        <v>138</v>
      </c>
      <c r="I16" s="356"/>
      <c r="J16" s="305" t="s">
        <v>137</v>
      </c>
      <c r="K16" s="357"/>
      <c r="L16" s="312" t="s">
        <v>134</v>
      </c>
      <c r="M16" s="300"/>
      <c r="N16" s="309" t="s">
        <v>134</v>
      </c>
      <c r="O16" s="300"/>
      <c r="P16" s="300"/>
      <c r="Q16" s="300"/>
      <c r="R16" s="602"/>
      <c r="S16" s="600"/>
      <c r="T16" s="600"/>
      <c r="U16" s="244"/>
      <c r="V16" s="244"/>
      <c r="W16" s="244"/>
      <c r="X16" s="244"/>
      <c r="Y16" s="244"/>
      <c r="Z16" s="259"/>
    </row>
    <row r="17" spans="1:26" ht="15.75" customHeight="1" x14ac:dyDescent="0.3">
      <c r="A17" s="304" t="s">
        <v>113</v>
      </c>
      <c r="B17" s="305">
        <v>0</v>
      </c>
      <c r="C17" s="306" t="s">
        <v>131</v>
      </c>
      <c r="D17" s="300"/>
      <c r="E17" s="319">
        <v>2.48</v>
      </c>
      <c r="F17" s="310" t="s">
        <v>130</v>
      </c>
      <c r="G17" s="308"/>
      <c r="H17" s="305" t="s">
        <v>136</v>
      </c>
      <c r="I17" s="313"/>
      <c r="J17" s="305" t="s">
        <v>137</v>
      </c>
      <c r="K17" s="357"/>
      <c r="L17" s="312" t="s">
        <v>134</v>
      </c>
      <c r="M17" s="300"/>
      <c r="N17" s="309" t="s">
        <v>134</v>
      </c>
      <c r="O17" s="300"/>
      <c r="P17" s="300"/>
      <c r="Q17" s="300"/>
      <c r="R17" s="602"/>
      <c r="S17" s="600"/>
      <c r="T17" s="600"/>
      <c r="U17" s="244"/>
      <c r="V17" s="244"/>
      <c r="W17" s="244"/>
      <c r="X17" s="244"/>
      <c r="Y17" s="244"/>
      <c r="Z17" s="259"/>
    </row>
    <row r="18" spans="1:26" ht="15.75" customHeight="1" x14ac:dyDescent="0.3">
      <c r="A18" s="304" t="s">
        <v>106</v>
      </c>
      <c r="B18" s="305">
        <v>0</v>
      </c>
      <c r="C18" s="306" t="s">
        <v>131</v>
      </c>
      <c r="D18" s="300"/>
      <c r="E18" s="321">
        <v>4.6900000000000004</v>
      </c>
      <c r="F18" s="310" t="s">
        <v>130</v>
      </c>
      <c r="G18" s="308"/>
      <c r="H18" s="305" t="s">
        <v>138</v>
      </c>
      <c r="I18" s="313"/>
      <c r="J18" s="305" t="s">
        <v>137</v>
      </c>
      <c r="K18" s="357"/>
      <c r="L18" s="312" t="s">
        <v>139</v>
      </c>
      <c r="M18" s="300"/>
      <c r="N18" s="309" t="s">
        <v>134</v>
      </c>
      <c r="O18" s="300"/>
      <c r="P18" s="300"/>
      <c r="Q18" s="300"/>
      <c r="R18" s="602"/>
      <c r="S18" s="600"/>
      <c r="T18" s="600"/>
      <c r="U18" s="244"/>
      <c r="V18" s="244"/>
      <c r="W18" s="244"/>
      <c r="X18" s="244"/>
      <c r="Y18" s="244"/>
      <c r="Z18" s="259"/>
    </row>
    <row r="19" spans="1:26" ht="15.75" customHeight="1" x14ac:dyDescent="0.3">
      <c r="A19" s="304" t="s">
        <v>141</v>
      </c>
      <c r="B19" s="305">
        <v>0</v>
      </c>
      <c r="C19" s="306" t="s">
        <v>131</v>
      </c>
      <c r="D19" s="300"/>
      <c r="E19" s="319">
        <v>2.44</v>
      </c>
      <c r="F19" s="310" t="s">
        <v>130</v>
      </c>
      <c r="G19" s="308"/>
      <c r="H19" s="305" t="s">
        <v>138</v>
      </c>
      <c r="I19" s="313"/>
      <c r="J19" s="305" t="s">
        <v>137</v>
      </c>
      <c r="K19" s="357"/>
      <c r="L19" s="312" t="s">
        <v>139</v>
      </c>
      <c r="M19" s="300"/>
      <c r="N19" s="309" t="s">
        <v>139</v>
      </c>
      <c r="O19" s="300"/>
      <c r="P19" s="300"/>
      <c r="Q19" s="300"/>
      <c r="R19" s="602"/>
      <c r="S19" s="600"/>
      <c r="T19" s="600"/>
      <c r="U19" s="244"/>
      <c r="V19" s="244"/>
      <c r="W19" s="244"/>
      <c r="X19" s="244"/>
      <c r="Y19" s="244"/>
      <c r="Z19" s="259"/>
    </row>
    <row r="20" spans="1:26" ht="15.75" customHeight="1" x14ac:dyDescent="0.3">
      <c r="A20" s="304" t="s">
        <v>108</v>
      </c>
      <c r="B20" s="305">
        <v>0</v>
      </c>
      <c r="C20" s="306" t="s">
        <v>131</v>
      </c>
      <c r="D20" s="300"/>
      <c r="E20" s="319">
        <v>1.1000000000000001</v>
      </c>
      <c r="F20" s="310" t="s">
        <v>130</v>
      </c>
      <c r="G20" s="308"/>
      <c r="H20" s="305" t="s">
        <v>138</v>
      </c>
      <c r="I20" s="313"/>
      <c r="J20" s="305" t="s">
        <v>137</v>
      </c>
      <c r="K20" s="357"/>
      <c r="L20" s="312" t="s">
        <v>134</v>
      </c>
      <c r="M20" s="300"/>
      <c r="N20" s="309" t="s">
        <v>134</v>
      </c>
      <c r="O20" s="300"/>
      <c r="P20" s="300"/>
      <c r="Q20" s="300"/>
      <c r="R20" s="602"/>
      <c r="S20" s="600"/>
      <c r="T20" s="600"/>
      <c r="U20" s="244"/>
      <c r="V20" s="244"/>
      <c r="W20" s="244"/>
      <c r="X20" s="244"/>
      <c r="Y20" s="244"/>
      <c r="Z20" s="259"/>
    </row>
    <row r="21" spans="1:26" ht="15.75" customHeight="1" x14ac:dyDescent="0.3">
      <c r="A21" s="304" t="s">
        <v>109</v>
      </c>
      <c r="B21" s="305">
        <v>0</v>
      </c>
      <c r="C21" s="306" t="s">
        <v>131</v>
      </c>
      <c r="D21" s="300"/>
      <c r="E21" s="319">
        <v>2.31</v>
      </c>
      <c r="F21" s="310" t="s">
        <v>130</v>
      </c>
      <c r="G21" s="308"/>
      <c r="H21" s="305" t="s">
        <v>138</v>
      </c>
      <c r="I21" s="313"/>
      <c r="J21" s="305" t="s">
        <v>137</v>
      </c>
      <c r="K21" s="357"/>
      <c r="L21" s="312" t="s">
        <v>134</v>
      </c>
      <c r="M21" s="300"/>
      <c r="N21" s="309" t="s">
        <v>134</v>
      </c>
      <c r="O21" s="300"/>
      <c r="P21" s="300"/>
      <c r="Q21" s="300"/>
      <c r="R21" s="602"/>
      <c r="S21" s="600"/>
      <c r="T21" s="600"/>
      <c r="U21" s="244"/>
      <c r="V21" s="244"/>
      <c r="W21" s="244"/>
      <c r="X21" s="244"/>
      <c r="Y21" s="244"/>
      <c r="Z21" s="259"/>
    </row>
    <row r="22" spans="1:26" ht="15.75" customHeight="1" x14ac:dyDescent="0.3">
      <c r="A22" s="304" t="s">
        <v>110</v>
      </c>
      <c r="B22" s="305">
        <v>0</v>
      </c>
      <c r="C22" s="306" t="s">
        <v>131</v>
      </c>
      <c r="D22" s="300"/>
      <c r="E22" s="319">
        <v>3.6</v>
      </c>
      <c r="F22" s="310" t="s">
        <v>130</v>
      </c>
      <c r="G22" s="308"/>
      <c r="H22" s="305" t="s">
        <v>137</v>
      </c>
      <c r="I22" s="313"/>
      <c r="J22" s="305" t="s">
        <v>137</v>
      </c>
      <c r="K22" s="357"/>
      <c r="L22" s="312" t="s">
        <v>134</v>
      </c>
      <c r="M22" s="300"/>
      <c r="N22" s="309" t="s">
        <v>139</v>
      </c>
      <c r="O22" s="300"/>
      <c r="P22" s="300"/>
      <c r="Q22" s="300"/>
      <c r="R22" s="602"/>
      <c r="S22" s="600"/>
      <c r="T22" s="600"/>
      <c r="U22" s="244"/>
      <c r="V22" s="244"/>
      <c r="W22" s="244"/>
      <c r="X22" s="244"/>
      <c r="Y22" s="244"/>
      <c r="Z22" s="259"/>
    </row>
    <row r="23" spans="1:26" ht="15.75" customHeight="1" x14ac:dyDescent="0.3">
      <c r="A23" s="304" t="s">
        <v>21</v>
      </c>
      <c r="G23" s="308"/>
      <c r="H23" s="305" t="s">
        <v>136</v>
      </c>
      <c r="I23" s="313"/>
      <c r="J23" s="305" t="s">
        <v>138</v>
      </c>
      <c r="K23" s="357"/>
      <c r="L23" s="312" t="s">
        <v>134</v>
      </c>
      <c r="M23" s="300"/>
      <c r="N23" s="309" t="s">
        <v>134</v>
      </c>
      <c r="O23" s="300"/>
      <c r="P23" s="300"/>
      <c r="Q23" s="300"/>
      <c r="R23" s="602"/>
      <c r="S23" s="600"/>
      <c r="T23" s="600"/>
      <c r="U23" s="244"/>
      <c r="V23" s="244"/>
      <c r="W23" s="244"/>
      <c r="X23" s="244"/>
      <c r="Y23" s="244"/>
      <c r="Z23" s="259"/>
    </row>
    <row r="24" spans="1:26" ht="15.75" customHeight="1" x14ac:dyDescent="0.3">
      <c r="A24" s="300"/>
      <c r="B24" s="300"/>
      <c r="C24" s="300"/>
      <c r="D24" s="300"/>
      <c r="E24" s="300"/>
      <c r="F24" s="300"/>
      <c r="G24" s="300"/>
      <c r="H24" s="300"/>
      <c r="I24" s="300"/>
      <c r="J24" s="300"/>
      <c r="K24" s="300"/>
      <c r="L24" s="300"/>
      <c r="M24" s="300"/>
      <c r="N24" s="300"/>
      <c r="O24" s="300"/>
      <c r="R24" s="448"/>
      <c r="S24" s="244"/>
      <c r="T24" s="600"/>
      <c r="U24" s="244"/>
      <c r="V24" s="244"/>
      <c r="W24" s="244"/>
      <c r="X24" s="244"/>
      <c r="Y24" s="244"/>
      <c r="Z24" s="259"/>
    </row>
    <row r="25" spans="1:26" ht="15.75" customHeight="1" x14ac:dyDescent="0.3">
      <c r="A25" s="322"/>
      <c r="B25" s="322"/>
      <c r="C25" s="323"/>
      <c r="D25" s="322"/>
      <c r="E25" s="322"/>
      <c r="F25" s="322"/>
      <c r="G25" s="322"/>
      <c r="H25" s="322"/>
      <c r="I25" s="322"/>
      <c r="J25" s="322"/>
      <c r="K25" s="322"/>
      <c r="L25" s="322"/>
      <c r="M25" s="322"/>
      <c r="N25" s="322"/>
      <c r="O25" s="322"/>
      <c r="R25" s="448"/>
      <c r="S25" s="244"/>
      <c r="T25" s="600"/>
      <c r="U25" s="244"/>
      <c r="V25" s="244"/>
      <c r="W25" s="244"/>
      <c r="X25" s="244"/>
      <c r="Y25" s="244"/>
      <c r="Z25" s="259"/>
    </row>
    <row r="26" spans="1:26" ht="15.75" customHeight="1" x14ac:dyDescent="0.3">
      <c r="A26" s="300"/>
      <c r="B26" s="300"/>
      <c r="C26" s="302" t="s">
        <v>6</v>
      </c>
      <c r="D26" s="300"/>
      <c r="E26" s="300"/>
      <c r="F26" s="300"/>
      <c r="G26" s="300"/>
      <c r="H26" s="300"/>
      <c r="I26" s="300"/>
      <c r="J26" s="300"/>
      <c r="K26" s="300"/>
      <c r="L26" s="300"/>
      <c r="M26" s="300"/>
      <c r="N26" s="300"/>
      <c r="O26" s="300"/>
      <c r="P26" s="300"/>
      <c r="Q26" s="300"/>
      <c r="R26" s="602"/>
      <c r="S26" s="600"/>
      <c r="T26" s="600"/>
      <c r="U26" s="244"/>
      <c r="V26" s="244"/>
      <c r="W26" s="244"/>
      <c r="X26" s="244"/>
      <c r="Y26" s="244"/>
      <c r="Z26" s="259"/>
    </row>
    <row r="27" spans="1:26" ht="15.75" customHeight="1" thickBot="1" x14ac:dyDescent="0.35">
      <c r="A27" s="303"/>
      <c r="B27" s="302" t="s">
        <v>124</v>
      </c>
      <c r="C27" s="302"/>
      <c r="D27" s="302"/>
      <c r="E27" s="302" t="s">
        <v>125</v>
      </c>
      <c r="F27" s="302"/>
      <c r="G27" s="302"/>
      <c r="H27" s="302" t="s">
        <v>126</v>
      </c>
      <c r="I27" s="302"/>
      <c r="J27" s="302" t="s">
        <v>127</v>
      </c>
      <c r="K27" s="302"/>
      <c r="L27" s="302" t="s">
        <v>128</v>
      </c>
      <c r="M27" s="303"/>
      <c r="N27" s="302" t="s">
        <v>129</v>
      </c>
      <c r="O27" s="303"/>
      <c r="P27" s="303"/>
      <c r="Q27" s="303"/>
      <c r="R27" s="607" t="s">
        <v>525</v>
      </c>
      <c r="S27" s="608"/>
      <c r="T27" s="608"/>
      <c r="U27" s="418"/>
      <c r="V27" s="418"/>
      <c r="W27" s="418"/>
      <c r="X27" s="418"/>
      <c r="Y27" s="418"/>
      <c r="Z27" s="609"/>
    </row>
    <row r="28" spans="1:26" ht="15.75" customHeight="1" x14ac:dyDescent="0.3">
      <c r="A28" s="304" t="s">
        <v>77</v>
      </c>
      <c r="B28" s="305">
        <v>4.0999999999999996</v>
      </c>
      <c r="C28" s="306" t="s">
        <v>131</v>
      </c>
      <c r="D28" s="300"/>
      <c r="E28" s="307">
        <v>0</v>
      </c>
      <c r="F28" s="306" t="s">
        <v>130</v>
      </c>
      <c r="G28" s="308"/>
      <c r="H28" s="305" t="s">
        <v>132</v>
      </c>
      <c r="I28" s="317"/>
      <c r="J28" s="305" t="s">
        <v>133</v>
      </c>
      <c r="K28" s="317"/>
      <c r="L28" s="312" t="s">
        <v>134</v>
      </c>
      <c r="M28" s="300"/>
      <c r="N28" s="309" t="s">
        <v>134</v>
      </c>
      <c r="O28" s="300"/>
      <c r="P28" s="300"/>
      <c r="Q28" s="300"/>
      <c r="R28" s="300"/>
      <c r="S28" s="303"/>
      <c r="T28" s="303"/>
    </row>
    <row r="29" spans="1:26" ht="15.75" customHeight="1" x14ac:dyDescent="0.3">
      <c r="A29" s="304" t="s">
        <v>78</v>
      </c>
      <c r="B29" s="305">
        <v>0.8</v>
      </c>
      <c r="C29" s="306" t="s">
        <v>131</v>
      </c>
      <c r="D29" s="306"/>
      <c r="E29" s="307">
        <v>0</v>
      </c>
      <c r="F29" s="310" t="s">
        <v>130</v>
      </c>
      <c r="G29" s="308"/>
      <c r="H29" s="305" t="s">
        <v>132</v>
      </c>
      <c r="I29" s="313"/>
      <c r="J29" s="305" t="s">
        <v>137</v>
      </c>
      <c r="K29" s="357"/>
      <c r="L29" s="312" t="s">
        <v>134</v>
      </c>
      <c r="M29" s="300"/>
      <c r="N29" s="309" t="s">
        <v>134</v>
      </c>
      <c r="O29" s="300"/>
      <c r="P29" s="300"/>
      <c r="Q29" s="300"/>
      <c r="R29" s="300"/>
      <c r="S29" s="303"/>
      <c r="T29" s="303"/>
    </row>
    <row r="30" spans="1:26" ht="15.75" customHeight="1" x14ac:dyDescent="0.3">
      <c r="A30" s="304" t="s">
        <v>79</v>
      </c>
      <c r="B30" s="305">
        <v>0.8</v>
      </c>
      <c r="C30" s="306" t="s">
        <v>131</v>
      </c>
      <c r="D30" s="313"/>
      <c r="E30" s="314">
        <v>0</v>
      </c>
      <c r="F30" s="310" t="s">
        <v>130</v>
      </c>
      <c r="G30" s="308"/>
      <c r="H30" s="305" t="s">
        <v>136</v>
      </c>
      <c r="I30" s="313"/>
      <c r="J30" s="305" t="s">
        <v>133</v>
      </c>
      <c r="K30" s="357"/>
      <c r="L30" s="312" t="s">
        <v>134</v>
      </c>
      <c r="M30" s="300"/>
      <c r="N30" s="309" t="s">
        <v>134</v>
      </c>
      <c r="O30" s="300"/>
      <c r="P30" s="300"/>
      <c r="Q30" s="300"/>
      <c r="R30" s="300"/>
      <c r="S30" s="303"/>
      <c r="T30" s="303"/>
    </row>
    <row r="31" spans="1:26" ht="15.75" customHeight="1" x14ac:dyDescent="0.3">
      <c r="A31" s="304" t="s">
        <v>559</v>
      </c>
      <c r="B31" s="305">
        <v>1.5</v>
      </c>
      <c r="C31" s="306" t="s">
        <v>131</v>
      </c>
      <c r="D31" s="313"/>
      <c r="E31" s="315">
        <v>9</v>
      </c>
      <c r="F31" s="310" t="s">
        <v>130</v>
      </c>
      <c r="G31" s="308"/>
      <c r="H31" s="305" t="s">
        <v>136</v>
      </c>
      <c r="I31" s="313"/>
      <c r="J31" s="305" t="s">
        <v>138</v>
      </c>
      <c r="K31" s="357"/>
      <c r="L31" s="312" t="s">
        <v>134</v>
      </c>
      <c r="M31" s="300"/>
      <c r="N31" s="309" t="s">
        <v>134</v>
      </c>
      <c r="O31" s="300"/>
      <c r="P31" s="300"/>
      <c r="Q31" s="300"/>
      <c r="R31" s="300"/>
      <c r="S31" s="303"/>
      <c r="T31" s="303"/>
    </row>
    <row r="32" spans="1:26" ht="15.75" customHeight="1" x14ac:dyDescent="0.3">
      <c r="A32" s="304" t="s">
        <v>56</v>
      </c>
      <c r="B32" s="305">
        <f>1.825</f>
        <v>1.825</v>
      </c>
      <c r="C32" s="306" t="s">
        <v>131</v>
      </c>
      <c r="D32" s="313"/>
      <c r="E32" s="315">
        <v>11.25</v>
      </c>
      <c r="F32" s="310" t="s">
        <v>130</v>
      </c>
      <c r="G32" s="308"/>
      <c r="H32" s="305" t="s">
        <v>136</v>
      </c>
      <c r="I32" s="313"/>
      <c r="J32" s="305" t="s">
        <v>138</v>
      </c>
      <c r="K32" s="357"/>
      <c r="L32" s="312" t="s">
        <v>134</v>
      </c>
      <c r="M32" s="300"/>
      <c r="N32" s="309" t="s">
        <v>134</v>
      </c>
      <c r="O32" s="300"/>
      <c r="P32" s="300"/>
      <c r="Q32" s="300"/>
      <c r="R32" s="300"/>
      <c r="S32" s="303"/>
      <c r="T32" s="303"/>
    </row>
    <row r="33" spans="1:16365" ht="15.75" customHeight="1" x14ac:dyDescent="0.3">
      <c r="A33" s="304" t="s">
        <v>10</v>
      </c>
      <c r="B33" s="305">
        <v>2.6</v>
      </c>
      <c r="C33" s="306" t="s">
        <v>131</v>
      </c>
      <c r="D33" s="313"/>
      <c r="E33" s="316">
        <v>3</v>
      </c>
      <c r="F33" s="310" t="s">
        <v>130</v>
      </c>
      <c r="G33" s="308"/>
      <c r="H33" s="305" t="s">
        <v>138</v>
      </c>
      <c r="I33" s="313"/>
      <c r="J33" s="305" t="s">
        <v>137</v>
      </c>
      <c r="K33" s="357"/>
      <c r="L33" s="312" t="s">
        <v>139</v>
      </c>
      <c r="M33" s="300"/>
      <c r="N33" s="309" t="s">
        <v>139</v>
      </c>
      <c r="O33" s="300"/>
      <c r="P33" s="300"/>
      <c r="Q33" s="300"/>
      <c r="R33" s="300"/>
      <c r="S33" s="303"/>
      <c r="T33" s="303"/>
    </row>
    <row r="34" spans="1:16365" ht="15.75" customHeight="1" x14ac:dyDescent="0.3">
      <c r="A34" s="304" t="s">
        <v>11</v>
      </c>
      <c r="B34" s="305">
        <v>8.5</v>
      </c>
      <c r="C34" s="306" t="s">
        <v>131</v>
      </c>
      <c r="D34" s="306"/>
      <c r="E34" s="319">
        <v>9</v>
      </c>
      <c r="F34" s="310" t="s">
        <v>130</v>
      </c>
      <c r="G34" s="320"/>
      <c r="H34" s="315" t="s">
        <v>138</v>
      </c>
      <c r="I34" s="313"/>
      <c r="J34" s="315" t="s">
        <v>137</v>
      </c>
      <c r="K34" s="357"/>
      <c r="L34" s="318" t="s">
        <v>139</v>
      </c>
      <c r="M34" s="300"/>
      <c r="N34" s="309" t="s">
        <v>139</v>
      </c>
      <c r="O34" s="300"/>
      <c r="P34" s="300"/>
      <c r="Q34" s="300"/>
      <c r="R34" s="300"/>
      <c r="S34" s="303"/>
      <c r="T34" s="303"/>
    </row>
    <row r="35" spans="1:16365" ht="15.75" customHeight="1" x14ac:dyDescent="0.3">
      <c r="A35" s="304" t="s">
        <v>140</v>
      </c>
      <c r="B35" s="305">
        <f>1.186</f>
        <v>1.1859999999999999</v>
      </c>
      <c r="C35" s="396" t="s">
        <v>131</v>
      </c>
      <c r="D35" s="396"/>
      <c r="E35" s="319">
        <v>30.6</v>
      </c>
      <c r="F35" s="402" t="s">
        <v>130</v>
      </c>
      <c r="G35" s="403"/>
      <c r="H35" s="401" t="s">
        <v>137</v>
      </c>
      <c r="I35" s="404"/>
      <c r="J35" s="401" t="s">
        <v>137</v>
      </c>
      <c r="K35" s="405"/>
      <c r="L35" s="406" t="s">
        <v>134</v>
      </c>
      <c r="M35" s="395"/>
      <c r="N35" s="407" t="s">
        <v>134</v>
      </c>
      <c r="O35" s="300"/>
      <c r="P35" s="300"/>
      <c r="Q35" s="300"/>
      <c r="R35" s="300"/>
      <c r="S35" s="303"/>
      <c r="T35" s="303"/>
    </row>
    <row r="36" spans="1:16365" ht="15.75" customHeight="1" x14ac:dyDescent="0.3">
      <c r="A36" s="392" t="s">
        <v>374</v>
      </c>
      <c r="B36" s="398">
        <v>0.4</v>
      </c>
      <c r="C36" s="396" t="s">
        <v>131</v>
      </c>
      <c r="D36" s="396"/>
      <c r="E36" s="393">
        <v>20</v>
      </c>
      <c r="F36" s="394" t="s">
        <v>130</v>
      </c>
      <c r="G36" s="400"/>
      <c r="H36" s="305" t="s">
        <v>137</v>
      </c>
      <c r="I36" s="400"/>
      <c r="J36" s="305" t="s">
        <v>137</v>
      </c>
      <c r="K36" s="397"/>
      <c r="L36" s="305" t="s">
        <v>134</v>
      </c>
      <c r="M36" s="395"/>
      <c r="N36" s="309" t="s">
        <v>134</v>
      </c>
      <c r="O36" s="392"/>
      <c r="P36" s="392"/>
      <c r="Q36" s="392"/>
      <c r="R36" s="392"/>
      <c r="S36" s="392"/>
      <c r="T36" s="392"/>
      <c r="U36" s="392"/>
      <c r="V36" s="392"/>
      <c r="W36" s="392"/>
      <c r="X36" s="392"/>
      <c r="Y36" s="392"/>
      <c r="Z36" s="392"/>
      <c r="AA36" s="392"/>
      <c r="AB36" s="392"/>
      <c r="AC36" s="392"/>
      <c r="AD36" s="392"/>
      <c r="AE36" s="392"/>
      <c r="AF36" s="392"/>
      <c r="AG36" s="392"/>
      <c r="AH36" s="392"/>
      <c r="AI36" s="392"/>
      <c r="AJ36" s="392"/>
      <c r="AK36" s="392"/>
      <c r="AL36" s="392"/>
      <c r="AM36" s="392"/>
      <c r="AN36" s="392"/>
      <c r="AO36" s="392"/>
      <c r="AP36" s="392"/>
      <c r="AQ36" s="392"/>
      <c r="AR36" s="392"/>
      <c r="AS36" s="392"/>
      <c r="AT36" s="392"/>
      <c r="AU36" s="392"/>
      <c r="AV36" s="392"/>
      <c r="AW36" s="392"/>
      <c r="AX36" s="392"/>
      <c r="AY36" s="392"/>
      <c r="AZ36" s="392"/>
      <c r="BA36" s="392"/>
      <c r="BB36" s="392"/>
      <c r="BC36" s="392"/>
      <c r="BD36" s="392"/>
      <c r="BE36" s="392"/>
      <c r="BF36" s="392"/>
      <c r="BG36" s="392"/>
      <c r="BH36" s="392"/>
      <c r="BI36" s="392"/>
      <c r="BJ36" s="392"/>
      <c r="BK36" s="392"/>
      <c r="BL36" s="392"/>
      <c r="BM36" s="392"/>
      <c r="BN36" s="392"/>
      <c r="BO36" s="392"/>
      <c r="BP36" s="392"/>
      <c r="BQ36" s="392"/>
      <c r="BR36" s="392"/>
      <c r="BS36" s="392"/>
      <c r="BT36" s="392"/>
      <c r="BU36" s="392"/>
      <c r="BV36" s="392"/>
      <c r="BW36" s="392"/>
      <c r="BX36" s="392"/>
      <c r="BY36" s="392"/>
      <c r="BZ36" s="392"/>
      <c r="CA36" s="392"/>
      <c r="CB36" s="392"/>
      <c r="CC36" s="392"/>
      <c r="CD36" s="392"/>
      <c r="CE36" s="392"/>
      <c r="CF36" s="392"/>
      <c r="CG36" s="392"/>
      <c r="CH36" s="392"/>
      <c r="CI36" s="392"/>
      <c r="CJ36" s="392"/>
      <c r="CK36" s="392"/>
      <c r="CL36" s="392"/>
      <c r="CM36" s="392"/>
      <c r="CN36" s="392"/>
      <c r="CO36" s="392"/>
      <c r="CP36" s="392"/>
      <c r="CQ36" s="392"/>
      <c r="CR36" s="392"/>
      <c r="CS36" s="392"/>
      <c r="CT36" s="392"/>
      <c r="CU36" s="392"/>
      <c r="CV36" s="392"/>
      <c r="CW36" s="392"/>
      <c r="CX36" s="392"/>
      <c r="CY36" s="392"/>
      <c r="CZ36" s="392"/>
      <c r="DA36" s="392"/>
      <c r="DB36" s="392"/>
      <c r="DC36" s="392"/>
      <c r="DD36" s="392"/>
      <c r="DE36" s="392"/>
      <c r="DF36" s="392"/>
      <c r="DG36" s="392"/>
      <c r="DH36" s="392"/>
      <c r="DI36" s="392"/>
      <c r="DJ36" s="392"/>
      <c r="DK36" s="392"/>
      <c r="DL36" s="392"/>
      <c r="DM36" s="392"/>
      <c r="DN36" s="392"/>
      <c r="DO36" s="392"/>
      <c r="DP36" s="392"/>
      <c r="DQ36" s="392"/>
      <c r="DR36" s="392"/>
      <c r="DS36" s="392"/>
      <c r="DT36" s="392"/>
      <c r="DU36" s="392"/>
      <c r="DV36" s="392"/>
      <c r="DW36" s="392"/>
      <c r="DX36" s="392"/>
      <c r="DY36" s="392"/>
      <c r="DZ36" s="392"/>
      <c r="EA36" s="392"/>
      <c r="EB36" s="392"/>
      <c r="EC36" s="392"/>
      <c r="ED36" s="392"/>
      <c r="EE36" s="392"/>
      <c r="EF36" s="392"/>
      <c r="EG36" s="392"/>
      <c r="EH36" s="392"/>
      <c r="EI36" s="392"/>
      <c r="EJ36" s="392"/>
      <c r="EK36" s="392"/>
      <c r="EL36" s="392"/>
      <c r="EM36" s="392"/>
      <c r="EN36" s="392"/>
      <c r="EO36" s="392"/>
      <c r="EP36" s="392"/>
      <c r="EQ36" s="392"/>
      <c r="ER36" s="392"/>
      <c r="ES36" s="392"/>
      <c r="ET36" s="392"/>
      <c r="EU36" s="392"/>
      <c r="EV36" s="392"/>
      <c r="EW36" s="392"/>
      <c r="EX36" s="392"/>
      <c r="EY36" s="392"/>
      <c r="EZ36" s="392"/>
      <c r="FA36" s="392"/>
      <c r="FB36" s="392"/>
      <c r="FC36" s="392"/>
      <c r="FD36" s="392"/>
      <c r="FE36" s="392"/>
      <c r="FF36" s="392"/>
      <c r="FG36" s="392"/>
      <c r="FH36" s="392"/>
      <c r="FI36" s="392"/>
      <c r="FJ36" s="392"/>
      <c r="FK36" s="392"/>
      <c r="FL36" s="392"/>
      <c r="FM36" s="392"/>
      <c r="FN36" s="392"/>
      <c r="FO36" s="392"/>
      <c r="FP36" s="392"/>
      <c r="FQ36" s="392"/>
      <c r="FR36" s="392"/>
      <c r="FS36" s="392"/>
      <c r="FT36" s="392"/>
      <c r="FU36" s="392"/>
      <c r="FV36" s="392"/>
      <c r="FW36" s="392"/>
      <c r="FX36" s="392"/>
      <c r="FY36" s="392"/>
      <c r="FZ36" s="392"/>
      <c r="GA36" s="392"/>
      <c r="GB36" s="392"/>
      <c r="GC36" s="392"/>
      <c r="GD36" s="392"/>
      <c r="GE36" s="392"/>
      <c r="GF36" s="392"/>
      <c r="GG36" s="392"/>
      <c r="GH36" s="392"/>
      <c r="GI36" s="392"/>
      <c r="GJ36" s="392"/>
      <c r="GK36" s="392"/>
      <c r="GL36" s="392"/>
      <c r="GM36" s="392"/>
      <c r="GN36" s="392"/>
      <c r="GO36" s="392"/>
      <c r="GP36" s="392"/>
      <c r="GQ36" s="392"/>
      <c r="GR36" s="392"/>
      <c r="GS36" s="392"/>
      <c r="GT36" s="392"/>
      <c r="GU36" s="392"/>
      <c r="GV36" s="392"/>
      <c r="GW36" s="392"/>
      <c r="GX36" s="392"/>
      <c r="GY36" s="392"/>
      <c r="GZ36" s="392"/>
      <c r="HA36" s="392"/>
      <c r="HB36" s="392"/>
      <c r="HC36" s="392"/>
      <c r="HD36" s="392"/>
      <c r="HE36" s="392"/>
      <c r="HF36" s="392"/>
      <c r="HG36" s="392"/>
      <c r="HH36" s="392"/>
      <c r="HI36" s="392"/>
      <c r="HJ36" s="392"/>
      <c r="HK36" s="392"/>
      <c r="HL36" s="392"/>
      <c r="HM36" s="392"/>
      <c r="HN36" s="392"/>
      <c r="HO36" s="392"/>
      <c r="HP36" s="392"/>
      <c r="HQ36" s="392"/>
      <c r="HR36" s="392"/>
      <c r="HS36" s="392"/>
      <c r="HT36" s="392"/>
      <c r="HU36" s="392"/>
      <c r="HV36" s="392"/>
      <c r="HW36" s="392"/>
      <c r="HX36" s="392"/>
      <c r="HY36" s="392"/>
      <c r="HZ36" s="392"/>
      <c r="IA36" s="392"/>
      <c r="IB36" s="392"/>
      <c r="IC36" s="392"/>
      <c r="ID36" s="392"/>
      <c r="IE36" s="392"/>
      <c r="IF36" s="392"/>
      <c r="IG36" s="392"/>
      <c r="IH36" s="392"/>
      <c r="II36" s="392"/>
      <c r="IJ36" s="392"/>
      <c r="IK36" s="392"/>
      <c r="IL36" s="392"/>
      <c r="IM36" s="392"/>
      <c r="IN36" s="392"/>
      <c r="IO36" s="392"/>
      <c r="IP36" s="392"/>
      <c r="IQ36" s="392"/>
      <c r="IR36" s="392"/>
      <c r="IS36" s="392"/>
      <c r="IT36" s="392"/>
      <c r="IU36" s="392"/>
      <c r="IV36" s="392"/>
      <c r="IW36" s="392"/>
      <c r="IX36" s="392"/>
      <c r="IY36" s="392"/>
      <c r="IZ36" s="392"/>
      <c r="JA36" s="392"/>
      <c r="JB36" s="392"/>
      <c r="JC36" s="392"/>
      <c r="JD36" s="392"/>
      <c r="JE36" s="392"/>
      <c r="JF36" s="392"/>
      <c r="JG36" s="392"/>
      <c r="JH36" s="392"/>
      <c r="JI36" s="392"/>
      <c r="JJ36" s="392"/>
      <c r="JK36" s="392"/>
      <c r="JL36" s="392"/>
      <c r="JM36" s="392"/>
      <c r="JN36" s="392"/>
      <c r="JO36" s="392"/>
      <c r="JP36" s="392"/>
      <c r="JQ36" s="392"/>
      <c r="JR36" s="392"/>
      <c r="JS36" s="392"/>
      <c r="JT36" s="392"/>
      <c r="JU36" s="392"/>
      <c r="JV36" s="392"/>
      <c r="JW36" s="392"/>
      <c r="JX36" s="392"/>
      <c r="JY36" s="392"/>
      <c r="JZ36" s="392"/>
      <c r="KA36" s="392"/>
      <c r="KB36" s="392"/>
      <c r="KC36" s="392"/>
      <c r="KD36" s="392"/>
      <c r="KE36" s="392"/>
      <c r="KF36" s="392"/>
      <c r="KG36" s="392"/>
      <c r="KH36" s="392"/>
      <c r="KI36" s="392"/>
      <c r="KJ36" s="392"/>
      <c r="KK36" s="392"/>
      <c r="KL36" s="392"/>
      <c r="KM36" s="392"/>
      <c r="KN36" s="392"/>
      <c r="KO36" s="392"/>
      <c r="KP36" s="392"/>
      <c r="KQ36" s="392"/>
      <c r="KR36" s="392"/>
      <c r="KS36" s="392"/>
      <c r="KT36" s="392"/>
      <c r="KU36" s="392"/>
      <c r="KV36" s="392"/>
      <c r="KW36" s="392"/>
      <c r="KX36" s="392"/>
      <c r="KY36" s="392"/>
      <c r="KZ36" s="392"/>
      <c r="LA36" s="392"/>
      <c r="LB36" s="392"/>
      <c r="LC36" s="392"/>
      <c r="LD36" s="392"/>
      <c r="LE36" s="392"/>
      <c r="LF36" s="392"/>
      <c r="LG36" s="392"/>
      <c r="LH36" s="392"/>
      <c r="LI36" s="392"/>
      <c r="LJ36" s="392"/>
      <c r="LK36" s="392"/>
      <c r="LL36" s="392"/>
      <c r="LM36" s="392"/>
      <c r="LN36" s="392"/>
      <c r="LO36" s="392"/>
      <c r="LP36" s="392"/>
      <c r="LQ36" s="392"/>
      <c r="LR36" s="392"/>
      <c r="LS36" s="392"/>
      <c r="LT36" s="392"/>
      <c r="LU36" s="392"/>
      <c r="LV36" s="392"/>
      <c r="LW36" s="392"/>
      <c r="LX36" s="392"/>
      <c r="LY36" s="392"/>
      <c r="LZ36" s="392"/>
      <c r="MA36" s="392"/>
      <c r="MB36" s="392"/>
      <c r="MC36" s="392"/>
      <c r="MD36" s="392"/>
      <c r="ME36" s="392"/>
      <c r="MF36" s="392"/>
      <c r="MG36" s="392"/>
      <c r="MH36" s="392"/>
      <c r="MI36" s="392"/>
      <c r="MJ36" s="392"/>
      <c r="MK36" s="392"/>
      <c r="ML36" s="392"/>
      <c r="MM36" s="392"/>
      <c r="MN36" s="392"/>
      <c r="MO36" s="392"/>
      <c r="MP36" s="392"/>
      <c r="MQ36" s="392"/>
      <c r="MR36" s="392"/>
      <c r="MS36" s="392"/>
      <c r="MT36" s="392"/>
      <c r="MU36" s="392"/>
      <c r="MV36" s="392"/>
      <c r="MW36" s="392"/>
      <c r="MX36" s="392"/>
      <c r="MY36" s="392"/>
      <c r="MZ36" s="392"/>
      <c r="NA36" s="392"/>
      <c r="NB36" s="392"/>
      <c r="NC36" s="392"/>
      <c r="ND36" s="392"/>
      <c r="NE36" s="392"/>
      <c r="NF36" s="392"/>
      <c r="NG36" s="392"/>
      <c r="NH36" s="392"/>
      <c r="NI36" s="392"/>
      <c r="NJ36" s="392"/>
      <c r="NK36" s="392"/>
      <c r="NL36" s="392"/>
      <c r="NM36" s="392"/>
      <c r="NN36" s="392"/>
      <c r="NO36" s="392"/>
      <c r="NP36" s="392"/>
      <c r="NQ36" s="392"/>
      <c r="NR36" s="392"/>
      <c r="NS36" s="392"/>
      <c r="NT36" s="392"/>
      <c r="NU36" s="392"/>
      <c r="NV36" s="392"/>
      <c r="NW36" s="392"/>
      <c r="NX36" s="392"/>
      <c r="NY36" s="392"/>
      <c r="NZ36" s="392"/>
      <c r="OA36" s="392"/>
      <c r="OB36" s="392"/>
      <c r="OC36" s="392"/>
      <c r="OD36" s="392"/>
      <c r="OE36" s="392"/>
      <c r="OF36" s="392"/>
      <c r="OG36" s="392"/>
      <c r="OH36" s="392"/>
      <c r="OI36" s="392"/>
      <c r="OJ36" s="392"/>
      <c r="OK36" s="392"/>
      <c r="OL36" s="392"/>
      <c r="OM36" s="392"/>
      <c r="ON36" s="392"/>
      <c r="OO36" s="392"/>
      <c r="OP36" s="392"/>
      <c r="OQ36" s="392"/>
      <c r="OR36" s="392"/>
      <c r="OS36" s="392"/>
      <c r="OT36" s="392"/>
      <c r="OU36" s="392"/>
      <c r="OV36" s="392"/>
      <c r="OW36" s="392"/>
      <c r="OX36" s="392"/>
      <c r="OY36" s="392"/>
      <c r="OZ36" s="392"/>
      <c r="PA36" s="392"/>
      <c r="PB36" s="392"/>
      <c r="PC36" s="392"/>
      <c r="PD36" s="392"/>
      <c r="PE36" s="392"/>
      <c r="PF36" s="392"/>
      <c r="PG36" s="392"/>
      <c r="PH36" s="392"/>
      <c r="PI36" s="392"/>
      <c r="PJ36" s="392"/>
      <c r="PK36" s="392"/>
      <c r="PL36" s="392"/>
      <c r="PM36" s="392"/>
      <c r="PN36" s="392"/>
      <c r="PO36" s="392"/>
      <c r="PP36" s="392"/>
      <c r="PQ36" s="392"/>
      <c r="PR36" s="392"/>
      <c r="PS36" s="392"/>
      <c r="PT36" s="392"/>
      <c r="PU36" s="392"/>
      <c r="PV36" s="392"/>
      <c r="PW36" s="392"/>
      <c r="PX36" s="392"/>
      <c r="PY36" s="392"/>
      <c r="PZ36" s="392"/>
      <c r="QA36" s="392"/>
      <c r="QB36" s="392"/>
      <c r="QC36" s="392"/>
      <c r="QD36" s="392"/>
      <c r="QE36" s="392"/>
      <c r="QF36" s="392"/>
      <c r="QG36" s="392"/>
      <c r="QH36" s="392"/>
      <c r="QI36" s="392"/>
      <c r="QJ36" s="392"/>
      <c r="QK36" s="392"/>
      <c r="QL36" s="392"/>
      <c r="QM36" s="392"/>
      <c r="QN36" s="392"/>
      <c r="QO36" s="392"/>
      <c r="QP36" s="392"/>
      <c r="QQ36" s="392"/>
      <c r="QR36" s="392"/>
      <c r="QS36" s="392"/>
      <c r="QT36" s="392"/>
      <c r="QU36" s="392"/>
      <c r="QV36" s="392"/>
      <c r="QW36" s="392"/>
      <c r="QX36" s="392"/>
      <c r="QY36" s="392"/>
      <c r="QZ36" s="392"/>
      <c r="RA36" s="392"/>
      <c r="RB36" s="392"/>
      <c r="RC36" s="392"/>
      <c r="RD36" s="392"/>
      <c r="RE36" s="392"/>
      <c r="RF36" s="392"/>
      <c r="RG36" s="392"/>
      <c r="RH36" s="392"/>
      <c r="RI36" s="392"/>
      <c r="RJ36" s="392"/>
      <c r="RK36" s="392"/>
      <c r="RL36" s="392"/>
      <c r="RM36" s="392"/>
      <c r="RN36" s="392"/>
      <c r="RO36" s="392"/>
      <c r="RP36" s="392"/>
      <c r="RQ36" s="392"/>
      <c r="RR36" s="392"/>
      <c r="RS36" s="392"/>
      <c r="RT36" s="392"/>
      <c r="RU36" s="392"/>
      <c r="RV36" s="392"/>
      <c r="RW36" s="392"/>
      <c r="RX36" s="392"/>
      <c r="RY36" s="392"/>
      <c r="RZ36" s="392"/>
      <c r="SA36" s="392"/>
      <c r="SB36" s="392"/>
      <c r="SC36" s="392"/>
      <c r="SD36" s="392"/>
      <c r="SE36" s="392"/>
      <c r="SF36" s="392"/>
      <c r="SG36" s="392"/>
      <c r="SH36" s="392"/>
      <c r="SI36" s="392"/>
      <c r="SJ36" s="392"/>
      <c r="SK36" s="392"/>
      <c r="SL36" s="392"/>
      <c r="SM36" s="392"/>
      <c r="SN36" s="392"/>
      <c r="SO36" s="392"/>
      <c r="SP36" s="392"/>
      <c r="SQ36" s="392"/>
      <c r="SR36" s="392"/>
      <c r="SS36" s="392"/>
      <c r="ST36" s="392"/>
      <c r="SU36" s="392"/>
      <c r="SV36" s="392"/>
      <c r="SW36" s="392"/>
      <c r="SX36" s="392"/>
      <c r="SY36" s="392"/>
      <c r="SZ36" s="392"/>
      <c r="TA36" s="392"/>
      <c r="TB36" s="392"/>
      <c r="TC36" s="392"/>
      <c r="TD36" s="392"/>
      <c r="TE36" s="392"/>
      <c r="TF36" s="392"/>
      <c r="TG36" s="392"/>
      <c r="TH36" s="392"/>
      <c r="TI36" s="392"/>
      <c r="TJ36" s="392"/>
      <c r="TK36" s="392"/>
      <c r="TL36" s="392"/>
      <c r="TM36" s="392"/>
      <c r="TN36" s="392"/>
      <c r="TO36" s="392"/>
      <c r="TP36" s="392"/>
      <c r="TQ36" s="392"/>
      <c r="TR36" s="392"/>
      <c r="TS36" s="392"/>
      <c r="TT36" s="392"/>
      <c r="TU36" s="392"/>
      <c r="TV36" s="392"/>
      <c r="TW36" s="392"/>
      <c r="TX36" s="392"/>
      <c r="TY36" s="392"/>
      <c r="TZ36" s="392"/>
      <c r="UA36" s="392"/>
      <c r="UB36" s="392"/>
      <c r="UC36" s="392"/>
      <c r="UD36" s="392"/>
      <c r="UE36" s="392"/>
      <c r="UF36" s="392"/>
      <c r="UG36" s="392"/>
      <c r="UH36" s="392"/>
      <c r="UI36" s="392"/>
      <c r="UJ36" s="392"/>
      <c r="UK36" s="392"/>
      <c r="UL36" s="392"/>
      <c r="UM36" s="392"/>
      <c r="UN36" s="392"/>
      <c r="UO36" s="392"/>
      <c r="UP36" s="392"/>
      <c r="UQ36" s="392"/>
      <c r="UR36" s="392"/>
      <c r="US36" s="392"/>
      <c r="UT36" s="392"/>
      <c r="UU36" s="392"/>
      <c r="UV36" s="392"/>
      <c r="UW36" s="392"/>
      <c r="UX36" s="392"/>
      <c r="UY36" s="392"/>
      <c r="UZ36" s="392"/>
      <c r="VA36" s="392"/>
      <c r="VB36" s="392"/>
      <c r="VC36" s="392"/>
      <c r="VD36" s="392"/>
      <c r="VE36" s="392"/>
      <c r="VF36" s="392"/>
      <c r="VG36" s="392"/>
      <c r="VH36" s="392"/>
      <c r="VI36" s="392"/>
      <c r="VJ36" s="392"/>
      <c r="VK36" s="392"/>
      <c r="VL36" s="392"/>
      <c r="VM36" s="392"/>
      <c r="VN36" s="392"/>
      <c r="VO36" s="392"/>
      <c r="VP36" s="392"/>
      <c r="VQ36" s="392"/>
      <c r="VR36" s="392"/>
      <c r="VS36" s="392"/>
      <c r="VT36" s="392"/>
      <c r="VU36" s="392"/>
      <c r="VV36" s="392"/>
      <c r="VW36" s="392"/>
      <c r="VX36" s="392"/>
      <c r="VY36" s="392"/>
      <c r="VZ36" s="392"/>
      <c r="WA36" s="392"/>
      <c r="WB36" s="392"/>
      <c r="WC36" s="392"/>
      <c r="WD36" s="392"/>
      <c r="WE36" s="392"/>
      <c r="WF36" s="392"/>
      <c r="WG36" s="392"/>
      <c r="WH36" s="392"/>
      <c r="WI36" s="392"/>
      <c r="WJ36" s="392"/>
      <c r="WK36" s="392"/>
      <c r="WL36" s="392"/>
      <c r="WM36" s="392"/>
      <c r="WN36" s="392"/>
      <c r="WO36" s="392"/>
      <c r="WP36" s="392"/>
      <c r="WQ36" s="392"/>
      <c r="WR36" s="392"/>
      <c r="WS36" s="392"/>
      <c r="WT36" s="392"/>
      <c r="WU36" s="392"/>
      <c r="WV36" s="392"/>
      <c r="WW36" s="392"/>
      <c r="WX36" s="392"/>
      <c r="WY36" s="392"/>
      <c r="WZ36" s="392"/>
      <c r="XA36" s="392"/>
      <c r="XB36" s="392"/>
      <c r="XC36" s="392"/>
      <c r="XD36" s="392"/>
      <c r="XE36" s="392"/>
      <c r="XF36" s="392"/>
      <c r="XG36" s="392"/>
      <c r="XH36" s="392"/>
      <c r="XI36" s="392"/>
      <c r="XJ36" s="392"/>
      <c r="XK36" s="392"/>
      <c r="XL36" s="392"/>
      <c r="XM36" s="392"/>
      <c r="XN36" s="392"/>
      <c r="XO36" s="392"/>
      <c r="XP36" s="392"/>
      <c r="XQ36" s="392"/>
      <c r="XR36" s="392"/>
      <c r="XS36" s="392"/>
      <c r="XT36" s="392"/>
      <c r="XU36" s="392"/>
      <c r="XV36" s="392"/>
      <c r="XW36" s="392"/>
      <c r="XX36" s="392"/>
      <c r="XY36" s="392"/>
      <c r="XZ36" s="392"/>
      <c r="YA36" s="392"/>
      <c r="YB36" s="392"/>
      <c r="YC36" s="392"/>
      <c r="YD36" s="392"/>
      <c r="YE36" s="392"/>
      <c r="YF36" s="392"/>
      <c r="YG36" s="392"/>
      <c r="YH36" s="392"/>
      <c r="YI36" s="392"/>
      <c r="YJ36" s="392"/>
      <c r="YK36" s="392"/>
      <c r="YL36" s="392"/>
      <c r="YM36" s="392"/>
      <c r="YN36" s="392"/>
      <c r="YO36" s="392"/>
      <c r="YP36" s="392"/>
      <c r="YQ36" s="392"/>
      <c r="YR36" s="392"/>
      <c r="YS36" s="392"/>
      <c r="YT36" s="392"/>
      <c r="YU36" s="392"/>
      <c r="YV36" s="392"/>
      <c r="YW36" s="392"/>
      <c r="YX36" s="392"/>
      <c r="YY36" s="392"/>
      <c r="YZ36" s="392"/>
      <c r="ZA36" s="392"/>
      <c r="ZB36" s="392"/>
      <c r="ZC36" s="392"/>
      <c r="ZD36" s="392"/>
      <c r="ZE36" s="392"/>
      <c r="ZF36" s="392"/>
      <c r="ZG36" s="392"/>
      <c r="ZH36" s="392"/>
      <c r="ZI36" s="392"/>
      <c r="ZJ36" s="392"/>
      <c r="ZK36" s="392"/>
      <c r="ZL36" s="392"/>
      <c r="ZM36" s="392"/>
      <c r="ZN36" s="392"/>
      <c r="ZO36" s="392"/>
      <c r="ZP36" s="392"/>
      <c r="ZQ36" s="392"/>
      <c r="ZR36" s="392"/>
      <c r="ZS36" s="392"/>
      <c r="ZT36" s="392"/>
      <c r="ZU36" s="392"/>
      <c r="ZV36" s="392"/>
      <c r="ZW36" s="392"/>
      <c r="ZX36" s="392"/>
      <c r="ZY36" s="392"/>
      <c r="ZZ36" s="392"/>
      <c r="AAA36" s="392"/>
      <c r="AAB36" s="392"/>
      <c r="AAC36" s="392"/>
      <c r="AAD36" s="392"/>
      <c r="AAE36" s="392"/>
      <c r="AAF36" s="392"/>
      <c r="AAG36" s="392"/>
      <c r="AAH36" s="392"/>
      <c r="AAI36" s="392"/>
      <c r="AAJ36" s="392"/>
      <c r="AAK36" s="392"/>
      <c r="AAL36" s="392"/>
      <c r="AAM36" s="392"/>
      <c r="AAN36" s="392"/>
      <c r="AAO36" s="392"/>
      <c r="AAP36" s="392"/>
      <c r="AAQ36" s="392"/>
      <c r="AAR36" s="392"/>
      <c r="AAS36" s="392"/>
      <c r="AAT36" s="392"/>
      <c r="AAU36" s="392"/>
      <c r="AAV36" s="392"/>
      <c r="AAW36" s="392"/>
      <c r="AAX36" s="392"/>
      <c r="AAY36" s="392"/>
      <c r="AAZ36" s="392"/>
      <c r="ABA36" s="392"/>
      <c r="ABB36" s="392"/>
      <c r="ABC36" s="392"/>
      <c r="ABD36" s="392"/>
      <c r="ABE36" s="392"/>
      <c r="ABF36" s="392"/>
      <c r="ABG36" s="392"/>
      <c r="ABH36" s="392"/>
      <c r="ABI36" s="392"/>
      <c r="ABJ36" s="392"/>
      <c r="ABK36" s="392"/>
      <c r="ABL36" s="392"/>
      <c r="ABM36" s="392"/>
      <c r="ABN36" s="392"/>
      <c r="ABO36" s="392"/>
      <c r="ABP36" s="392"/>
      <c r="ABQ36" s="392"/>
      <c r="ABR36" s="392"/>
      <c r="ABS36" s="392"/>
      <c r="ABT36" s="392"/>
      <c r="ABU36" s="392"/>
      <c r="ABV36" s="392"/>
      <c r="ABW36" s="392"/>
      <c r="ABX36" s="392"/>
      <c r="ABY36" s="392"/>
      <c r="ABZ36" s="392"/>
      <c r="ACA36" s="392"/>
      <c r="ACB36" s="392"/>
      <c r="ACC36" s="392"/>
      <c r="ACD36" s="392"/>
      <c r="ACE36" s="392"/>
      <c r="ACF36" s="392"/>
      <c r="ACG36" s="392"/>
      <c r="ACH36" s="392"/>
      <c r="ACI36" s="392"/>
      <c r="ACJ36" s="392"/>
      <c r="ACK36" s="392"/>
      <c r="ACL36" s="392"/>
      <c r="ACM36" s="392"/>
      <c r="ACN36" s="392"/>
      <c r="ACO36" s="392"/>
      <c r="ACP36" s="392"/>
      <c r="ACQ36" s="392"/>
      <c r="ACR36" s="392"/>
      <c r="ACS36" s="392"/>
      <c r="ACT36" s="392"/>
      <c r="ACU36" s="392"/>
      <c r="ACV36" s="392"/>
      <c r="ACW36" s="392"/>
      <c r="ACX36" s="392"/>
      <c r="ACY36" s="392"/>
      <c r="ACZ36" s="392"/>
      <c r="ADA36" s="392"/>
      <c r="ADB36" s="392"/>
      <c r="ADC36" s="392"/>
      <c r="ADD36" s="392"/>
      <c r="ADE36" s="392"/>
      <c r="ADF36" s="392"/>
      <c r="ADG36" s="392"/>
      <c r="ADH36" s="392"/>
      <c r="ADI36" s="392"/>
      <c r="ADJ36" s="392"/>
      <c r="ADK36" s="392"/>
      <c r="ADL36" s="392"/>
      <c r="ADM36" s="392"/>
      <c r="ADN36" s="392"/>
      <c r="ADO36" s="392"/>
      <c r="ADP36" s="392"/>
      <c r="ADQ36" s="392"/>
      <c r="ADR36" s="392"/>
      <c r="ADS36" s="392"/>
      <c r="ADT36" s="392"/>
      <c r="ADU36" s="392"/>
      <c r="ADV36" s="392"/>
      <c r="ADW36" s="392"/>
      <c r="ADX36" s="392"/>
      <c r="ADY36" s="392"/>
      <c r="ADZ36" s="392"/>
      <c r="AEA36" s="392"/>
      <c r="AEB36" s="392"/>
      <c r="AEC36" s="392"/>
      <c r="AED36" s="392"/>
      <c r="AEE36" s="392"/>
      <c r="AEF36" s="392"/>
      <c r="AEG36" s="392"/>
      <c r="AEH36" s="392"/>
      <c r="AEI36" s="392"/>
      <c r="AEJ36" s="392"/>
      <c r="AEK36" s="392"/>
      <c r="AEL36" s="392"/>
      <c r="AEM36" s="392"/>
      <c r="AEN36" s="392"/>
      <c r="AEO36" s="392"/>
      <c r="AEP36" s="392"/>
      <c r="AEQ36" s="392"/>
      <c r="AER36" s="392"/>
      <c r="AES36" s="392"/>
      <c r="AET36" s="392"/>
      <c r="AEU36" s="392"/>
      <c r="AEV36" s="392"/>
      <c r="AEW36" s="392"/>
      <c r="AEX36" s="392"/>
      <c r="AEY36" s="392"/>
      <c r="AEZ36" s="392"/>
      <c r="AFA36" s="392"/>
      <c r="AFB36" s="392"/>
      <c r="AFC36" s="392"/>
      <c r="AFD36" s="392"/>
      <c r="AFE36" s="392"/>
      <c r="AFF36" s="392"/>
      <c r="AFG36" s="392"/>
      <c r="AFH36" s="392"/>
      <c r="AFI36" s="392"/>
      <c r="AFJ36" s="392"/>
      <c r="AFK36" s="392"/>
      <c r="AFL36" s="392"/>
      <c r="AFM36" s="392"/>
      <c r="AFN36" s="392"/>
      <c r="AFO36" s="392"/>
      <c r="AFP36" s="392"/>
      <c r="AFQ36" s="392"/>
      <c r="AFR36" s="392"/>
      <c r="AFS36" s="392"/>
      <c r="AFT36" s="392"/>
      <c r="AFU36" s="392"/>
      <c r="AFV36" s="392"/>
      <c r="AFW36" s="392"/>
      <c r="AFX36" s="392"/>
      <c r="AFY36" s="392"/>
      <c r="AFZ36" s="392"/>
      <c r="AGA36" s="392"/>
      <c r="AGB36" s="392"/>
      <c r="AGC36" s="392"/>
      <c r="AGD36" s="392"/>
      <c r="AGE36" s="392"/>
      <c r="AGF36" s="392"/>
      <c r="AGG36" s="392"/>
      <c r="AGH36" s="392"/>
      <c r="AGI36" s="392"/>
      <c r="AGJ36" s="392"/>
      <c r="AGK36" s="392"/>
      <c r="AGL36" s="392"/>
      <c r="AGM36" s="392"/>
      <c r="AGN36" s="392"/>
      <c r="AGO36" s="392"/>
      <c r="AGP36" s="392"/>
      <c r="AGQ36" s="392"/>
      <c r="AGR36" s="392"/>
      <c r="AGS36" s="392"/>
      <c r="AGT36" s="392"/>
      <c r="AGU36" s="392"/>
      <c r="AGV36" s="392"/>
      <c r="AGW36" s="392"/>
      <c r="AGX36" s="392"/>
      <c r="AGY36" s="392"/>
      <c r="AGZ36" s="392"/>
      <c r="AHA36" s="392"/>
      <c r="AHB36" s="392"/>
      <c r="AHC36" s="392"/>
      <c r="AHD36" s="392"/>
      <c r="AHE36" s="392"/>
      <c r="AHF36" s="392"/>
      <c r="AHG36" s="392"/>
      <c r="AHH36" s="392"/>
      <c r="AHI36" s="392"/>
      <c r="AHJ36" s="392"/>
      <c r="AHK36" s="392"/>
      <c r="AHL36" s="392"/>
      <c r="AHM36" s="392"/>
      <c r="AHN36" s="392"/>
      <c r="AHO36" s="392"/>
      <c r="AHP36" s="392"/>
      <c r="AHQ36" s="392"/>
      <c r="AHR36" s="392"/>
      <c r="AHS36" s="392"/>
      <c r="AHT36" s="392"/>
      <c r="AHU36" s="392"/>
      <c r="AHV36" s="392"/>
      <c r="AHW36" s="392"/>
      <c r="AHX36" s="392"/>
      <c r="AHY36" s="392"/>
      <c r="AHZ36" s="392"/>
      <c r="AIA36" s="392"/>
      <c r="AIB36" s="392"/>
      <c r="AIC36" s="392"/>
      <c r="AID36" s="392"/>
      <c r="AIE36" s="392"/>
      <c r="AIF36" s="392"/>
      <c r="AIG36" s="392"/>
      <c r="AIH36" s="392"/>
      <c r="AII36" s="392"/>
      <c r="AIJ36" s="392"/>
      <c r="AIK36" s="392"/>
      <c r="AIL36" s="392"/>
      <c r="AIM36" s="392"/>
      <c r="AIN36" s="392"/>
      <c r="AIO36" s="392"/>
      <c r="AIP36" s="392"/>
      <c r="AIQ36" s="392"/>
      <c r="AIR36" s="392"/>
      <c r="AIS36" s="392"/>
      <c r="AIT36" s="392"/>
      <c r="AIU36" s="392"/>
      <c r="AIV36" s="392"/>
      <c r="AIW36" s="392"/>
      <c r="AIX36" s="392"/>
      <c r="AIY36" s="392"/>
      <c r="AIZ36" s="392"/>
      <c r="AJA36" s="392"/>
      <c r="AJB36" s="392"/>
      <c r="AJC36" s="392"/>
      <c r="AJD36" s="392"/>
      <c r="AJE36" s="392"/>
      <c r="AJF36" s="392"/>
      <c r="AJG36" s="392"/>
      <c r="AJH36" s="392"/>
      <c r="AJI36" s="392"/>
      <c r="AJJ36" s="392"/>
      <c r="AJK36" s="392"/>
      <c r="AJL36" s="392"/>
      <c r="AJM36" s="392"/>
      <c r="AJN36" s="392"/>
      <c r="AJO36" s="392"/>
      <c r="AJP36" s="392"/>
      <c r="AJQ36" s="392"/>
      <c r="AJR36" s="392"/>
      <c r="AJS36" s="392"/>
      <c r="AJT36" s="392"/>
      <c r="AJU36" s="392"/>
      <c r="AJV36" s="392"/>
      <c r="AJW36" s="392"/>
      <c r="AJX36" s="392"/>
      <c r="AJY36" s="392"/>
      <c r="AJZ36" s="392"/>
      <c r="AKA36" s="392"/>
      <c r="AKB36" s="392"/>
      <c r="AKC36" s="392"/>
      <c r="AKD36" s="392"/>
      <c r="AKE36" s="392"/>
      <c r="AKF36" s="392"/>
      <c r="AKG36" s="392"/>
      <c r="AKH36" s="392"/>
      <c r="AKI36" s="392"/>
      <c r="AKJ36" s="392"/>
      <c r="AKK36" s="392"/>
      <c r="AKL36" s="392"/>
      <c r="AKM36" s="392"/>
      <c r="AKN36" s="392"/>
      <c r="AKO36" s="392"/>
      <c r="AKP36" s="392"/>
      <c r="AKQ36" s="392"/>
      <c r="AKR36" s="392"/>
      <c r="AKS36" s="392"/>
      <c r="AKT36" s="392"/>
      <c r="AKU36" s="392"/>
      <c r="AKV36" s="392"/>
      <c r="AKW36" s="392"/>
      <c r="AKX36" s="392"/>
      <c r="AKY36" s="392"/>
      <c r="AKZ36" s="392"/>
      <c r="ALA36" s="392"/>
      <c r="ALB36" s="392"/>
      <c r="ALC36" s="392"/>
      <c r="ALD36" s="392"/>
      <c r="ALE36" s="392"/>
      <c r="ALF36" s="392"/>
      <c r="ALG36" s="392"/>
      <c r="ALH36" s="392"/>
      <c r="ALI36" s="392"/>
      <c r="ALJ36" s="392"/>
      <c r="ALK36" s="392"/>
      <c r="ALL36" s="392"/>
      <c r="ALM36" s="392"/>
      <c r="ALN36" s="392"/>
      <c r="ALO36" s="392"/>
      <c r="ALP36" s="392"/>
      <c r="ALQ36" s="392"/>
      <c r="ALR36" s="392"/>
      <c r="ALS36" s="392"/>
      <c r="ALT36" s="392"/>
      <c r="ALU36" s="392"/>
      <c r="ALV36" s="392"/>
      <c r="ALW36" s="392"/>
      <c r="ALX36" s="392"/>
      <c r="ALY36" s="392"/>
      <c r="ALZ36" s="392"/>
      <c r="AMA36" s="392"/>
      <c r="AMB36" s="392"/>
      <c r="AMC36" s="392"/>
      <c r="AMD36" s="392"/>
      <c r="AME36" s="392"/>
      <c r="AMF36" s="392"/>
      <c r="AMG36" s="392"/>
      <c r="AMH36" s="392"/>
      <c r="AMI36" s="392"/>
      <c r="AMJ36" s="392"/>
      <c r="AMK36" s="392"/>
      <c r="AML36" s="392"/>
      <c r="AMM36" s="392"/>
      <c r="AMN36" s="392"/>
      <c r="AMO36" s="392"/>
      <c r="AMP36" s="392"/>
      <c r="AMQ36" s="392"/>
      <c r="AMR36" s="392"/>
      <c r="AMS36" s="392"/>
      <c r="AMT36" s="392"/>
      <c r="AMU36" s="392"/>
      <c r="AMV36" s="392"/>
      <c r="AMW36" s="392"/>
      <c r="AMX36" s="392"/>
      <c r="AMY36" s="392"/>
      <c r="AMZ36" s="392"/>
      <c r="ANA36" s="392"/>
      <c r="ANB36" s="392"/>
      <c r="ANC36" s="392"/>
      <c r="AND36" s="392"/>
      <c r="ANE36" s="392"/>
      <c r="ANF36" s="392"/>
      <c r="ANG36" s="392"/>
      <c r="ANH36" s="392"/>
      <c r="ANI36" s="392"/>
      <c r="ANJ36" s="392"/>
      <c r="ANK36" s="392"/>
      <c r="ANL36" s="392"/>
      <c r="ANM36" s="392"/>
      <c r="ANN36" s="392"/>
      <c r="ANO36" s="392"/>
      <c r="ANP36" s="392"/>
      <c r="ANQ36" s="392"/>
      <c r="ANR36" s="392"/>
      <c r="ANS36" s="392"/>
      <c r="ANT36" s="392"/>
      <c r="ANU36" s="392"/>
      <c r="ANV36" s="392"/>
      <c r="ANW36" s="392"/>
      <c r="ANX36" s="392"/>
      <c r="ANY36" s="392"/>
      <c r="ANZ36" s="392"/>
      <c r="AOA36" s="392"/>
      <c r="AOB36" s="392"/>
      <c r="AOC36" s="392"/>
      <c r="AOD36" s="392"/>
      <c r="AOE36" s="392"/>
      <c r="AOF36" s="392"/>
      <c r="AOG36" s="392"/>
      <c r="AOH36" s="392"/>
      <c r="AOI36" s="392"/>
      <c r="AOJ36" s="392"/>
      <c r="AOK36" s="392"/>
      <c r="AOL36" s="392"/>
      <c r="AOM36" s="392"/>
      <c r="AON36" s="392"/>
      <c r="AOO36" s="392"/>
      <c r="AOP36" s="392"/>
      <c r="AOQ36" s="392"/>
      <c r="AOR36" s="392"/>
      <c r="AOS36" s="392"/>
      <c r="AOT36" s="392"/>
      <c r="AOU36" s="392"/>
      <c r="AOV36" s="392"/>
      <c r="AOW36" s="392"/>
      <c r="AOX36" s="392"/>
      <c r="AOY36" s="392"/>
      <c r="AOZ36" s="392"/>
      <c r="APA36" s="392"/>
      <c r="APB36" s="392"/>
      <c r="APC36" s="392"/>
      <c r="APD36" s="392"/>
      <c r="APE36" s="392"/>
      <c r="APF36" s="392"/>
      <c r="APG36" s="392"/>
      <c r="APH36" s="392"/>
      <c r="API36" s="392"/>
      <c r="APJ36" s="392"/>
      <c r="APK36" s="392"/>
      <c r="APL36" s="392"/>
      <c r="APM36" s="392"/>
      <c r="APN36" s="392"/>
      <c r="APO36" s="392"/>
      <c r="APP36" s="392"/>
      <c r="APQ36" s="392"/>
      <c r="APR36" s="392"/>
      <c r="APS36" s="392"/>
      <c r="APT36" s="392"/>
      <c r="APU36" s="392"/>
      <c r="APV36" s="392"/>
      <c r="APW36" s="392"/>
      <c r="APX36" s="392"/>
      <c r="APY36" s="392"/>
      <c r="APZ36" s="392"/>
      <c r="AQA36" s="392"/>
      <c r="AQB36" s="392"/>
      <c r="AQC36" s="392"/>
      <c r="AQD36" s="392"/>
      <c r="AQE36" s="392"/>
      <c r="AQF36" s="392"/>
      <c r="AQG36" s="392"/>
      <c r="AQH36" s="392"/>
      <c r="AQI36" s="392"/>
      <c r="AQJ36" s="392"/>
      <c r="AQK36" s="392"/>
      <c r="AQL36" s="392"/>
      <c r="AQM36" s="392"/>
      <c r="AQN36" s="392"/>
      <c r="AQO36" s="392"/>
      <c r="AQP36" s="392"/>
      <c r="AQQ36" s="392"/>
      <c r="AQR36" s="392"/>
      <c r="AQS36" s="392"/>
      <c r="AQT36" s="392"/>
      <c r="AQU36" s="392"/>
      <c r="AQV36" s="392"/>
      <c r="AQW36" s="392"/>
      <c r="AQX36" s="392"/>
      <c r="AQY36" s="392"/>
      <c r="AQZ36" s="392"/>
      <c r="ARA36" s="392"/>
      <c r="ARB36" s="392"/>
      <c r="ARC36" s="392"/>
      <c r="ARD36" s="392"/>
      <c r="ARE36" s="392"/>
      <c r="ARF36" s="392"/>
      <c r="ARG36" s="392"/>
      <c r="ARH36" s="392"/>
      <c r="ARI36" s="392"/>
      <c r="ARJ36" s="392"/>
      <c r="ARK36" s="392"/>
      <c r="ARL36" s="392"/>
      <c r="ARM36" s="392"/>
      <c r="ARN36" s="392"/>
      <c r="ARO36" s="392"/>
      <c r="ARP36" s="392"/>
      <c r="ARQ36" s="392"/>
      <c r="ARR36" s="392"/>
      <c r="ARS36" s="392"/>
      <c r="ART36" s="392"/>
      <c r="ARU36" s="392"/>
      <c r="ARV36" s="392"/>
      <c r="ARW36" s="392"/>
      <c r="ARX36" s="392"/>
      <c r="ARY36" s="392"/>
      <c r="ARZ36" s="392"/>
      <c r="ASA36" s="392"/>
      <c r="ASB36" s="392"/>
      <c r="ASC36" s="392"/>
      <c r="ASD36" s="392"/>
      <c r="ASE36" s="392"/>
      <c r="ASF36" s="392"/>
      <c r="ASG36" s="392"/>
      <c r="ASH36" s="392"/>
      <c r="ASI36" s="392"/>
      <c r="ASJ36" s="392"/>
      <c r="ASK36" s="392"/>
      <c r="ASL36" s="392"/>
      <c r="ASM36" s="392"/>
      <c r="ASN36" s="392"/>
      <c r="ASO36" s="392"/>
      <c r="ASP36" s="392"/>
      <c r="ASQ36" s="392"/>
      <c r="ASR36" s="392"/>
      <c r="ASS36" s="392"/>
      <c r="AST36" s="392"/>
      <c r="ASU36" s="392"/>
      <c r="ASV36" s="392"/>
      <c r="ASW36" s="392"/>
      <c r="ASX36" s="392"/>
      <c r="ASY36" s="392"/>
      <c r="ASZ36" s="392"/>
      <c r="ATA36" s="392"/>
      <c r="ATB36" s="392"/>
      <c r="ATC36" s="392"/>
      <c r="ATD36" s="392"/>
      <c r="ATE36" s="392"/>
      <c r="ATF36" s="392"/>
      <c r="ATG36" s="392"/>
      <c r="ATH36" s="392"/>
      <c r="ATI36" s="392"/>
      <c r="ATJ36" s="392"/>
      <c r="ATK36" s="392"/>
      <c r="ATL36" s="392"/>
      <c r="ATM36" s="392"/>
      <c r="ATN36" s="392"/>
      <c r="ATO36" s="392"/>
      <c r="ATP36" s="392"/>
      <c r="ATQ36" s="392"/>
      <c r="ATR36" s="392"/>
      <c r="ATS36" s="392"/>
      <c r="ATT36" s="392"/>
      <c r="ATU36" s="392"/>
      <c r="ATV36" s="392"/>
      <c r="ATW36" s="392"/>
      <c r="ATX36" s="392"/>
      <c r="ATY36" s="392"/>
      <c r="ATZ36" s="392"/>
      <c r="AUA36" s="392"/>
      <c r="AUB36" s="392"/>
      <c r="AUC36" s="392"/>
      <c r="AUD36" s="392"/>
      <c r="AUE36" s="392"/>
      <c r="AUF36" s="392"/>
      <c r="AUG36" s="392"/>
      <c r="AUH36" s="392"/>
      <c r="AUI36" s="392"/>
      <c r="AUJ36" s="392"/>
      <c r="AUK36" s="392"/>
      <c r="AUL36" s="392"/>
      <c r="AUM36" s="392"/>
      <c r="AUN36" s="392"/>
      <c r="AUO36" s="392"/>
      <c r="AUP36" s="392"/>
      <c r="AUQ36" s="392"/>
      <c r="AUR36" s="392"/>
      <c r="AUS36" s="392"/>
      <c r="AUT36" s="392"/>
      <c r="AUU36" s="392"/>
      <c r="AUV36" s="392"/>
      <c r="AUW36" s="392"/>
      <c r="AUX36" s="392"/>
      <c r="AUY36" s="392"/>
      <c r="AUZ36" s="392"/>
      <c r="AVA36" s="392"/>
      <c r="AVB36" s="392"/>
      <c r="AVC36" s="392"/>
      <c r="AVD36" s="392"/>
      <c r="AVE36" s="392"/>
      <c r="AVF36" s="392"/>
      <c r="AVG36" s="392"/>
      <c r="AVH36" s="392"/>
      <c r="AVI36" s="392"/>
      <c r="AVJ36" s="392"/>
      <c r="AVK36" s="392"/>
      <c r="AVL36" s="392"/>
      <c r="AVM36" s="392"/>
      <c r="AVN36" s="392"/>
      <c r="AVO36" s="392"/>
      <c r="AVP36" s="392"/>
      <c r="AVQ36" s="392"/>
      <c r="AVR36" s="392"/>
      <c r="AVS36" s="392"/>
      <c r="AVT36" s="392"/>
      <c r="AVU36" s="392"/>
      <c r="AVV36" s="392"/>
      <c r="AVW36" s="392"/>
      <c r="AVX36" s="392"/>
      <c r="AVY36" s="392"/>
      <c r="AVZ36" s="392"/>
      <c r="AWA36" s="392"/>
      <c r="AWB36" s="392"/>
      <c r="AWC36" s="392"/>
      <c r="AWD36" s="392"/>
      <c r="AWE36" s="392"/>
      <c r="AWF36" s="392"/>
      <c r="AWG36" s="392"/>
      <c r="AWH36" s="392"/>
      <c r="AWI36" s="392"/>
      <c r="AWJ36" s="392"/>
      <c r="AWK36" s="392"/>
      <c r="AWL36" s="392"/>
      <c r="AWM36" s="392"/>
      <c r="AWN36" s="392"/>
      <c r="AWO36" s="392"/>
      <c r="AWP36" s="392"/>
      <c r="AWQ36" s="392"/>
      <c r="AWR36" s="392"/>
      <c r="AWS36" s="392"/>
      <c r="AWT36" s="392"/>
      <c r="AWU36" s="392"/>
      <c r="AWV36" s="392"/>
      <c r="AWW36" s="392"/>
      <c r="AWX36" s="392"/>
      <c r="AWY36" s="392"/>
      <c r="AWZ36" s="392"/>
      <c r="AXA36" s="392"/>
      <c r="AXB36" s="392"/>
      <c r="AXC36" s="392"/>
      <c r="AXD36" s="392"/>
      <c r="AXE36" s="392"/>
      <c r="AXF36" s="392"/>
      <c r="AXG36" s="392"/>
      <c r="AXH36" s="392"/>
      <c r="AXI36" s="392"/>
      <c r="AXJ36" s="392"/>
      <c r="AXK36" s="392"/>
      <c r="AXL36" s="392"/>
      <c r="AXM36" s="392"/>
      <c r="AXN36" s="392"/>
      <c r="AXO36" s="392"/>
      <c r="AXP36" s="392"/>
      <c r="AXQ36" s="392"/>
      <c r="AXR36" s="392"/>
      <c r="AXS36" s="392"/>
      <c r="AXT36" s="392"/>
      <c r="AXU36" s="392"/>
      <c r="AXV36" s="392"/>
      <c r="AXW36" s="392"/>
      <c r="AXX36" s="392"/>
      <c r="AXY36" s="392"/>
      <c r="AXZ36" s="392"/>
      <c r="AYA36" s="392"/>
      <c r="AYB36" s="392"/>
      <c r="AYC36" s="392"/>
      <c r="AYD36" s="392"/>
      <c r="AYE36" s="392"/>
      <c r="AYF36" s="392"/>
      <c r="AYG36" s="392"/>
      <c r="AYH36" s="392"/>
      <c r="AYI36" s="392"/>
      <c r="AYJ36" s="392"/>
      <c r="AYK36" s="392"/>
      <c r="AYL36" s="392"/>
      <c r="AYM36" s="392"/>
      <c r="AYN36" s="392"/>
      <c r="AYO36" s="392"/>
      <c r="AYP36" s="392"/>
      <c r="AYQ36" s="392"/>
      <c r="AYR36" s="392"/>
      <c r="AYS36" s="392"/>
      <c r="AYT36" s="392"/>
      <c r="AYU36" s="392"/>
      <c r="AYV36" s="392"/>
      <c r="AYW36" s="392"/>
      <c r="AYX36" s="392"/>
      <c r="AYY36" s="392"/>
      <c r="AYZ36" s="392"/>
      <c r="AZA36" s="392"/>
      <c r="AZB36" s="392"/>
      <c r="AZC36" s="392"/>
      <c r="AZD36" s="392"/>
      <c r="AZE36" s="392"/>
      <c r="AZF36" s="392"/>
      <c r="AZG36" s="392"/>
      <c r="AZH36" s="392"/>
      <c r="AZI36" s="392"/>
      <c r="AZJ36" s="392"/>
      <c r="AZK36" s="392"/>
      <c r="AZL36" s="392"/>
      <c r="AZM36" s="392"/>
      <c r="AZN36" s="392"/>
      <c r="AZO36" s="392"/>
      <c r="AZP36" s="392"/>
      <c r="AZQ36" s="392"/>
      <c r="AZR36" s="392"/>
      <c r="AZS36" s="392"/>
      <c r="AZT36" s="392"/>
      <c r="AZU36" s="392"/>
      <c r="AZV36" s="392"/>
      <c r="AZW36" s="392"/>
      <c r="AZX36" s="392"/>
      <c r="AZY36" s="392"/>
      <c r="AZZ36" s="392"/>
      <c r="BAA36" s="392"/>
      <c r="BAB36" s="392"/>
      <c r="BAC36" s="392"/>
      <c r="BAD36" s="392"/>
      <c r="BAE36" s="392"/>
      <c r="BAF36" s="392"/>
      <c r="BAG36" s="392"/>
      <c r="BAH36" s="392"/>
      <c r="BAI36" s="392"/>
      <c r="BAJ36" s="392"/>
      <c r="BAK36" s="392"/>
      <c r="BAL36" s="392"/>
      <c r="BAM36" s="392"/>
      <c r="BAN36" s="392"/>
      <c r="BAO36" s="392"/>
      <c r="BAP36" s="392"/>
      <c r="BAQ36" s="392"/>
      <c r="BAR36" s="392"/>
      <c r="BAS36" s="392"/>
      <c r="BAT36" s="392"/>
      <c r="BAU36" s="392"/>
      <c r="BAV36" s="392"/>
      <c r="BAW36" s="392"/>
      <c r="BAX36" s="392"/>
      <c r="BAY36" s="392"/>
      <c r="BAZ36" s="392"/>
      <c r="BBA36" s="392"/>
      <c r="BBB36" s="392"/>
      <c r="BBC36" s="392"/>
      <c r="BBD36" s="392"/>
      <c r="BBE36" s="392"/>
      <c r="BBF36" s="392"/>
      <c r="BBG36" s="392"/>
      <c r="BBH36" s="392"/>
      <c r="BBI36" s="392"/>
      <c r="BBJ36" s="392"/>
      <c r="BBK36" s="392"/>
      <c r="BBL36" s="392"/>
      <c r="BBM36" s="392"/>
      <c r="BBN36" s="392"/>
      <c r="BBO36" s="392"/>
      <c r="BBP36" s="392"/>
      <c r="BBQ36" s="392"/>
      <c r="BBR36" s="392"/>
      <c r="BBS36" s="392"/>
      <c r="BBT36" s="392"/>
      <c r="BBU36" s="392"/>
      <c r="BBV36" s="392"/>
      <c r="BBW36" s="392"/>
      <c r="BBX36" s="392"/>
      <c r="BBY36" s="392"/>
      <c r="BBZ36" s="392"/>
      <c r="BCA36" s="392"/>
      <c r="BCB36" s="392"/>
      <c r="BCC36" s="392"/>
      <c r="BCD36" s="392"/>
      <c r="BCE36" s="392"/>
      <c r="BCF36" s="392"/>
      <c r="BCG36" s="392"/>
      <c r="BCH36" s="392"/>
      <c r="BCI36" s="392"/>
      <c r="BCJ36" s="392"/>
      <c r="BCK36" s="392"/>
      <c r="BCL36" s="392"/>
      <c r="BCM36" s="392"/>
      <c r="BCN36" s="392"/>
      <c r="BCO36" s="392"/>
      <c r="BCP36" s="392"/>
      <c r="BCQ36" s="392"/>
      <c r="BCR36" s="392"/>
      <c r="BCS36" s="392"/>
      <c r="BCT36" s="392"/>
      <c r="BCU36" s="392"/>
      <c r="BCV36" s="392"/>
      <c r="BCW36" s="392"/>
      <c r="BCX36" s="392"/>
      <c r="BCY36" s="392"/>
      <c r="BCZ36" s="392"/>
      <c r="BDA36" s="392"/>
      <c r="BDB36" s="392"/>
      <c r="BDC36" s="392"/>
      <c r="BDD36" s="392"/>
      <c r="BDE36" s="392"/>
      <c r="BDF36" s="392"/>
      <c r="BDG36" s="392"/>
      <c r="BDH36" s="392"/>
      <c r="BDI36" s="392"/>
      <c r="BDJ36" s="392"/>
      <c r="BDK36" s="392"/>
      <c r="BDL36" s="392"/>
      <c r="BDM36" s="392"/>
      <c r="BDN36" s="392"/>
      <c r="BDO36" s="392"/>
      <c r="BDP36" s="392"/>
      <c r="BDQ36" s="392"/>
      <c r="BDR36" s="392"/>
      <c r="BDS36" s="392"/>
      <c r="BDT36" s="392"/>
      <c r="BDU36" s="392"/>
      <c r="BDV36" s="392"/>
      <c r="BDW36" s="392"/>
      <c r="BDX36" s="392"/>
      <c r="BDY36" s="392"/>
      <c r="BDZ36" s="392"/>
      <c r="BEA36" s="392"/>
      <c r="BEB36" s="392"/>
      <c r="BEC36" s="392"/>
      <c r="BED36" s="392"/>
      <c r="BEE36" s="392"/>
      <c r="BEF36" s="392"/>
      <c r="BEG36" s="392"/>
      <c r="BEH36" s="392"/>
      <c r="BEI36" s="392"/>
      <c r="BEJ36" s="392"/>
      <c r="BEK36" s="392"/>
      <c r="BEL36" s="392"/>
      <c r="BEM36" s="392"/>
      <c r="BEN36" s="392"/>
      <c r="BEO36" s="392"/>
      <c r="BEP36" s="392"/>
      <c r="BEQ36" s="392"/>
      <c r="BER36" s="392"/>
      <c r="BES36" s="392"/>
      <c r="BET36" s="392"/>
      <c r="BEU36" s="392"/>
      <c r="BEV36" s="392"/>
      <c r="BEW36" s="392"/>
      <c r="BEX36" s="392"/>
      <c r="BEY36" s="392"/>
      <c r="BEZ36" s="392"/>
      <c r="BFA36" s="392"/>
      <c r="BFB36" s="392"/>
      <c r="BFC36" s="392"/>
      <c r="BFD36" s="392"/>
      <c r="BFE36" s="392"/>
      <c r="BFF36" s="392"/>
      <c r="BFG36" s="392"/>
      <c r="BFH36" s="392"/>
      <c r="BFI36" s="392"/>
      <c r="BFJ36" s="392"/>
      <c r="BFK36" s="392"/>
      <c r="BFL36" s="392"/>
      <c r="BFM36" s="392"/>
      <c r="BFN36" s="392"/>
      <c r="BFO36" s="392"/>
      <c r="BFP36" s="392"/>
      <c r="BFQ36" s="392"/>
      <c r="BFR36" s="392"/>
      <c r="BFS36" s="392"/>
      <c r="BFT36" s="392"/>
      <c r="BFU36" s="392"/>
      <c r="BFV36" s="392"/>
      <c r="BFW36" s="392"/>
      <c r="BFX36" s="392"/>
      <c r="BFY36" s="392"/>
      <c r="BFZ36" s="392"/>
      <c r="BGA36" s="392"/>
      <c r="BGB36" s="392"/>
      <c r="BGC36" s="392"/>
      <c r="BGD36" s="392"/>
      <c r="BGE36" s="392"/>
      <c r="BGF36" s="392"/>
      <c r="BGG36" s="392"/>
      <c r="BGH36" s="392"/>
      <c r="BGI36" s="392"/>
      <c r="BGJ36" s="392"/>
      <c r="BGK36" s="392"/>
      <c r="BGL36" s="392"/>
      <c r="BGM36" s="392"/>
      <c r="BGN36" s="392"/>
      <c r="BGO36" s="392"/>
      <c r="BGP36" s="392"/>
      <c r="BGQ36" s="392"/>
      <c r="BGR36" s="392"/>
      <c r="BGS36" s="392"/>
      <c r="BGT36" s="392"/>
      <c r="BGU36" s="392"/>
      <c r="BGV36" s="392"/>
      <c r="BGW36" s="392"/>
      <c r="BGX36" s="392"/>
      <c r="BGY36" s="392"/>
      <c r="BGZ36" s="392"/>
      <c r="BHA36" s="392"/>
      <c r="BHB36" s="392"/>
      <c r="BHC36" s="392"/>
      <c r="BHD36" s="392"/>
      <c r="BHE36" s="392"/>
      <c r="BHF36" s="392"/>
      <c r="BHG36" s="392"/>
      <c r="BHH36" s="392"/>
      <c r="BHI36" s="392"/>
      <c r="BHJ36" s="392"/>
      <c r="BHK36" s="392"/>
      <c r="BHL36" s="392"/>
      <c r="BHM36" s="392"/>
      <c r="BHN36" s="392"/>
      <c r="BHO36" s="392"/>
      <c r="BHP36" s="392"/>
      <c r="BHQ36" s="392"/>
      <c r="BHR36" s="392"/>
      <c r="BHS36" s="392"/>
      <c r="BHT36" s="392"/>
      <c r="BHU36" s="392"/>
      <c r="BHV36" s="392"/>
      <c r="BHW36" s="392"/>
      <c r="BHX36" s="392"/>
      <c r="BHY36" s="392"/>
      <c r="BHZ36" s="392"/>
      <c r="BIA36" s="392"/>
      <c r="BIB36" s="392"/>
      <c r="BIC36" s="392"/>
      <c r="BID36" s="392"/>
      <c r="BIE36" s="392"/>
      <c r="BIF36" s="392"/>
      <c r="BIG36" s="392"/>
      <c r="BIH36" s="392"/>
      <c r="BII36" s="392"/>
      <c r="BIJ36" s="392"/>
      <c r="BIK36" s="392"/>
      <c r="BIL36" s="392"/>
      <c r="BIM36" s="392"/>
      <c r="BIN36" s="392"/>
      <c r="BIO36" s="392"/>
      <c r="BIP36" s="392"/>
      <c r="BIQ36" s="392"/>
      <c r="BIR36" s="392"/>
      <c r="BIS36" s="392"/>
      <c r="BIT36" s="392"/>
      <c r="BIU36" s="392"/>
      <c r="BIV36" s="392"/>
      <c r="BIW36" s="392"/>
      <c r="BIX36" s="392"/>
      <c r="BIY36" s="392"/>
      <c r="BIZ36" s="392"/>
      <c r="BJA36" s="392"/>
      <c r="BJB36" s="392"/>
      <c r="BJC36" s="392"/>
      <c r="BJD36" s="392"/>
      <c r="BJE36" s="392"/>
      <c r="BJF36" s="392"/>
      <c r="BJG36" s="392"/>
      <c r="BJH36" s="392"/>
      <c r="BJI36" s="392"/>
      <c r="BJJ36" s="392"/>
      <c r="BJK36" s="392"/>
      <c r="BJL36" s="392"/>
      <c r="BJM36" s="392"/>
      <c r="BJN36" s="392"/>
      <c r="BJO36" s="392"/>
      <c r="BJP36" s="392"/>
      <c r="BJQ36" s="392"/>
      <c r="BJR36" s="392"/>
      <c r="BJS36" s="392"/>
      <c r="BJT36" s="392"/>
      <c r="BJU36" s="392"/>
      <c r="BJV36" s="392"/>
      <c r="BJW36" s="392"/>
      <c r="BJX36" s="392"/>
      <c r="BJY36" s="392"/>
      <c r="BJZ36" s="392"/>
      <c r="BKA36" s="392"/>
      <c r="BKB36" s="392"/>
      <c r="BKC36" s="392"/>
      <c r="BKD36" s="392"/>
      <c r="BKE36" s="392"/>
      <c r="BKF36" s="392"/>
      <c r="BKG36" s="392"/>
      <c r="BKH36" s="392"/>
      <c r="BKI36" s="392"/>
      <c r="BKJ36" s="392"/>
      <c r="BKK36" s="392"/>
      <c r="BKL36" s="392"/>
      <c r="BKM36" s="392"/>
      <c r="BKN36" s="392"/>
      <c r="BKO36" s="392"/>
      <c r="BKP36" s="392"/>
      <c r="BKQ36" s="392"/>
      <c r="BKR36" s="392"/>
      <c r="BKS36" s="392"/>
      <c r="BKT36" s="392"/>
      <c r="BKU36" s="392"/>
      <c r="BKV36" s="392"/>
      <c r="BKW36" s="392"/>
      <c r="BKX36" s="392"/>
      <c r="BKY36" s="392"/>
      <c r="BKZ36" s="392"/>
      <c r="BLA36" s="392"/>
      <c r="BLB36" s="392"/>
      <c r="BLC36" s="392"/>
      <c r="BLD36" s="392"/>
      <c r="BLE36" s="392"/>
      <c r="BLF36" s="392"/>
      <c r="BLG36" s="392"/>
      <c r="BLH36" s="392"/>
      <c r="BLI36" s="392"/>
      <c r="BLJ36" s="392"/>
      <c r="BLK36" s="392"/>
      <c r="BLL36" s="392"/>
      <c r="BLM36" s="392"/>
      <c r="BLN36" s="392"/>
      <c r="BLO36" s="392"/>
      <c r="BLP36" s="392"/>
      <c r="BLQ36" s="392"/>
      <c r="BLR36" s="392"/>
      <c r="BLS36" s="392"/>
      <c r="BLT36" s="392"/>
      <c r="BLU36" s="392"/>
      <c r="BLV36" s="392"/>
      <c r="BLW36" s="392"/>
      <c r="BLX36" s="392"/>
      <c r="BLY36" s="392"/>
      <c r="BLZ36" s="392"/>
      <c r="BMA36" s="392"/>
      <c r="BMB36" s="392"/>
      <c r="BMC36" s="392"/>
      <c r="BMD36" s="392"/>
      <c r="BME36" s="392"/>
      <c r="BMF36" s="392"/>
      <c r="BMG36" s="392"/>
      <c r="BMH36" s="392"/>
      <c r="BMI36" s="392"/>
      <c r="BMJ36" s="392"/>
      <c r="BMK36" s="392"/>
      <c r="BML36" s="392"/>
      <c r="BMM36" s="392"/>
      <c r="BMN36" s="392"/>
      <c r="BMO36" s="392"/>
      <c r="BMP36" s="392"/>
      <c r="BMQ36" s="392"/>
      <c r="BMR36" s="392"/>
      <c r="BMS36" s="392"/>
      <c r="BMT36" s="392"/>
      <c r="BMU36" s="392"/>
      <c r="BMV36" s="392"/>
      <c r="BMW36" s="392"/>
      <c r="BMX36" s="392"/>
      <c r="BMY36" s="392"/>
      <c r="BMZ36" s="392"/>
      <c r="BNA36" s="392"/>
      <c r="BNB36" s="392"/>
      <c r="BNC36" s="392"/>
      <c r="BND36" s="392"/>
      <c r="BNE36" s="392"/>
      <c r="BNF36" s="392"/>
      <c r="BNG36" s="392"/>
      <c r="BNH36" s="392"/>
      <c r="BNI36" s="392"/>
      <c r="BNJ36" s="392"/>
      <c r="BNK36" s="392"/>
      <c r="BNL36" s="392"/>
      <c r="BNM36" s="392"/>
      <c r="BNN36" s="392"/>
      <c r="BNO36" s="392"/>
      <c r="BNP36" s="392"/>
      <c r="BNQ36" s="392"/>
      <c r="BNR36" s="392"/>
      <c r="BNS36" s="392"/>
      <c r="BNT36" s="392"/>
      <c r="BNU36" s="392"/>
      <c r="BNV36" s="392"/>
      <c r="BNW36" s="392"/>
      <c r="BNX36" s="392"/>
      <c r="BNY36" s="392"/>
      <c r="BNZ36" s="392"/>
      <c r="BOA36" s="392"/>
      <c r="BOB36" s="392"/>
      <c r="BOC36" s="392"/>
      <c r="BOD36" s="392"/>
      <c r="BOE36" s="392"/>
      <c r="BOF36" s="392"/>
      <c r="BOG36" s="392"/>
      <c r="BOH36" s="392"/>
      <c r="BOI36" s="392"/>
      <c r="BOJ36" s="392"/>
      <c r="BOK36" s="392"/>
      <c r="BOL36" s="392"/>
      <c r="BOM36" s="392"/>
      <c r="BON36" s="392"/>
      <c r="BOO36" s="392"/>
      <c r="BOP36" s="392"/>
      <c r="BOQ36" s="392"/>
      <c r="BOR36" s="392"/>
      <c r="BOS36" s="392"/>
      <c r="BOT36" s="392"/>
      <c r="BOU36" s="392"/>
      <c r="BOV36" s="392"/>
      <c r="BOW36" s="392"/>
      <c r="BOX36" s="392"/>
      <c r="BOY36" s="392"/>
      <c r="BOZ36" s="392"/>
      <c r="BPA36" s="392"/>
      <c r="BPB36" s="392"/>
      <c r="BPC36" s="392"/>
      <c r="BPD36" s="392"/>
      <c r="BPE36" s="392"/>
      <c r="BPF36" s="392"/>
      <c r="BPG36" s="392"/>
      <c r="BPH36" s="392"/>
      <c r="BPI36" s="392"/>
      <c r="BPJ36" s="392"/>
      <c r="BPK36" s="392"/>
      <c r="BPL36" s="392"/>
      <c r="BPM36" s="392"/>
      <c r="BPN36" s="392"/>
      <c r="BPO36" s="392"/>
      <c r="BPP36" s="392"/>
      <c r="BPQ36" s="392"/>
      <c r="BPR36" s="392"/>
      <c r="BPS36" s="392"/>
      <c r="BPT36" s="392"/>
      <c r="BPU36" s="392"/>
      <c r="BPV36" s="392"/>
      <c r="BPW36" s="392"/>
      <c r="BPX36" s="392"/>
      <c r="BPY36" s="392"/>
      <c r="BPZ36" s="392"/>
      <c r="BQA36" s="392"/>
      <c r="BQB36" s="392"/>
      <c r="BQC36" s="392"/>
      <c r="BQD36" s="392"/>
      <c r="BQE36" s="392"/>
      <c r="BQF36" s="392"/>
      <c r="BQG36" s="392"/>
      <c r="BQH36" s="392"/>
      <c r="BQI36" s="392"/>
      <c r="BQJ36" s="392"/>
      <c r="BQK36" s="392"/>
      <c r="BQL36" s="392"/>
      <c r="BQM36" s="392"/>
      <c r="BQN36" s="392"/>
      <c r="BQO36" s="392"/>
      <c r="BQP36" s="392"/>
      <c r="BQQ36" s="392"/>
      <c r="BQR36" s="392"/>
      <c r="BQS36" s="392"/>
      <c r="BQT36" s="392"/>
      <c r="BQU36" s="392"/>
      <c r="BQV36" s="392"/>
      <c r="BQW36" s="392"/>
      <c r="BQX36" s="392"/>
      <c r="BQY36" s="392"/>
      <c r="BQZ36" s="392"/>
      <c r="BRA36" s="392"/>
      <c r="BRB36" s="392"/>
      <c r="BRC36" s="392"/>
      <c r="BRD36" s="392"/>
      <c r="BRE36" s="392"/>
      <c r="BRF36" s="392"/>
      <c r="BRG36" s="392"/>
      <c r="BRH36" s="392"/>
      <c r="BRI36" s="392"/>
      <c r="BRJ36" s="392"/>
      <c r="BRK36" s="392"/>
      <c r="BRL36" s="392"/>
      <c r="BRM36" s="392"/>
      <c r="BRN36" s="392"/>
      <c r="BRO36" s="392"/>
      <c r="BRP36" s="392"/>
      <c r="BRQ36" s="392"/>
      <c r="BRR36" s="392"/>
      <c r="BRS36" s="392"/>
      <c r="BRT36" s="392"/>
      <c r="BRU36" s="392"/>
      <c r="BRV36" s="392"/>
      <c r="BRW36" s="392"/>
      <c r="BRX36" s="392"/>
      <c r="BRY36" s="392"/>
      <c r="BRZ36" s="392"/>
      <c r="BSA36" s="392"/>
      <c r="BSB36" s="392"/>
      <c r="BSC36" s="392"/>
      <c r="BSD36" s="392"/>
      <c r="BSE36" s="392"/>
      <c r="BSF36" s="392"/>
      <c r="BSG36" s="392"/>
      <c r="BSH36" s="392"/>
      <c r="BSI36" s="392"/>
      <c r="BSJ36" s="392"/>
      <c r="BSK36" s="392"/>
      <c r="BSL36" s="392"/>
      <c r="BSM36" s="392"/>
      <c r="BSN36" s="392"/>
      <c r="BSO36" s="392"/>
      <c r="BSP36" s="392"/>
      <c r="BSQ36" s="392"/>
      <c r="BSR36" s="392"/>
      <c r="BSS36" s="392"/>
      <c r="BST36" s="392"/>
      <c r="BSU36" s="392"/>
      <c r="BSV36" s="392"/>
      <c r="BSW36" s="392"/>
      <c r="BSX36" s="392"/>
      <c r="BSY36" s="392"/>
      <c r="BSZ36" s="392"/>
      <c r="BTA36" s="392"/>
      <c r="BTB36" s="392"/>
      <c r="BTC36" s="392"/>
      <c r="BTD36" s="392"/>
      <c r="BTE36" s="392"/>
      <c r="BTF36" s="392"/>
      <c r="BTG36" s="392"/>
      <c r="BTH36" s="392"/>
      <c r="BTI36" s="392"/>
      <c r="BTJ36" s="392"/>
      <c r="BTK36" s="392"/>
      <c r="BTL36" s="392"/>
      <c r="BTM36" s="392"/>
      <c r="BTN36" s="392"/>
      <c r="BTO36" s="392"/>
      <c r="BTP36" s="392"/>
      <c r="BTQ36" s="392"/>
      <c r="BTR36" s="392"/>
      <c r="BTS36" s="392"/>
      <c r="BTT36" s="392"/>
      <c r="BTU36" s="392"/>
      <c r="BTV36" s="392"/>
      <c r="BTW36" s="392"/>
      <c r="BTX36" s="392"/>
      <c r="BTY36" s="392"/>
      <c r="BTZ36" s="392"/>
      <c r="BUA36" s="392"/>
      <c r="BUB36" s="392"/>
      <c r="BUC36" s="392"/>
      <c r="BUD36" s="392"/>
      <c r="BUE36" s="392"/>
      <c r="BUF36" s="392"/>
      <c r="BUG36" s="392"/>
      <c r="BUH36" s="392"/>
      <c r="BUI36" s="392"/>
      <c r="BUJ36" s="392"/>
      <c r="BUK36" s="392"/>
      <c r="BUL36" s="392"/>
      <c r="BUM36" s="392"/>
      <c r="BUN36" s="392"/>
      <c r="BUO36" s="392"/>
      <c r="BUP36" s="392"/>
      <c r="BUQ36" s="392"/>
      <c r="BUR36" s="392"/>
      <c r="BUS36" s="392"/>
      <c r="BUT36" s="392"/>
      <c r="BUU36" s="392"/>
      <c r="BUV36" s="392"/>
      <c r="BUW36" s="392"/>
      <c r="BUX36" s="392"/>
      <c r="BUY36" s="392"/>
      <c r="BUZ36" s="392"/>
      <c r="BVA36" s="392"/>
      <c r="BVB36" s="392"/>
      <c r="BVC36" s="392"/>
      <c r="BVD36" s="392"/>
      <c r="BVE36" s="392"/>
      <c r="BVF36" s="392"/>
      <c r="BVG36" s="392"/>
      <c r="BVH36" s="392"/>
      <c r="BVI36" s="392"/>
      <c r="BVJ36" s="392"/>
      <c r="BVK36" s="392"/>
      <c r="BVL36" s="392"/>
      <c r="BVM36" s="392"/>
      <c r="BVN36" s="392"/>
      <c r="BVO36" s="392"/>
      <c r="BVP36" s="392"/>
      <c r="BVQ36" s="392"/>
      <c r="BVR36" s="392"/>
      <c r="BVS36" s="392"/>
      <c r="BVT36" s="392"/>
      <c r="BVU36" s="392"/>
      <c r="BVV36" s="392"/>
      <c r="BVW36" s="392"/>
      <c r="BVX36" s="392"/>
      <c r="BVY36" s="392"/>
      <c r="BVZ36" s="392"/>
      <c r="BWA36" s="392"/>
      <c r="BWB36" s="392"/>
      <c r="BWC36" s="392"/>
      <c r="BWD36" s="392"/>
      <c r="BWE36" s="392"/>
      <c r="BWF36" s="392"/>
      <c r="BWG36" s="392"/>
      <c r="BWH36" s="392"/>
      <c r="BWI36" s="392"/>
      <c r="BWJ36" s="392"/>
      <c r="BWK36" s="392"/>
      <c r="BWL36" s="392"/>
      <c r="BWM36" s="392"/>
      <c r="BWN36" s="392"/>
      <c r="BWO36" s="392"/>
      <c r="BWP36" s="392"/>
      <c r="BWQ36" s="392"/>
      <c r="BWR36" s="392"/>
      <c r="BWS36" s="392"/>
      <c r="BWT36" s="392"/>
      <c r="BWU36" s="392"/>
      <c r="BWV36" s="392"/>
      <c r="BWW36" s="392"/>
      <c r="BWX36" s="392"/>
      <c r="BWY36" s="392"/>
      <c r="BWZ36" s="392"/>
      <c r="BXA36" s="392"/>
      <c r="BXB36" s="392"/>
      <c r="BXC36" s="392"/>
      <c r="BXD36" s="392"/>
      <c r="BXE36" s="392"/>
      <c r="BXF36" s="392"/>
      <c r="BXG36" s="392"/>
      <c r="BXH36" s="392"/>
      <c r="BXI36" s="392"/>
      <c r="BXJ36" s="392"/>
      <c r="BXK36" s="392"/>
      <c r="BXL36" s="392"/>
      <c r="BXM36" s="392"/>
      <c r="BXN36" s="392"/>
      <c r="BXO36" s="392"/>
      <c r="BXP36" s="392"/>
      <c r="BXQ36" s="392"/>
      <c r="BXR36" s="392"/>
      <c r="BXS36" s="392"/>
      <c r="BXT36" s="392"/>
      <c r="BXU36" s="392"/>
      <c r="BXV36" s="392"/>
      <c r="BXW36" s="392"/>
      <c r="BXX36" s="392"/>
      <c r="BXY36" s="392"/>
      <c r="BXZ36" s="392"/>
      <c r="BYA36" s="392"/>
      <c r="BYB36" s="392"/>
      <c r="BYC36" s="392"/>
      <c r="BYD36" s="392"/>
      <c r="BYE36" s="392"/>
      <c r="BYF36" s="392"/>
      <c r="BYG36" s="392"/>
      <c r="BYH36" s="392"/>
      <c r="BYI36" s="392"/>
      <c r="BYJ36" s="392"/>
      <c r="BYK36" s="392"/>
      <c r="BYL36" s="392"/>
      <c r="BYM36" s="392"/>
      <c r="BYN36" s="392"/>
      <c r="BYO36" s="392"/>
      <c r="BYP36" s="392"/>
      <c r="BYQ36" s="392"/>
      <c r="BYR36" s="392"/>
      <c r="BYS36" s="392"/>
      <c r="BYT36" s="392"/>
      <c r="BYU36" s="392"/>
      <c r="BYV36" s="392"/>
      <c r="BYW36" s="392"/>
      <c r="BYX36" s="392"/>
      <c r="BYY36" s="392"/>
      <c r="BYZ36" s="392"/>
      <c r="BZA36" s="392"/>
      <c r="BZB36" s="392"/>
      <c r="BZC36" s="392"/>
      <c r="BZD36" s="392"/>
      <c r="BZE36" s="392"/>
      <c r="BZF36" s="392"/>
      <c r="BZG36" s="392"/>
      <c r="BZH36" s="392"/>
      <c r="BZI36" s="392"/>
      <c r="BZJ36" s="392"/>
      <c r="BZK36" s="392"/>
      <c r="BZL36" s="392"/>
      <c r="BZM36" s="392"/>
      <c r="BZN36" s="392"/>
      <c r="BZO36" s="392"/>
      <c r="BZP36" s="392"/>
      <c r="BZQ36" s="392"/>
      <c r="BZR36" s="392"/>
      <c r="BZS36" s="392"/>
      <c r="BZT36" s="392"/>
      <c r="BZU36" s="392"/>
      <c r="BZV36" s="392"/>
      <c r="BZW36" s="392"/>
      <c r="BZX36" s="392"/>
      <c r="BZY36" s="392"/>
      <c r="BZZ36" s="392"/>
      <c r="CAA36" s="392"/>
      <c r="CAB36" s="392"/>
      <c r="CAC36" s="392"/>
      <c r="CAD36" s="392"/>
      <c r="CAE36" s="392"/>
      <c r="CAF36" s="392"/>
      <c r="CAG36" s="392"/>
      <c r="CAH36" s="392"/>
      <c r="CAI36" s="392"/>
      <c r="CAJ36" s="392"/>
      <c r="CAK36" s="392"/>
      <c r="CAL36" s="392"/>
      <c r="CAM36" s="392"/>
      <c r="CAN36" s="392"/>
      <c r="CAO36" s="392"/>
      <c r="CAP36" s="392"/>
      <c r="CAQ36" s="392"/>
      <c r="CAR36" s="392"/>
      <c r="CAS36" s="392"/>
      <c r="CAT36" s="392"/>
      <c r="CAU36" s="392"/>
      <c r="CAV36" s="392"/>
      <c r="CAW36" s="392"/>
      <c r="CAX36" s="392"/>
      <c r="CAY36" s="392"/>
      <c r="CAZ36" s="392"/>
      <c r="CBA36" s="392"/>
      <c r="CBB36" s="392"/>
      <c r="CBC36" s="392"/>
      <c r="CBD36" s="392"/>
      <c r="CBE36" s="392"/>
      <c r="CBF36" s="392"/>
      <c r="CBG36" s="392"/>
      <c r="CBH36" s="392"/>
      <c r="CBI36" s="392"/>
      <c r="CBJ36" s="392"/>
      <c r="CBK36" s="392"/>
      <c r="CBL36" s="392"/>
      <c r="CBM36" s="392"/>
      <c r="CBN36" s="392"/>
      <c r="CBO36" s="392"/>
      <c r="CBP36" s="392"/>
      <c r="CBQ36" s="392"/>
      <c r="CBR36" s="392"/>
      <c r="CBS36" s="392"/>
      <c r="CBT36" s="392"/>
      <c r="CBU36" s="392"/>
      <c r="CBV36" s="392"/>
      <c r="CBW36" s="392"/>
      <c r="CBX36" s="392"/>
      <c r="CBY36" s="392"/>
      <c r="CBZ36" s="392"/>
      <c r="CCA36" s="392"/>
      <c r="CCB36" s="392"/>
      <c r="CCC36" s="392"/>
      <c r="CCD36" s="392"/>
      <c r="CCE36" s="392"/>
      <c r="CCF36" s="392"/>
      <c r="CCG36" s="392"/>
      <c r="CCH36" s="392"/>
      <c r="CCI36" s="392"/>
      <c r="CCJ36" s="392"/>
      <c r="CCK36" s="392"/>
      <c r="CCL36" s="392"/>
      <c r="CCM36" s="392"/>
      <c r="CCN36" s="392"/>
      <c r="CCO36" s="392"/>
      <c r="CCP36" s="392"/>
      <c r="CCQ36" s="392"/>
      <c r="CCR36" s="392"/>
      <c r="CCS36" s="392"/>
      <c r="CCT36" s="392"/>
      <c r="CCU36" s="392"/>
      <c r="CCV36" s="392"/>
      <c r="CCW36" s="392"/>
      <c r="CCX36" s="392"/>
      <c r="CCY36" s="392"/>
      <c r="CCZ36" s="392"/>
      <c r="CDA36" s="392"/>
      <c r="CDB36" s="392"/>
      <c r="CDC36" s="392"/>
      <c r="CDD36" s="392"/>
      <c r="CDE36" s="392"/>
      <c r="CDF36" s="392"/>
      <c r="CDG36" s="392"/>
      <c r="CDH36" s="392"/>
      <c r="CDI36" s="392"/>
      <c r="CDJ36" s="392"/>
      <c r="CDK36" s="392"/>
      <c r="CDL36" s="392"/>
      <c r="CDM36" s="392"/>
      <c r="CDN36" s="392"/>
      <c r="CDO36" s="392"/>
      <c r="CDP36" s="392"/>
      <c r="CDQ36" s="392"/>
      <c r="CDR36" s="392"/>
      <c r="CDS36" s="392"/>
      <c r="CDT36" s="392"/>
      <c r="CDU36" s="392"/>
      <c r="CDV36" s="392"/>
      <c r="CDW36" s="392"/>
      <c r="CDX36" s="392"/>
      <c r="CDY36" s="392"/>
      <c r="CDZ36" s="392"/>
      <c r="CEA36" s="392"/>
      <c r="CEB36" s="392"/>
      <c r="CEC36" s="392"/>
      <c r="CED36" s="392"/>
      <c r="CEE36" s="392"/>
      <c r="CEF36" s="392"/>
      <c r="CEG36" s="392"/>
      <c r="CEH36" s="392"/>
      <c r="CEI36" s="392"/>
      <c r="CEJ36" s="392"/>
      <c r="CEK36" s="392"/>
      <c r="CEL36" s="392"/>
      <c r="CEM36" s="392"/>
      <c r="CEN36" s="392"/>
      <c r="CEO36" s="392"/>
      <c r="CEP36" s="392"/>
      <c r="CEQ36" s="392"/>
      <c r="CER36" s="392"/>
      <c r="CES36" s="392"/>
      <c r="CET36" s="392"/>
      <c r="CEU36" s="392"/>
      <c r="CEV36" s="392"/>
      <c r="CEW36" s="392"/>
      <c r="CEX36" s="392"/>
      <c r="CEY36" s="392"/>
      <c r="CEZ36" s="392"/>
      <c r="CFA36" s="392"/>
      <c r="CFB36" s="392"/>
      <c r="CFC36" s="392"/>
      <c r="CFD36" s="392"/>
      <c r="CFE36" s="392"/>
      <c r="CFF36" s="392"/>
      <c r="CFG36" s="392"/>
      <c r="CFH36" s="392"/>
      <c r="CFI36" s="392"/>
      <c r="CFJ36" s="392"/>
      <c r="CFK36" s="392"/>
      <c r="CFL36" s="392"/>
      <c r="CFM36" s="392"/>
      <c r="CFN36" s="392"/>
      <c r="CFO36" s="392"/>
      <c r="CFP36" s="392"/>
      <c r="CFQ36" s="392"/>
      <c r="CFR36" s="392"/>
      <c r="CFS36" s="392"/>
      <c r="CFT36" s="392"/>
      <c r="CFU36" s="392"/>
      <c r="CFV36" s="392"/>
      <c r="CFW36" s="392"/>
      <c r="CFX36" s="392"/>
      <c r="CFY36" s="392"/>
      <c r="CFZ36" s="392"/>
      <c r="CGA36" s="392"/>
      <c r="CGB36" s="392"/>
      <c r="CGC36" s="392"/>
      <c r="CGD36" s="392"/>
      <c r="CGE36" s="392"/>
      <c r="CGF36" s="392"/>
      <c r="CGG36" s="392"/>
      <c r="CGH36" s="392"/>
      <c r="CGI36" s="392"/>
      <c r="CGJ36" s="392"/>
      <c r="CGK36" s="392"/>
      <c r="CGL36" s="392"/>
      <c r="CGM36" s="392"/>
      <c r="CGN36" s="392"/>
      <c r="CGO36" s="392"/>
      <c r="CGP36" s="392"/>
      <c r="CGQ36" s="392"/>
      <c r="CGR36" s="392"/>
      <c r="CGS36" s="392"/>
      <c r="CGT36" s="392"/>
      <c r="CGU36" s="392"/>
      <c r="CGV36" s="392"/>
      <c r="CGW36" s="392"/>
      <c r="CGX36" s="392"/>
      <c r="CGY36" s="392"/>
      <c r="CGZ36" s="392"/>
      <c r="CHA36" s="392"/>
      <c r="CHB36" s="392"/>
      <c r="CHC36" s="392"/>
      <c r="CHD36" s="392"/>
      <c r="CHE36" s="392"/>
      <c r="CHF36" s="392"/>
      <c r="CHG36" s="392"/>
      <c r="CHH36" s="392"/>
      <c r="CHI36" s="392"/>
      <c r="CHJ36" s="392"/>
      <c r="CHK36" s="392"/>
      <c r="CHL36" s="392"/>
      <c r="CHM36" s="392"/>
      <c r="CHN36" s="392"/>
      <c r="CHO36" s="392"/>
      <c r="CHP36" s="392"/>
      <c r="CHQ36" s="392"/>
      <c r="CHR36" s="392"/>
      <c r="CHS36" s="392"/>
      <c r="CHT36" s="392"/>
      <c r="CHU36" s="392"/>
      <c r="CHV36" s="392"/>
      <c r="CHW36" s="392"/>
      <c r="CHX36" s="392"/>
      <c r="CHY36" s="392"/>
      <c r="CHZ36" s="392"/>
      <c r="CIA36" s="392"/>
      <c r="CIB36" s="392"/>
      <c r="CIC36" s="392"/>
      <c r="CID36" s="392"/>
      <c r="CIE36" s="392"/>
      <c r="CIF36" s="392"/>
      <c r="CIG36" s="392"/>
      <c r="CIH36" s="392"/>
      <c r="CII36" s="392"/>
      <c r="CIJ36" s="392"/>
      <c r="CIK36" s="392"/>
      <c r="CIL36" s="392"/>
      <c r="CIM36" s="392"/>
      <c r="CIN36" s="392"/>
      <c r="CIO36" s="392"/>
      <c r="CIP36" s="392"/>
      <c r="CIQ36" s="392"/>
      <c r="CIR36" s="392"/>
      <c r="CIS36" s="392"/>
      <c r="CIT36" s="392"/>
      <c r="CIU36" s="392"/>
      <c r="CIV36" s="392"/>
      <c r="CIW36" s="392"/>
      <c r="CIX36" s="392"/>
      <c r="CIY36" s="392"/>
      <c r="CIZ36" s="392"/>
      <c r="CJA36" s="392"/>
      <c r="CJB36" s="392"/>
      <c r="CJC36" s="392"/>
      <c r="CJD36" s="392"/>
      <c r="CJE36" s="392"/>
      <c r="CJF36" s="392"/>
      <c r="CJG36" s="392"/>
      <c r="CJH36" s="392"/>
      <c r="CJI36" s="392"/>
      <c r="CJJ36" s="392"/>
      <c r="CJK36" s="392"/>
      <c r="CJL36" s="392"/>
      <c r="CJM36" s="392"/>
      <c r="CJN36" s="392"/>
      <c r="CJO36" s="392"/>
      <c r="CJP36" s="392"/>
      <c r="CJQ36" s="392"/>
      <c r="CJR36" s="392"/>
      <c r="CJS36" s="392"/>
      <c r="CJT36" s="392"/>
      <c r="CJU36" s="392"/>
      <c r="CJV36" s="392"/>
      <c r="CJW36" s="392"/>
      <c r="CJX36" s="392"/>
      <c r="CJY36" s="392"/>
      <c r="CJZ36" s="392"/>
      <c r="CKA36" s="392"/>
      <c r="CKB36" s="392"/>
      <c r="CKC36" s="392"/>
      <c r="CKD36" s="392"/>
      <c r="CKE36" s="392"/>
      <c r="CKF36" s="392"/>
      <c r="CKG36" s="392"/>
      <c r="CKH36" s="392"/>
      <c r="CKI36" s="392"/>
      <c r="CKJ36" s="392"/>
      <c r="CKK36" s="392"/>
      <c r="CKL36" s="392"/>
      <c r="CKM36" s="392"/>
      <c r="CKN36" s="392"/>
      <c r="CKO36" s="392"/>
      <c r="CKP36" s="392"/>
      <c r="CKQ36" s="392"/>
      <c r="CKR36" s="392"/>
      <c r="CKS36" s="392"/>
      <c r="CKT36" s="392"/>
      <c r="CKU36" s="392"/>
      <c r="CKV36" s="392"/>
      <c r="CKW36" s="392"/>
      <c r="CKX36" s="392"/>
      <c r="CKY36" s="392"/>
      <c r="CKZ36" s="392"/>
      <c r="CLA36" s="392"/>
      <c r="CLB36" s="392"/>
      <c r="CLC36" s="392"/>
      <c r="CLD36" s="392"/>
      <c r="CLE36" s="392"/>
      <c r="CLF36" s="392"/>
      <c r="CLG36" s="392"/>
      <c r="CLH36" s="392"/>
      <c r="CLI36" s="392"/>
      <c r="CLJ36" s="392"/>
      <c r="CLK36" s="392"/>
      <c r="CLL36" s="392"/>
      <c r="CLM36" s="392"/>
      <c r="CLN36" s="392"/>
      <c r="CLO36" s="392"/>
      <c r="CLP36" s="392"/>
      <c r="CLQ36" s="392"/>
      <c r="CLR36" s="392"/>
      <c r="CLS36" s="392"/>
      <c r="CLT36" s="392"/>
      <c r="CLU36" s="392"/>
      <c r="CLV36" s="392"/>
      <c r="CLW36" s="392"/>
      <c r="CLX36" s="392"/>
      <c r="CLY36" s="392"/>
      <c r="CLZ36" s="392"/>
      <c r="CMA36" s="392"/>
      <c r="CMB36" s="392"/>
      <c r="CMC36" s="392"/>
      <c r="CMD36" s="392"/>
      <c r="CME36" s="392"/>
      <c r="CMF36" s="392"/>
      <c r="CMG36" s="392"/>
      <c r="CMH36" s="392"/>
      <c r="CMI36" s="392"/>
      <c r="CMJ36" s="392"/>
      <c r="CMK36" s="392"/>
      <c r="CML36" s="392"/>
      <c r="CMM36" s="392"/>
      <c r="CMN36" s="392"/>
      <c r="CMO36" s="392"/>
      <c r="CMP36" s="392"/>
      <c r="CMQ36" s="392"/>
      <c r="CMR36" s="392"/>
      <c r="CMS36" s="392"/>
      <c r="CMT36" s="392"/>
      <c r="CMU36" s="392"/>
      <c r="CMV36" s="392"/>
      <c r="CMW36" s="392"/>
      <c r="CMX36" s="392"/>
      <c r="CMY36" s="392"/>
      <c r="CMZ36" s="392"/>
      <c r="CNA36" s="392"/>
      <c r="CNB36" s="392"/>
      <c r="CNC36" s="392"/>
      <c r="CND36" s="392"/>
      <c r="CNE36" s="392"/>
      <c r="CNF36" s="392"/>
      <c r="CNG36" s="392"/>
      <c r="CNH36" s="392"/>
      <c r="CNI36" s="392"/>
      <c r="CNJ36" s="392"/>
      <c r="CNK36" s="392"/>
      <c r="CNL36" s="392"/>
      <c r="CNM36" s="392"/>
      <c r="CNN36" s="392"/>
      <c r="CNO36" s="392"/>
      <c r="CNP36" s="392"/>
      <c r="CNQ36" s="392"/>
      <c r="CNR36" s="392"/>
      <c r="CNS36" s="392"/>
      <c r="CNT36" s="392"/>
      <c r="CNU36" s="392"/>
      <c r="CNV36" s="392"/>
      <c r="CNW36" s="392"/>
      <c r="CNX36" s="392"/>
      <c r="CNY36" s="392"/>
      <c r="CNZ36" s="392"/>
      <c r="COA36" s="392"/>
      <c r="COB36" s="392"/>
      <c r="COC36" s="392"/>
      <c r="COD36" s="392"/>
      <c r="COE36" s="392"/>
      <c r="COF36" s="392"/>
      <c r="COG36" s="392"/>
      <c r="COH36" s="392"/>
      <c r="COI36" s="392"/>
      <c r="COJ36" s="392"/>
      <c r="COK36" s="392"/>
      <c r="COL36" s="392"/>
      <c r="COM36" s="392"/>
      <c r="CON36" s="392"/>
      <c r="COO36" s="392"/>
      <c r="COP36" s="392"/>
      <c r="COQ36" s="392"/>
      <c r="COR36" s="392"/>
      <c r="COS36" s="392"/>
      <c r="COT36" s="392"/>
      <c r="COU36" s="392"/>
      <c r="COV36" s="392"/>
      <c r="COW36" s="392"/>
      <c r="COX36" s="392"/>
      <c r="COY36" s="392"/>
      <c r="COZ36" s="392"/>
      <c r="CPA36" s="392"/>
      <c r="CPB36" s="392"/>
      <c r="CPC36" s="392"/>
      <c r="CPD36" s="392"/>
      <c r="CPE36" s="392"/>
      <c r="CPF36" s="392"/>
      <c r="CPG36" s="392"/>
      <c r="CPH36" s="392"/>
      <c r="CPI36" s="392"/>
      <c r="CPJ36" s="392"/>
      <c r="CPK36" s="392"/>
      <c r="CPL36" s="392"/>
      <c r="CPM36" s="392"/>
      <c r="CPN36" s="392"/>
      <c r="CPO36" s="392"/>
      <c r="CPP36" s="392"/>
      <c r="CPQ36" s="392"/>
      <c r="CPR36" s="392"/>
      <c r="CPS36" s="392"/>
      <c r="CPT36" s="392"/>
      <c r="CPU36" s="392"/>
      <c r="CPV36" s="392"/>
      <c r="CPW36" s="392"/>
      <c r="CPX36" s="392"/>
      <c r="CPY36" s="392"/>
      <c r="CPZ36" s="392"/>
      <c r="CQA36" s="392"/>
      <c r="CQB36" s="392"/>
      <c r="CQC36" s="392"/>
      <c r="CQD36" s="392"/>
      <c r="CQE36" s="392"/>
      <c r="CQF36" s="392"/>
      <c r="CQG36" s="392"/>
      <c r="CQH36" s="392"/>
      <c r="CQI36" s="392"/>
      <c r="CQJ36" s="392"/>
      <c r="CQK36" s="392"/>
      <c r="CQL36" s="392"/>
      <c r="CQM36" s="392"/>
      <c r="CQN36" s="392"/>
      <c r="CQO36" s="392"/>
      <c r="CQP36" s="392"/>
      <c r="CQQ36" s="392"/>
      <c r="CQR36" s="392"/>
      <c r="CQS36" s="392"/>
      <c r="CQT36" s="392"/>
      <c r="CQU36" s="392"/>
      <c r="CQV36" s="392"/>
      <c r="CQW36" s="392"/>
      <c r="CQX36" s="392"/>
      <c r="CQY36" s="392"/>
      <c r="CQZ36" s="392"/>
      <c r="CRA36" s="392"/>
      <c r="CRB36" s="392"/>
      <c r="CRC36" s="392"/>
      <c r="CRD36" s="392"/>
      <c r="CRE36" s="392"/>
      <c r="CRF36" s="392"/>
      <c r="CRG36" s="392"/>
      <c r="CRH36" s="392"/>
      <c r="CRI36" s="392"/>
      <c r="CRJ36" s="392"/>
      <c r="CRK36" s="392"/>
      <c r="CRL36" s="392"/>
      <c r="CRM36" s="392"/>
      <c r="CRN36" s="392"/>
      <c r="CRO36" s="392"/>
      <c r="CRP36" s="392"/>
      <c r="CRQ36" s="392"/>
      <c r="CRR36" s="392"/>
      <c r="CRS36" s="392"/>
      <c r="CRT36" s="392"/>
      <c r="CRU36" s="392"/>
      <c r="CRV36" s="392"/>
      <c r="CRW36" s="392"/>
      <c r="CRX36" s="392"/>
      <c r="CRY36" s="392"/>
      <c r="CRZ36" s="392"/>
      <c r="CSA36" s="392"/>
      <c r="CSB36" s="392"/>
      <c r="CSC36" s="392"/>
      <c r="CSD36" s="392"/>
      <c r="CSE36" s="392"/>
      <c r="CSF36" s="392"/>
      <c r="CSG36" s="392"/>
      <c r="CSH36" s="392"/>
      <c r="CSI36" s="392"/>
      <c r="CSJ36" s="392"/>
      <c r="CSK36" s="392"/>
      <c r="CSL36" s="392"/>
      <c r="CSM36" s="392"/>
      <c r="CSN36" s="392"/>
      <c r="CSO36" s="392"/>
      <c r="CSP36" s="392"/>
      <c r="CSQ36" s="392"/>
      <c r="CSR36" s="392"/>
      <c r="CSS36" s="392"/>
      <c r="CST36" s="392"/>
      <c r="CSU36" s="392"/>
      <c r="CSV36" s="392"/>
      <c r="CSW36" s="392"/>
      <c r="CSX36" s="392"/>
      <c r="CSY36" s="392"/>
      <c r="CSZ36" s="392"/>
      <c r="CTA36" s="392"/>
      <c r="CTB36" s="392"/>
      <c r="CTC36" s="392"/>
      <c r="CTD36" s="392"/>
      <c r="CTE36" s="392"/>
      <c r="CTF36" s="392"/>
      <c r="CTG36" s="392"/>
      <c r="CTH36" s="392"/>
      <c r="CTI36" s="392"/>
      <c r="CTJ36" s="392"/>
      <c r="CTK36" s="392"/>
      <c r="CTL36" s="392"/>
      <c r="CTM36" s="392"/>
      <c r="CTN36" s="392"/>
      <c r="CTO36" s="392"/>
      <c r="CTP36" s="392"/>
      <c r="CTQ36" s="392"/>
      <c r="CTR36" s="392"/>
      <c r="CTS36" s="392"/>
      <c r="CTT36" s="392"/>
      <c r="CTU36" s="392"/>
      <c r="CTV36" s="392"/>
      <c r="CTW36" s="392"/>
      <c r="CTX36" s="392"/>
      <c r="CTY36" s="392"/>
      <c r="CTZ36" s="392"/>
      <c r="CUA36" s="392"/>
      <c r="CUB36" s="392"/>
      <c r="CUC36" s="392"/>
      <c r="CUD36" s="392"/>
      <c r="CUE36" s="392"/>
      <c r="CUF36" s="392"/>
      <c r="CUG36" s="392"/>
      <c r="CUH36" s="392"/>
      <c r="CUI36" s="392"/>
      <c r="CUJ36" s="392"/>
      <c r="CUK36" s="392"/>
      <c r="CUL36" s="392"/>
      <c r="CUM36" s="392"/>
      <c r="CUN36" s="392"/>
      <c r="CUO36" s="392"/>
      <c r="CUP36" s="392"/>
      <c r="CUQ36" s="392"/>
      <c r="CUR36" s="392"/>
      <c r="CUS36" s="392"/>
      <c r="CUT36" s="392"/>
      <c r="CUU36" s="392"/>
      <c r="CUV36" s="392"/>
      <c r="CUW36" s="392"/>
      <c r="CUX36" s="392"/>
      <c r="CUY36" s="392"/>
      <c r="CUZ36" s="392"/>
      <c r="CVA36" s="392"/>
      <c r="CVB36" s="392"/>
      <c r="CVC36" s="392"/>
      <c r="CVD36" s="392"/>
      <c r="CVE36" s="392"/>
      <c r="CVF36" s="392"/>
      <c r="CVG36" s="392"/>
      <c r="CVH36" s="392"/>
      <c r="CVI36" s="392"/>
      <c r="CVJ36" s="392"/>
      <c r="CVK36" s="392"/>
      <c r="CVL36" s="392"/>
      <c r="CVM36" s="392"/>
      <c r="CVN36" s="392"/>
      <c r="CVO36" s="392"/>
      <c r="CVP36" s="392"/>
      <c r="CVQ36" s="392"/>
      <c r="CVR36" s="392"/>
      <c r="CVS36" s="392"/>
      <c r="CVT36" s="392"/>
      <c r="CVU36" s="392"/>
      <c r="CVV36" s="392"/>
      <c r="CVW36" s="392"/>
      <c r="CVX36" s="392"/>
      <c r="CVY36" s="392"/>
      <c r="CVZ36" s="392"/>
      <c r="CWA36" s="392"/>
      <c r="CWB36" s="392"/>
      <c r="CWC36" s="392"/>
      <c r="CWD36" s="392"/>
      <c r="CWE36" s="392"/>
      <c r="CWF36" s="392"/>
      <c r="CWG36" s="392"/>
      <c r="CWH36" s="392"/>
      <c r="CWI36" s="392"/>
      <c r="CWJ36" s="392"/>
      <c r="CWK36" s="392"/>
      <c r="CWL36" s="392"/>
      <c r="CWM36" s="392"/>
      <c r="CWN36" s="392"/>
      <c r="CWO36" s="392"/>
      <c r="CWP36" s="392"/>
      <c r="CWQ36" s="392"/>
      <c r="CWR36" s="392"/>
      <c r="CWS36" s="392"/>
      <c r="CWT36" s="392"/>
      <c r="CWU36" s="392"/>
      <c r="CWV36" s="392"/>
      <c r="CWW36" s="392"/>
      <c r="CWX36" s="392"/>
      <c r="CWY36" s="392"/>
      <c r="CWZ36" s="392"/>
      <c r="CXA36" s="392"/>
      <c r="CXB36" s="392"/>
      <c r="CXC36" s="392"/>
      <c r="CXD36" s="392"/>
      <c r="CXE36" s="392"/>
      <c r="CXF36" s="392"/>
      <c r="CXG36" s="392"/>
      <c r="CXH36" s="392"/>
      <c r="CXI36" s="392"/>
      <c r="CXJ36" s="392"/>
      <c r="CXK36" s="392"/>
      <c r="CXL36" s="392"/>
      <c r="CXM36" s="392"/>
      <c r="CXN36" s="392"/>
      <c r="CXO36" s="392"/>
      <c r="CXP36" s="392"/>
      <c r="CXQ36" s="392"/>
      <c r="CXR36" s="392"/>
      <c r="CXS36" s="392"/>
      <c r="CXT36" s="392"/>
      <c r="CXU36" s="392"/>
      <c r="CXV36" s="392"/>
      <c r="CXW36" s="392"/>
      <c r="CXX36" s="392"/>
      <c r="CXY36" s="392"/>
      <c r="CXZ36" s="392"/>
      <c r="CYA36" s="392"/>
      <c r="CYB36" s="392"/>
      <c r="CYC36" s="392"/>
      <c r="CYD36" s="392"/>
      <c r="CYE36" s="392"/>
      <c r="CYF36" s="392"/>
      <c r="CYG36" s="392"/>
      <c r="CYH36" s="392"/>
      <c r="CYI36" s="392"/>
      <c r="CYJ36" s="392"/>
      <c r="CYK36" s="392"/>
      <c r="CYL36" s="392"/>
      <c r="CYM36" s="392"/>
      <c r="CYN36" s="392"/>
      <c r="CYO36" s="392"/>
      <c r="CYP36" s="392"/>
      <c r="CYQ36" s="392"/>
      <c r="CYR36" s="392"/>
      <c r="CYS36" s="392"/>
      <c r="CYT36" s="392"/>
      <c r="CYU36" s="392"/>
      <c r="CYV36" s="392"/>
      <c r="CYW36" s="392"/>
      <c r="CYX36" s="392"/>
      <c r="CYY36" s="392"/>
      <c r="CYZ36" s="392"/>
      <c r="CZA36" s="392"/>
      <c r="CZB36" s="392"/>
      <c r="CZC36" s="392"/>
      <c r="CZD36" s="392"/>
      <c r="CZE36" s="392"/>
      <c r="CZF36" s="392"/>
      <c r="CZG36" s="392"/>
      <c r="CZH36" s="392"/>
      <c r="CZI36" s="392"/>
      <c r="CZJ36" s="392"/>
      <c r="CZK36" s="392"/>
      <c r="CZL36" s="392"/>
      <c r="CZM36" s="392"/>
      <c r="CZN36" s="392"/>
      <c r="CZO36" s="392"/>
      <c r="CZP36" s="392"/>
      <c r="CZQ36" s="392"/>
      <c r="CZR36" s="392"/>
      <c r="CZS36" s="392"/>
      <c r="CZT36" s="392"/>
      <c r="CZU36" s="392"/>
      <c r="CZV36" s="392"/>
      <c r="CZW36" s="392"/>
      <c r="CZX36" s="392"/>
      <c r="CZY36" s="392"/>
      <c r="CZZ36" s="392"/>
      <c r="DAA36" s="392"/>
      <c r="DAB36" s="392"/>
      <c r="DAC36" s="392"/>
      <c r="DAD36" s="392"/>
      <c r="DAE36" s="392"/>
      <c r="DAF36" s="392"/>
      <c r="DAG36" s="392"/>
      <c r="DAH36" s="392"/>
      <c r="DAI36" s="392"/>
      <c r="DAJ36" s="392"/>
      <c r="DAK36" s="392"/>
      <c r="DAL36" s="392"/>
      <c r="DAM36" s="392"/>
      <c r="DAN36" s="392"/>
      <c r="DAO36" s="392"/>
      <c r="DAP36" s="392"/>
      <c r="DAQ36" s="392"/>
      <c r="DAR36" s="392"/>
      <c r="DAS36" s="392"/>
      <c r="DAT36" s="392"/>
      <c r="DAU36" s="392"/>
      <c r="DAV36" s="392"/>
      <c r="DAW36" s="392"/>
      <c r="DAX36" s="392"/>
      <c r="DAY36" s="392"/>
      <c r="DAZ36" s="392"/>
      <c r="DBA36" s="392"/>
      <c r="DBB36" s="392"/>
      <c r="DBC36" s="392"/>
      <c r="DBD36" s="392"/>
      <c r="DBE36" s="392"/>
      <c r="DBF36" s="392"/>
      <c r="DBG36" s="392"/>
      <c r="DBH36" s="392"/>
      <c r="DBI36" s="392"/>
      <c r="DBJ36" s="392"/>
      <c r="DBK36" s="392"/>
      <c r="DBL36" s="392"/>
      <c r="DBM36" s="392"/>
      <c r="DBN36" s="392"/>
      <c r="DBO36" s="392"/>
      <c r="DBP36" s="392"/>
      <c r="DBQ36" s="392"/>
      <c r="DBR36" s="392"/>
      <c r="DBS36" s="392"/>
      <c r="DBT36" s="392"/>
      <c r="DBU36" s="392"/>
      <c r="DBV36" s="392"/>
      <c r="DBW36" s="392"/>
      <c r="DBX36" s="392"/>
      <c r="DBY36" s="392"/>
      <c r="DBZ36" s="392"/>
      <c r="DCA36" s="392"/>
      <c r="DCB36" s="392"/>
      <c r="DCC36" s="392"/>
      <c r="DCD36" s="392"/>
      <c r="DCE36" s="392"/>
      <c r="DCF36" s="392"/>
      <c r="DCG36" s="392"/>
      <c r="DCH36" s="392"/>
      <c r="DCI36" s="392"/>
      <c r="DCJ36" s="392"/>
      <c r="DCK36" s="392"/>
      <c r="DCL36" s="392"/>
      <c r="DCM36" s="392"/>
      <c r="DCN36" s="392"/>
      <c r="DCO36" s="392"/>
      <c r="DCP36" s="392"/>
      <c r="DCQ36" s="392"/>
      <c r="DCR36" s="392"/>
      <c r="DCS36" s="392"/>
      <c r="DCT36" s="392"/>
      <c r="DCU36" s="392"/>
      <c r="DCV36" s="392"/>
      <c r="DCW36" s="392"/>
      <c r="DCX36" s="392"/>
      <c r="DCY36" s="392"/>
      <c r="DCZ36" s="392"/>
      <c r="DDA36" s="392"/>
      <c r="DDB36" s="392"/>
      <c r="DDC36" s="392"/>
      <c r="DDD36" s="392"/>
      <c r="DDE36" s="392"/>
      <c r="DDF36" s="392"/>
      <c r="DDG36" s="392"/>
      <c r="DDH36" s="392"/>
      <c r="DDI36" s="392"/>
      <c r="DDJ36" s="392"/>
      <c r="DDK36" s="392"/>
      <c r="DDL36" s="392"/>
      <c r="DDM36" s="392"/>
      <c r="DDN36" s="392"/>
      <c r="DDO36" s="392"/>
      <c r="DDP36" s="392"/>
      <c r="DDQ36" s="392"/>
      <c r="DDR36" s="392"/>
      <c r="DDS36" s="392"/>
      <c r="DDT36" s="392"/>
      <c r="DDU36" s="392"/>
      <c r="DDV36" s="392"/>
      <c r="DDW36" s="392"/>
      <c r="DDX36" s="392"/>
      <c r="DDY36" s="392"/>
      <c r="DDZ36" s="392"/>
      <c r="DEA36" s="392"/>
      <c r="DEB36" s="392"/>
      <c r="DEC36" s="392"/>
      <c r="DED36" s="392"/>
      <c r="DEE36" s="392"/>
      <c r="DEF36" s="392"/>
      <c r="DEG36" s="392"/>
      <c r="DEH36" s="392"/>
      <c r="DEI36" s="392"/>
      <c r="DEJ36" s="392"/>
      <c r="DEK36" s="392"/>
      <c r="DEL36" s="392"/>
      <c r="DEM36" s="392"/>
      <c r="DEN36" s="392"/>
      <c r="DEO36" s="392"/>
      <c r="DEP36" s="392"/>
      <c r="DEQ36" s="392"/>
      <c r="DER36" s="392"/>
      <c r="DES36" s="392"/>
      <c r="DET36" s="392"/>
      <c r="DEU36" s="392"/>
      <c r="DEV36" s="392"/>
      <c r="DEW36" s="392"/>
      <c r="DEX36" s="392"/>
      <c r="DEY36" s="392"/>
      <c r="DEZ36" s="392"/>
      <c r="DFA36" s="392"/>
      <c r="DFB36" s="392"/>
      <c r="DFC36" s="392"/>
      <c r="DFD36" s="392"/>
      <c r="DFE36" s="392"/>
      <c r="DFF36" s="392"/>
      <c r="DFG36" s="392"/>
      <c r="DFH36" s="392"/>
      <c r="DFI36" s="392"/>
      <c r="DFJ36" s="392"/>
      <c r="DFK36" s="392"/>
      <c r="DFL36" s="392"/>
      <c r="DFM36" s="392"/>
      <c r="DFN36" s="392"/>
      <c r="DFO36" s="392"/>
      <c r="DFP36" s="392"/>
      <c r="DFQ36" s="392"/>
      <c r="DFR36" s="392"/>
      <c r="DFS36" s="392"/>
      <c r="DFT36" s="392"/>
      <c r="DFU36" s="392"/>
      <c r="DFV36" s="392"/>
      <c r="DFW36" s="392"/>
      <c r="DFX36" s="392"/>
      <c r="DFY36" s="392"/>
      <c r="DFZ36" s="392"/>
      <c r="DGA36" s="392"/>
      <c r="DGB36" s="392"/>
      <c r="DGC36" s="392"/>
      <c r="DGD36" s="392"/>
      <c r="DGE36" s="392"/>
      <c r="DGF36" s="392"/>
      <c r="DGG36" s="392"/>
      <c r="DGH36" s="392"/>
      <c r="DGI36" s="392"/>
      <c r="DGJ36" s="392"/>
      <c r="DGK36" s="392"/>
      <c r="DGL36" s="392"/>
      <c r="DGM36" s="392"/>
      <c r="DGN36" s="392"/>
      <c r="DGO36" s="392"/>
      <c r="DGP36" s="392"/>
      <c r="DGQ36" s="392"/>
      <c r="DGR36" s="392"/>
      <c r="DGS36" s="392"/>
      <c r="DGT36" s="392"/>
      <c r="DGU36" s="392"/>
      <c r="DGV36" s="392"/>
      <c r="DGW36" s="392"/>
      <c r="DGX36" s="392"/>
      <c r="DGY36" s="392"/>
      <c r="DGZ36" s="392"/>
      <c r="DHA36" s="392"/>
      <c r="DHB36" s="392"/>
      <c r="DHC36" s="392"/>
      <c r="DHD36" s="392"/>
      <c r="DHE36" s="392"/>
      <c r="DHF36" s="392"/>
      <c r="DHG36" s="392"/>
      <c r="DHH36" s="392"/>
      <c r="DHI36" s="392"/>
      <c r="DHJ36" s="392"/>
      <c r="DHK36" s="392"/>
      <c r="DHL36" s="392"/>
      <c r="DHM36" s="392"/>
      <c r="DHN36" s="392"/>
      <c r="DHO36" s="392"/>
      <c r="DHP36" s="392"/>
      <c r="DHQ36" s="392"/>
      <c r="DHR36" s="392"/>
      <c r="DHS36" s="392"/>
      <c r="DHT36" s="392"/>
      <c r="DHU36" s="392"/>
      <c r="DHV36" s="392"/>
      <c r="DHW36" s="392"/>
      <c r="DHX36" s="392"/>
      <c r="DHY36" s="392"/>
      <c r="DHZ36" s="392"/>
      <c r="DIA36" s="392"/>
      <c r="DIB36" s="392"/>
      <c r="DIC36" s="392"/>
      <c r="DID36" s="392"/>
      <c r="DIE36" s="392"/>
      <c r="DIF36" s="392"/>
      <c r="DIG36" s="392"/>
      <c r="DIH36" s="392"/>
      <c r="DII36" s="392"/>
      <c r="DIJ36" s="392"/>
      <c r="DIK36" s="392"/>
      <c r="DIL36" s="392"/>
      <c r="DIM36" s="392"/>
      <c r="DIN36" s="392"/>
      <c r="DIO36" s="392"/>
      <c r="DIP36" s="392"/>
      <c r="DIQ36" s="392"/>
      <c r="DIR36" s="392"/>
      <c r="DIS36" s="392"/>
      <c r="DIT36" s="392"/>
      <c r="DIU36" s="392"/>
      <c r="DIV36" s="392"/>
      <c r="DIW36" s="392"/>
      <c r="DIX36" s="392"/>
      <c r="DIY36" s="392"/>
      <c r="DIZ36" s="392"/>
      <c r="DJA36" s="392"/>
      <c r="DJB36" s="392"/>
      <c r="DJC36" s="392"/>
      <c r="DJD36" s="392"/>
      <c r="DJE36" s="392"/>
      <c r="DJF36" s="392"/>
      <c r="DJG36" s="392"/>
      <c r="DJH36" s="392"/>
      <c r="DJI36" s="392"/>
      <c r="DJJ36" s="392"/>
      <c r="DJK36" s="392"/>
      <c r="DJL36" s="392"/>
      <c r="DJM36" s="392"/>
      <c r="DJN36" s="392"/>
      <c r="DJO36" s="392"/>
      <c r="DJP36" s="392"/>
      <c r="DJQ36" s="392"/>
      <c r="DJR36" s="392"/>
      <c r="DJS36" s="392"/>
      <c r="DJT36" s="392"/>
      <c r="DJU36" s="392"/>
      <c r="DJV36" s="392"/>
      <c r="DJW36" s="392"/>
      <c r="DJX36" s="392"/>
      <c r="DJY36" s="392"/>
      <c r="DJZ36" s="392"/>
      <c r="DKA36" s="392"/>
      <c r="DKB36" s="392"/>
      <c r="DKC36" s="392"/>
      <c r="DKD36" s="392"/>
      <c r="DKE36" s="392"/>
      <c r="DKF36" s="392"/>
      <c r="DKG36" s="392"/>
      <c r="DKH36" s="392"/>
      <c r="DKI36" s="392"/>
      <c r="DKJ36" s="392"/>
      <c r="DKK36" s="392"/>
      <c r="DKL36" s="392"/>
      <c r="DKM36" s="392"/>
      <c r="DKN36" s="392"/>
      <c r="DKO36" s="392"/>
      <c r="DKP36" s="392"/>
      <c r="DKQ36" s="392"/>
      <c r="DKR36" s="392"/>
      <c r="DKS36" s="392"/>
      <c r="DKT36" s="392"/>
      <c r="DKU36" s="392"/>
      <c r="DKV36" s="392"/>
      <c r="DKW36" s="392"/>
      <c r="DKX36" s="392"/>
      <c r="DKY36" s="392"/>
      <c r="DKZ36" s="392"/>
      <c r="DLA36" s="392"/>
      <c r="DLB36" s="392"/>
      <c r="DLC36" s="392"/>
      <c r="DLD36" s="392"/>
      <c r="DLE36" s="392"/>
      <c r="DLF36" s="392"/>
      <c r="DLG36" s="392"/>
      <c r="DLH36" s="392"/>
      <c r="DLI36" s="392"/>
      <c r="DLJ36" s="392"/>
      <c r="DLK36" s="392"/>
      <c r="DLL36" s="392"/>
      <c r="DLM36" s="392"/>
      <c r="DLN36" s="392"/>
      <c r="DLO36" s="392"/>
      <c r="DLP36" s="392"/>
      <c r="DLQ36" s="392"/>
      <c r="DLR36" s="392"/>
      <c r="DLS36" s="392"/>
      <c r="DLT36" s="392"/>
      <c r="DLU36" s="392"/>
      <c r="DLV36" s="392"/>
      <c r="DLW36" s="392"/>
      <c r="DLX36" s="392"/>
      <c r="DLY36" s="392"/>
      <c r="DLZ36" s="392"/>
      <c r="DMA36" s="392"/>
      <c r="DMB36" s="392"/>
      <c r="DMC36" s="392"/>
      <c r="DMD36" s="392"/>
      <c r="DME36" s="392"/>
      <c r="DMF36" s="392"/>
      <c r="DMG36" s="392"/>
      <c r="DMH36" s="392"/>
      <c r="DMI36" s="392"/>
      <c r="DMJ36" s="392"/>
      <c r="DMK36" s="392"/>
      <c r="DML36" s="392"/>
      <c r="DMM36" s="392"/>
      <c r="DMN36" s="392"/>
      <c r="DMO36" s="392"/>
      <c r="DMP36" s="392"/>
      <c r="DMQ36" s="392"/>
      <c r="DMR36" s="392"/>
      <c r="DMS36" s="392"/>
      <c r="DMT36" s="392"/>
      <c r="DMU36" s="392"/>
      <c r="DMV36" s="392"/>
      <c r="DMW36" s="392"/>
      <c r="DMX36" s="392"/>
      <c r="DMY36" s="392"/>
      <c r="DMZ36" s="392"/>
      <c r="DNA36" s="392"/>
      <c r="DNB36" s="392"/>
      <c r="DNC36" s="392"/>
      <c r="DND36" s="392"/>
      <c r="DNE36" s="392"/>
      <c r="DNF36" s="392"/>
      <c r="DNG36" s="392"/>
      <c r="DNH36" s="392"/>
      <c r="DNI36" s="392"/>
      <c r="DNJ36" s="392"/>
      <c r="DNK36" s="392"/>
      <c r="DNL36" s="392"/>
      <c r="DNM36" s="392"/>
      <c r="DNN36" s="392"/>
      <c r="DNO36" s="392"/>
      <c r="DNP36" s="392"/>
      <c r="DNQ36" s="392"/>
      <c r="DNR36" s="392"/>
      <c r="DNS36" s="392"/>
      <c r="DNT36" s="392"/>
      <c r="DNU36" s="392"/>
      <c r="DNV36" s="392"/>
      <c r="DNW36" s="392"/>
      <c r="DNX36" s="392"/>
      <c r="DNY36" s="392"/>
      <c r="DNZ36" s="392"/>
      <c r="DOA36" s="392"/>
      <c r="DOB36" s="392"/>
      <c r="DOC36" s="392"/>
      <c r="DOD36" s="392"/>
      <c r="DOE36" s="392"/>
      <c r="DOF36" s="392"/>
      <c r="DOG36" s="392"/>
      <c r="DOH36" s="392"/>
      <c r="DOI36" s="392"/>
      <c r="DOJ36" s="392"/>
      <c r="DOK36" s="392"/>
      <c r="DOL36" s="392"/>
      <c r="DOM36" s="392"/>
      <c r="DON36" s="392"/>
      <c r="DOO36" s="392"/>
      <c r="DOP36" s="392"/>
      <c r="DOQ36" s="392"/>
      <c r="DOR36" s="392"/>
      <c r="DOS36" s="392"/>
      <c r="DOT36" s="392"/>
      <c r="DOU36" s="392"/>
      <c r="DOV36" s="392"/>
      <c r="DOW36" s="392"/>
      <c r="DOX36" s="392"/>
      <c r="DOY36" s="392"/>
      <c r="DOZ36" s="392"/>
      <c r="DPA36" s="392"/>
      <c r="DPB36" s="392"/>
      <c r="DPC36" s="392"/>
      <c r="DPD36" s="392"/>
      <c r="DPE36" s="392"/>
      <c r="DPF36" s="392"/>
      <c r="DPG36" s="392"/>
      <c r="DPH36" s="392"/>
      <c r="DPI36" s="392"/>
      <c r="DPJ36" s="392"/>
      <c r="DPK36" s="392"/>
      <c r="DPL36" s="392"/>
      <c r="DPM36" s="392"/>
      <c r="DPN36" s="392"/>
      <c r="DPO36" s="392"/>
      <c r="DPP36" s="392"/>
      <c r="DPQ36" s="392"/>
      <c r="DPR36" s="392"/>
      <c r="DPS36" s="392"/>
      <c r="DPT36" s="392"/>
      <c r="DPU36" s="392"/>
      <c r="DPV36" s="392"/>
      <c r="DPW36" s="392"/>
      <c r="DPX36" s="392"/>
      <c r="DPY36" s="392"/>
      <c r="DPZ36" s="392"/>
      <c r="DQA36" s="392"/>
      <c r="DQB36" s="392"/>
      <c r="DQC36" s="392"/>
      <c r="DQD36" s="392"/>
      <c r="DQE36" s="392"/>
      <c r="DQF36" s="392"/>
      <c r="DQG36" s="392"/>
      <c r="DQH36" s="392"/>
      <c r="DQI36" s="392"/>
      <c r="DQJ36" s="392"/>
      <c r="DQK36" s="392"/>
      <c r="DQL36" s="392"/>
      <c r="DQM36" s="392"/>
      <c r="DQN36" s="392"/>
      <c r="DQO36" s="392"/>
      <c r="DQP36" s="392"/>
      <c r="DQQ36" s="392"/>
      <c r="DQR36" s="392"/>
      <c r="DQS36" s="392"/>
      <c r="DQT36" s="392"/>
      <c r="DQU36" s="392"/>
      <c r="DQV36" s="392"/>
      <c r="DQW36" s="392"/>
      <c r="DQX36" s="392"/>
      <c r="DQY36" s="392"/>
      <c r="DQZ36" s="392"/>
      <c r="DRA36" s="392"/>
      <c r="DRB36" s="392"/>
      <c r="DRC36" s="392"/>
      <c r="DRD36" s="392"/>
      <c r="DRE36" s="392"/>
      <c r="DRF36" s="392"/>
      <c r="DRG36" s="392"/>
      <c r="DRH36" s="392"/>
      <c r="DRI36" s="392"/>
      <c r="DRJ36" s="392"/>
      <c r="DRK36" s="392"/>
      <c r="DRL36" s="392"/>
      <c r="DRM36" s="392"/>
      <c r="DRN36" s="392"/>
      <c r="DRO36" s="392"/>
      <c r="DRP36" s="392"/>
      <c r="DRQ36" s="392"/>
      <c r="DRR36" s="392"/>
      <c r="DRS36" s="392"/>
      <c r="DRT36" s="392"/>
      <c r="DRU36" s="392"/>
      <c r="DRV36" s="392"/>
      <c r="DRW36" s="392"/>
      <c r="DRX36" s="392"/>
      <c r="DRY36" s="392"/>
      <c r="DRZ36" s="392"/>
      <c r="DSA36" s="392"/>
      <c r="DSB36" s="392"/>
      <c r="DSC36" s="392"/>
      <c r="DSD36" s="392"/>
      <c r="DSE36" s="392"/>
      <c r="DSF36" s="392"/>
      <c r="DSG36" s="392"/>
      <c r="DSH36" s="392"/>
      <c r="DSI36" s="392"/>
      <c r="DSJ36" s="392"/>
      <c r="DSK36" s="392"/>
      <c r="DSL36" s="392"/>
      <c r="DSM36" s="392"/>
      <c r="DSN36" s="392"/>
      <c r="DSO36" s="392"/>
      <c r="DSP36" s="392"/>
      <c r="DSQ36" s="392"/>
      <c r="DSR36" s="392"/>
      <c r="DSS36" s="392"/>
      <c r="DST36" s="392"/>
      <c r="DSU36" s="392"/>
      <c r="DSV36" s="392"/>
      <c r="DSW36" s="392"/>
      <c r="DSX36" s="392"/>
      <c r="DSY36" s="392"/>
      <c r="DSZ36" s="392"/>
      <c r="DTA36" s="392"/>
      <c r="DTB36" s="392"/>
      <c r="DTC36" s="392"/>
      <c r="DTD36" s="392"/>
      <c r="DTE36" s="392"/>
      <c r="DTF36" s="392"/>
      <c r="DTG36" s="392"/>
      <c r="DTH36" s="392"/>
      <c r="DTI36" s="392"/>
      <c r="DTJ36" s="392"/>
      <c r="DTK36" s="392"/>
      <c r="DTL36" s="392"/>
      <c r="DTM36" s="392"/>
      <c r="DTN36" s="392"/>
      <c r="DTO36" s="392"/>
      <c r="DTP36" s="392"/>
      <c r="DTQ36" s="392"/>
      <c r="DTR36" s="392"/>
      <c r="DTS36" s="392"/>
      <c r="DTT36" s="392"/>
      <c r="DTU36" s="392"/>
      <c r="DTV36" s="392"/>
      <c r="DTW36" s="392"/>
      <c r="DTX36" s="392"/>
      <c r="DTY36" s="392"/>
      <c r="DTZ36" s="392"/>
      <c r="DUA36" s="392"/>
      <c r="DUB36" s="392"/>
      <c r="DUC36" s="392"/>
      <c r="DUD36" s="392"/>
      <c r="DUE36" s="392"/>
      <c r="DUF36" s="392"/>
      <c r="DUG36" s="392"/>
      <c r="DUH36" s="392"/>
      <c r="DUI36" s="392"/>
      <c r="DUJ36" s="392"/>
      <c r="DUK36" s="392"/>
      <c r="DUL36" s="392"/>
      <c r="DUM36" s="392"/>
      <c r="DUN36" s="392"/>
      <c r="DUO36" s="392"/>
      <c r="DUP36" s="392"/>
      <c r="DUQ36" s="392"/>
      <c r="DUR36" s="392"/>
      <c r="DUS36" s="392"/>
      <c r="DUT36" s="392"/>
      <c r="DUU36" s="392"/>
      <c r="DUV36" s="392"/>
      <c r="DUW36" s="392"/>
      <c r="DUX36" s="392"/>
      <c r="DUY36" s="392"/>
      <c r="DUZ36" s="392"/>
      <c r="DVA36" s="392"/>
      <c r="DVB36" s="392"/>
      <c r="DVC36" s="392"/>
      <c r="DVD36" s="392"/>
      <c r="DVE36" s="392"/>
      <c r="DVF36" s="392"/>
      <c r="DVG36" s="392"/>
      <c r="DVH36" s="392"/>
      <c r="DVI36" s="392"/>
      <c r="DVJ36" s="392"/>
      <c r="DVK36" s="392"/>
      <c r="DVL36" s="392"/>
      <c r="DVM36" s="392"/>
      <c r="DVN36" s="392"/>
      <c r="DVO36" s="392"/>
      <c r="DVP36" s="392"/>
      <c r="DVQ36" s="392"/>
      <c r="DVR36" s="392"/>
      <c r="DVS36" s="392"/>
      <c r="DVT36" s="392"/>
      <c r="DVU36" s="392"/>
      <c r="DVV36" s="392"/>
      <c r="DVW36" s="392"/>
      <c r="DVX36" s="392"/>
      <c r="DVY36" s="392"/>
      <c r="DVZ36" s="392"/>
      <c r="DWA36" s="392"/>
      <c r="DWB36" s="392"/>
      <c r="DWC36" s="392"/>
      <c r="DWD36" s="392"/>
      <c r="DWE36" s="392"/>
      <c r="DWF36" s="392"/>
      <c r="DWG36" s="392"/>
      <c r="DWH36" s="392"/>
      <c r="DWI36" s="392"/>
      <c r="DWJ36" s="392"/>
      <c r="DWK36" s="392"/>
      <c r="DWL36" s="392"/>
      <c r="DWM36" s="392"/>
      <c r="DWN36" s="392"/>
      <c r="DWO36" s="392"/>
      <c r="DWP36" s="392"/>
      <c r="DWQ36" s="392"/>
      <c r="DWR36" s="392"/>
      <c r="DWS36" s="392"/>
      <c r="DWT36" s="392"/>
      <c r="DWU36" s="392"/>
      <c r="DWV36" s="392"/>
      <c r="DWW36" s="392"/>
      <c r="DWX36" s="392"/>
      <c r="DWY36" s="392"/>
      <c r="DWZ36" s="392"/>
      <c r="DXA36" s="392"/>
      <c r="DXB36" s="392"/>
      <c r="DXC36" s="392"/>
      <c r="DXD36" s="392"/>
      <c r="DXE36" s="392"/>
      <c r="DXF36" s="392"/>
      <c r="DXG36" s="392"/>
      <c r="DXH36" s="392"/>
      <c r="DXI36" s="392"/>
      <c r="DXJ36" s="392"/>
      <c r="DXK36" s="392"/>
      <c r="DXL36" s="392"/>
      <c r="DXM36" s="392"/>
      <c r="DXN36" s="392"/>
      <c r="DXO36" s="392"/>
      <c r="DXP36" s="392"/>
      <c r="DXQ36" s="392"/>
      <c r="DXR36" s="392"/>
      <c r="DXS36" s="392"/>
      <c r="DXT36" s="392"/>
      <c r="DXU36" s="392"/>
      <c r="DXV36" s="392"/>
      <c r="DXW36" s="392"/>
      <c r="DXX36" s="392"/>
      <c r="DXY36" s="392"/>
      <c r="DXZ36" s="392"/>
      <c r="DYA36" s="392"/>
      <c r="DYB36" s="392"/>
      <c r="DYC36" s="392"/>
      <c r="DYD36" s="392"/>
      <c r="DYE36" s="392"/>
      <c r="DYF36" s="392"/>
      <c r="DYG36" s="392"/>
      <c r="DYH36" s="392"/>
      <c r="DYI36" s="392"/>
      <c r="DYJ36" s="392"/>
      <c r="DYK36" s="392"/>
      <c r="DYL36" s="392"/>
      <c r="DYM36" s="392"/>
      <c r="DYN36" s="392"/>
      <c r="DYO36" s="392"/>
      <c r="DYP36" s="392"/>
      <c r="DYQ36" s="392"/>
      <c r="DYR36" s="392"/>
      <c r="DYS36" s="392"/>
      <c r="DYT36" s="392"/>
      <c r="DYU36" s="392"/>
      <c r="DYV36" s="392"/>
      <c r="DYW36" s="392"/>
      <c r="DYX36" s="392"/>
      <c r="DYY36" s="392"/>
      <c r="DYZ36" s="392"/>
      <c r="DZA36" s="392"/>
      <c r="DZB36" s="392"/>
      <c r="DZC36" s="392"/>
      <c r="DZD36" s="392"/>
      <c r="DZE36" s="392"/>
      <c r="DZF36" s="392"/>
      <c r="DZG36" s="392"/>
      <c r="DZH36" s="392"/>
      <c r="DZI36" s="392"/>
      <c r="DZJ36" s="392"/>
      <c r="DZK36" s="392"/>
      <c r="DZL36" s="392"/>
      <c r="DZM36" s="392"/>
      <c r="DZN36" s="392"/>
      <c r="DZO36" s="392"/>
      <c r="DZP36" s="392"/>
      <c r="DZQ36" s="392"/>
      <c r="DZR36" s="392"/>
      <c r="DZS36" s="392"/>
      <c r="DZT36" s="392"/>
      <c r="DZU36" s="392"/>
      <c r="DZV36" s="392"/>
      <c r="DZW36" s="392"/>
      <c r="DZX36" s="392"/>
      <c r="DZY36" s="392"/>
      <c r="DZZ36" s="392"/>
      <c r="EAA36" s="392"/>
      <c r="EAB36" s="392"/>
      <c r="EAC36" s="392"/>
      <c r="EAD36" s="392"/>
      <c r="EAE36" s="392"/>
      <c r="EAF36" s="392"/>
      <c r="EAG36" s="392"/>
      <c r="EAH36" s="392"/>
      <c r="EAI36" s="392"/>
      <c r="EAJ36" s="392"/>
      <c r="EAK36" s="392"/>
      <c r="EAL36" s="392"/>
      <c r="EAM36" s="392"/>
      <c r="EAN36" s="392"/>
      <c r="EAO36" s="392"/>
      <c r="EAP36" s="392"/>
      <c r="EAQ36" s="392"/>
      <c r="EAR36" s="392"/>
      <c r="EAS36" s="392"/>
      <c r="EAT36" s="392"/>
      <c r="EAU36" s="392"/>
      <c r="EAV36" s="392"/>
      <c r="EAW36" s="392"/>
      <c r="EAX36" s="392"/>
      <c r="EAY36" s="392"/>
      <c r="EAZ36" s="392"/>
      <c r="EBA36" s="392"/>
      <c r="EBB36" s="392"/>
      <c r="EBC36" s="392"/>
      <c r="EBD36" s="392"/>
      <c r="EBE36" s="392"/>
      <c r="EBF36" s="392"/>
      <c r="EBG36" s="392"/>
      <c r="EBH36" s="392"/>
      <c r="EBI36" s="392"/>
      <c r="EBJ36" s="392"/>
      <c r="EBK36" s="392"/>
      <c r="EBL36" s="392"/>
      <c r="EBM36" s="392"/>
      <c r="EBN36" s="392"/>
      <c r="EBO36" s="392"/>
      <c r="EBP36" s="392"/>
      <c r="EBQ36" s="392"/>
      <c r="EBR36" s="392"/>
      <c r="EBS36" s="392"/>
      <c r="EBT36" s="392"/>
      <c r="EBU36" s="392"/>
      <c r="EBV36" s="392"/>
      <c r="EBW36" s="392"/>
      <c r="EBX36" s="392"/>
      <c r="EBY36" s="392"/>
      <c r="EBZ36" s="392"/>
      <c r="ECA36" s="392"/>
      <c r="ECB36" s="392"/>
      <c r="ECC36" s="392"/>
      <c r="ECD36" s="392"/>
      <c r="ECE36" s="392"/>
      <c r="ECF36" s="392"/>
      <c r="ECG36" s="392"/>
      <c r="ECH36" s="392"/>
      <c r="ECI36" s="392"/>
      <c r="ECJ36" s="392"/>
      <c r="ECK36" s="392"/>
      <c r="ECL36" s="392"/>
      <c r="ECM36" s="392"/>
      <c r="ECN36" s="392"/>
      <c r="ECO36" s="392"/>
      <c r="ECP36" s="392"/>
      <c r="ECQ36" s="392"/>
      <c r="ECR36" s="392"/>
      <c r="ECS36" s="392"/>
      <c r="ECT36" s="392"/>
      <c r="ECU36" s="392"/>
      <c r="ECV36" s="392"/>
      <c r="ECW36" s="392"/>
      <c r="ECX36" s="392"/>
      <c r="ECY36" s="392"/>
      <c r="ECZ36" s="392"/>
      <c r="EDA36" s="392"/>
      <c r="EDB36" s="392"/>
      <c r="EDC36" s="392"/>
      <c r="EDD36" s="392"/>
      <c r="EDE36" s="392"/>
      <c r="EDF36" s="392"/>
      <c r="EDG36" s="392"/>
      <c r="EDH36" s="392"/>
      <c r="EDI36" s="392"/>
      <c r="EDJ36" s="392"/>
      <c r="EDK36" s="392"/>
      <c r="EDL36" s="392"/>
      <c r="EDM36" s="392"/>
      <c r="EDN36" s="392"/>
      <c r="EDO36" s="392"/>
      <c r="EDP36" s="392"/>
      <c r="EDQ36" s="392"/>
      <c r="EDR36" s="392"/>
      <c r="EDS36" s="392"/>
      <c r="EDT36" s="392"/>
      <c r="EDU36" s="392"/>
      <c r="EDV36" s="392"/>
      <c r="EDW36" s="392"/>
      <c r="EDX36" s="392"/>
      <c r="EDY36" s="392"/>
      <c r="EDZ36" s="392"/>
      <c r="EEA36" s="392"/>
      <c r="EEB36" s="392"/>
      <c r="EEC36" s="392"/>
      <c r="EED36" s="392"/>
      <c r="EEE36" s="392"/>
      <c r="EEF36" s="392"/>
      <c r="EEG36" s="392"/>
      <c r="EEH36" s="392"/>
      <c r="EEI36" s="392"/>
      <c r="EEJ36" s="392"/>
      <c r="EEK36" s="392"/>
      <c r="EEL36" s="392"/>
      <c r="EEM36" s="392"/>
      <c r="EEN36" s="392"/>
      <c r="EEO36" s="392"/>
      <c r="EEP36" s="392"/>
      <c r="EEQ36" s="392"/>
      <c r="EER36" s="392"/>
      <c r="EES36" s="392"/>
      <c r="EET36" s="392"/>
      <c r="EEU36" s="392"/>
      <c r="EEV36" s="392"/>
      <c r="EEW36" s="392"/>
      <c r="EEX36" s="392"/>
      <c r="EEY36" s="392"/>
      <c r="EEZ36" s="392"/>
      <c r="EFA36" s="392"/>
      <c r="EFB36" s="392"/>
      <c r="EFC36" s="392"/>
      <c r="EFD36" s="392"/>
      <c r="EFE36" s="392"/>
      <c r="EFF36" s="392"/>
      <c r="EFG36" s="392"/>
      <c r="EFH36" s="392"/>
      <c r="EFI36" s="392"/>
      <c r="EFJ36" s="392"/>
      <c r="EFK36" s="392"/>
      <c r="EFL36" s="392"/>
      <c r="EFM36" s="392"/>
      <c r="EFN36" s="392"/>
      <c r="EFO36" s="392"/>
      <c r="EFP36" s="392"/>
      <c r="EFQ36" s="392"/>
      <c r="EFR36" s="392"/>
      <c r="EFS36" s="392"/>
      <c r="EFT36" s="392"/>
      <c r="EFU36" s="392"/>
      <c r="EFV36" s="392"/>
      <c r="EFW36" s="392"/>
      <c r="EFX36" s="392"/>
      <c r="EFY36" s="392"/>
      <c r="EFZ36" s="392"/>
      <c r="EGA36" s="392"/>
      <c r="EGB36" s="392"/>
      <c r="EGC36" s="392"/>
      <c r="EGD36" s="392"/>
      <c r="EGE36" s="392"/>
      <c r="EGF36" s="392"/>
      <c r="EGG36" s="392"/>
      <c r="EGH36" s="392"/>
      <c r="EGI36" s="392"/>
      <c r="EGJ36" s="392"/>
      <c r="EGK36" s="392"/>
      <c r="EGL36" s="392"/>
      <c r="EGM36" s="392"/>
      <c r="EGN36" s="392"/>
      <c r="EGO36" s="392"/>
      <c r="EGP36" s="392"/>
      <c r="EGQ36" s="392"/>
      <c r="EGR36" s="392"/>
      <c r="EGS36" s="392"/>
      <c r="EGT36" s="392"/>
      <c r="EGU36" s="392"/>
      <c r="EGV36" s="392"/>
      <c r="EGW36" s="392"/>
      <c r="EGX36" s="392"/>
      <c r="EGY36" s="392"/>
      <c r="EGZ36" s="392"/>
      <c r="EHA36" s="392"/>
      <c r="EHB36" s="392"/>
      <c r="EHC36" s="392"/>
      <c r="EHD36" s="392"/>
      <c r="EHE36" s="392"/>
      <c r="EHF36" s="392"/>
      <c r="EHG36" s="392"/>
      <c r="EHH36" s="392"/>
      <c r="EHI36" s="392"/>
      <c r="EHJ36" s="392"/>
      <c r="EHK36" s="392"/>
      <c r="EHL36" s="392"/>
      <c r="EHM36" s="392"/>
      <c r="EHN36" s="392"/>
      <c r="EHO36" s="392"/>
      <c r="EHP36" s="392"/>
      <c r="EHQ36" s="392"/>
      <c r="EHR36" s="392"/>
      <c r="EHS36" s="392"/>
      <c r="EHT36" s="392"/>
      <c r="EHU36" s="392"/>
      <c r="EHV36" s="392"/>
      <c r="EHW36" s="392"/>
      <c r="EHX36" s="392"/>
      <c r="EHY36" s="392"/>
      <c r="EHZ36" s="392"/>
      <c r="EIA36" s="392"/>
      <c r="EIB36" s="392"/>
      <c r="EIC36" s="392"/>
      <c r="EID36" s="392"/>
      <c r="EIE36" s="392"/>
      <c r="EIF36" s="392"/>
      <c r="EIG36" s="392"/>
      <c r="EIH36" s="392"/>
      <c r="EII36" s="392"/>
      <c r="EIJ36" s="392"/>
      <c r="EIK36" s="392"/>
      <c r="EIL36" s="392"/>
      <c r="EIM36" s="392"/>
      <c r="EIN36" s="392"/>
      <c r="EIO36" s="392"/>
      <c r="EIP36" s="392"/>
      <c r="EIQ36" s="392"/>
      <c r="EIR36" s="392"/>
      <c r="EIS36" s="392"/>
      <c r="EIT36" s="392"/>
      <c r="EIU36" s="392"/>
      <c r="EIV36" s="392"/>
      <c r="EIW36" s="392"/>
      <c r="EIX36" s="392"/>
      <c r="EIY36" s="392"/>
      <c r="EIZ36" s="392"/>
      <c r="EJA36" s="392"/>
      <c r="EJB36" s="392"/>
      <c r="EJC36" s="392"/>
      <c r="EJD36" s="392"/>
      <c r="EJE36" s="392"/>
      <c r="EJF36" s="392"/>
      <c r="EJG36" s="392"/>
      <c r="EJH36" s="392"/>
      <c r="EJI36" s="392"/>
      <c r="EJJ36" s="392"/>
      <c r="EJK36" s="392"/>
      <c r="EJL36" s="392"/>
      <c r="EJM36" s="392"/>
      <c r="EJN36" s="392"/>
      <c r="EJO36" s="392"/>
      <c r="EJP36" s="392"/>
      <c r="EJQ36" s="392"/>
      <c r="EJR36" s="392"/>
      <c r="EJS36" s="392"/>
      <c r="EJT36" s="392"/>
      <c r="EJU36" s="392"/>
      <c r="EJV36" s="392"/>
      <c r="EJW36" s="392"/>
      <c r="EJX36" s="392"/>
      <c r="EJY36" s="392"/>
      <c r="EJZ36" s="392"/>
      <c r="EKA36" s="392"/>
      <c r="EKB36" s="392"/>
      <c r="EKC36" s="392"/>
      <c r="EKD36" s="392"/>
      <c r="EKE36" s="392"/>
      <c r="EKF36" s="392"/>
      <c r="EKG36" s="392"/>
      <c r="EKH36" s="392"/>
      <c r="EKI36" s="392"/>
      <c r="EKJ36" s="392"/>
      <c r="EKK36" s="392"/>
      <c r="EKL36" s="392"/>
      <c r="EKM36" s="392"/>
      <c r="EKN36" s="392"/>
      <c r="EKO36" s="392"/>
      <c r="EKP36" s="392"/>
      <c r="EKQ36" s="392"/>
      <c r="EKR36" s="392"/>
      <c r="EKS36" s="392"/>
      <c r="EKT36" s="392"/>
      <c r="EKU36" s="392"/>
      <c r="EKV36" s="392"/>
      <c r="EKW36" s="392"/>
      <c r="EKX36" s="392"/>
      <c r="EKY36" s="392"/>
      <c r="EKZ36" s="392"/>
      <c r="ELA36" s="392"/>
      <c r="ELB36" s="392"/>
      <c r="ELC36" s="392"/>
      <c r="ELD36" s="392"/>
      <c r="ELE36" s="392"/>
      <c r="ELF36" s="392"/>
      <c r="ELG36" s="392"/>
      <c r="ELH36" s="392"/>
      <c r="ELI36" s="392"/>
      <c r="ELJ36" s="392"/>
      <c r="ELK36" s="392"/>
      <c r="ELL36" s="392"/>
      <c r="ELM36" s="392"/>
      <c r="ELN36" s="392"/>
      <c r="ELO36" s="392"/>
      <c r="ELP36" s="392"/>
      <c r="ELQ36" s="392"/>
      <c r="ELR36" s="392"/>
      <c r="ELS36" s="392"/>
      <c r="ELT36" s="392"/>
      <c r="ELU36" s="392"/>
      <c r="ELV36" s="392"/>
      <c r="ELW36" s="392"/>
      <c r="ELX36" s="392"/>
      <c r="ELY36" s="392"/>
      <c r="ELZ36" s="392"/>
      <c r="EMA36" s="392"/>
      <c r="EMB36" s="392"/>
      <c r="EMC36" s="392"/>
      <c r="EMD36" s="392"/>
      <c r="EME36" s="392"/>
      <c r="EMF36" s="392"/>
      <c r="EMG36" s="392"/>
      <c r="EMH36" s="392"/>
      <c r="EMI36" s="392"/>
      <c r="EMJ36" s="392"/>
      <c r="EMK36" s="392"/>
      <c r="EML36" s="392"/>
      <c r="EMM36" s="392"/>
      <c r="EMN36" s="392"/>
      <c r="EMO36" s="392"/>
      <c r="EMP36" s="392"/>
      <c r="EMQ36" s="392"/>
      <c r="EMR36" s="392"/>
      <c r="EMS36" s="392"/>
      <c r="EMT36" s="392"/>
      <c r="EMU36" s="392"/>
      <c r="EMV36" s="392"/>
      <c r="EMW36" s="392"/>
      <c r="EMX36" s="392"/>
      <c r="EMY36" s="392"/>
      <c r="EMZ36" s="392"/>
      <c r="ENA36" s="392"/>
      <c r="ENB36" s="392"/>
      <c r="ENC36" s="392"/>
      <c r="END36" s="392"/>
      <c r="ENE36" s="392"/>
      <c r="ENF36" s="392"/>
      <c r="ENG36" s="392"/>
      <c r="ENH36" s="392"/>
      <c r="ENI36" s="392"/>
      <c r="ENJ36" s="392"/>
      <c r="ENK36" s="392"/>
      <c r="ENL36" s="392"/>
      <c r="ENM36" s="392"/>
      <c r="ENN36" s="392"/>
      <c r="ENO36" s="392"/>
      <c r="ENP36" s="392"/>
      <c r="ENQ36" s="392"/>
      <c r="ENR36" s="392"/>
      <c r="ENS36" s="392"/>
      <c r="ENT36" s="392"/>
      <c r="ENU36" s="392"/>
      <c r="ENV36" s="392"/>
      <c r="ENW36" s="392"/>
      <c r="ENX36" s="392"/>
      <c r="ENY36" s="392"/>
      <c r="ENZ36" s="392"/>
      <c r="EOA36" s="392"/>
      <c r="EOB36" s="392"/>
      <c r="EOC36" s="392"/>
      <c r="EOD36" s="392"/>
      <c r="EOE36" s="392"/>
      <c r="EOF36" s="392"/>
      <c r="EOG36" s="392"/>
      <c r="EOH36" s="392"/>
      <c r="EOI36" s="392"/>
      <c r="EOJ36" s="392"/>
      <c r="EOK36" s="392"/>
      <c r="EOL36" s="392"/>
      <c r="EOM36" s="392"/>
      <c r="EON36" s="392"/>
      <c r="EOO36" s="392"/>
      <c r="EOP36" s="392"/>
      <c r="EOQ36" s="392"/>
      <c r="EOR36" s="392"/>
      <c r="EOS36" s="392"/>
      <c r="EOT36" s="392"/>
      <c r="EOU36" s="392"/>
      <c r="EOV36" s="392"/>
      <c r="EOW36" s="392"/>
      <c r="EOX36" s="392"/>
      <c r="EOY36" s="392"/>
      <c r="EOZ36" s="392"/>
      <c r="EPA36" s="392"/>
      <c r="EPB36" s="392"/>
      <c r="EPC36" s="392"/>
      <c r="EPD36" s="392"/>
      <c r="EPE36" s="392"/>
      <c r="EPF36" s="392"/>
      <c r="EPG36" s="392"/>
      <c r="EPH36" s="392"/>
      <c r="EPI36" s="392"/>
      <c r="EPJ36" s="392"/>
      <c r="EPK36" s="392"/>
      <c r="EPL36" s="392"/>
      <c r="EPM36" s="392"/>
      <c r="EPN36" s="392"/>
      <c r="EPO36" s="392"/>
      <c r="EPP36" s="392"/>
      <c r="EPQ36" s="392"/>
      <c r="EPR36" s="392"/>
      <c r="EPS36" s="392"/>
      <c r="EPT36" s="392"/>
      <c r="EPU36" s="392"/>
      <c r="EPV36" s="392"/>
      <c r="EPW36" s="392"/>
      <c r="EPX36" s="392"/>
      <c r="EPY36" s="392"/>
      <c r="EPZ36" s="392"/>
      <c r="EQA36" s="392"/>
      <c r="EQB36" s="392"/>
      <c r="EQC36" s="392"/>
      <c r="EQD36" s="392"/>
      <c r="EQE36" s="392"/>
      <c r="EQF36" s="392"/>
      <c r="EQG36" s="392"/>
      <c r="EQH36" s="392"/>
      <c r="EQI36" s="392"/>
      <c r="EQJ36" s="392"/>
      <c r="EQK36" s="392"/>
      <c r="EQL36" s="392"/>
      <c r="EQM36" s="392"/>
      <c r="EQN36" s="392"/>
      <c r="EQO36" s="392"/>
      <c r="EQP36" s="392"/>
      <c r="EQQ36" s="392"/>
      <c r="EQR36" s="392"/>
      <c r="EQS36" s="392"/>
      <c r="EQT36" s="392"/>
      <c r="EQU36" s="392"/>
      <c r="EQV36" s="392"/>
      <c r="EQW36" s="392"/>
      <c r="EQX36" s="392"/>
      <c r="EQY36" s="392"/>
      <c r="EQZ36" s="392"/>
      <c r="ERA36" s="392"/>
      <c r="ERB36" s="392"/>
      <c r="ERC36" s="392"/>
      <c r="ERD36" s="392"/>
      <c r="ERE36" s="392"/>
      <c r="ERF36" s="392"/>
      <c r="ERG36" s="392"/>
      <c r="ERH36" s="392"/>
      <c r="ERI36" s="392"/>
      <c r="ERJ36" s="392"/>
      <c r="ERK36" s="392"/>
      <c r="ERL36" s="392"/>
      <c r="ERM36" s="392"/>
      <c r="ERN36" s="392"/>
      <c r="ERO36" s="392"/>
      <c r="ERP36" s="392"/>
      <c r="ERQ36" s="392"/>
      <c r="ERR36" s="392"/>
      <c r="ERS36" s="392"/>
      <c r="ERT36" s="392"/>
      <c r="ERU36" s="392"/>
      <c r="ERV36" s="392"/>
      <c r="ERW36" s="392"/>
      <c r="ERX36" s="392"/>
      <c r="ERY36" s="392"/>
      <c r="ERZ36" s="392"/>
      <c r="ESA36" s="392"/>
      <c r="ESB36" s="392"/>
      <c r="ESC36" s="392"/>
      <c r="ESD36" s="392"/>
      <c r="ESE36" s="392"/>
      <c r="ESF36" s="392"/>
      <c r="ESG36" s="392"/>
      <c r="ESH36" s="392"/>
      <c r="ESI36" s="392"/>
      <c r="ESJ36" s="392"/>
      <c r="ESK36" s="392"/>
      <c r="ESL36" s="392"/>
      <c r="ESM36" s="392"/>
      <c r="ESN36" s="392"/>
      <c r="ESO36" s="392"/>
      <c r="ESP36" s="392"/>
      <c r="ESQ36" s="392"/>
      <c r="ESR36" s="392"/>
      <c r="ESS36" s="392"/>
      <c r="EST36" s="392"/>
      <c r="ESU36" s="392"/>
      <c r="ESV36" s="392"/>
      <c r="ESW36" s="392"/>
      <c r="ESX36" s="392"/>
      <c r="ESY36" s="392"/>
      <c r="ESZ36" s="392"/>
      <c r="ETA36" s="392"/>
      <c r="ETB36" s="392"/>
      <c r="ETC36" s="392"/>
      <c r="ETD36" s="392"/>
      <c r="ETE36" s="392"/>
      <c r="ETF36" s="392"/>
      <c r="ETG36" s="392"/>
      <c r="ETH36" s="392"/>
      <c r="ETI36" s="392"/>
      <c r="ETJ36" s="392"/>
      <c r="ETK36" s="392"/>
      <c r="ETL36" s="392"/>
      <c r="ETM36" s="392"/>
      <c r="ETN36" s="392"/>
      <c r="ETO36" s="392"/>
      <c r="ETP36" s="392"/>
      <c r="ETQ36" s="392"/>
      <c r="ETR36" s="392"/>
      <c r="ETS36" s="392"/>
      <c r="ETT36" s="392"/>
      <c r="ETU36" s="392"/>
      <c r="ETV36" s="392"/>
      <c r="ETW36" s="392"/>
      <c r="ETX36" s="392"/>
      <c r="ETY36" s="392"/>
      <c r="ETZ36" s="392"/>
      <c r="EUA36" s="392"/>
      <c r="EUB36" s="392"/>
      <c r="EUC36" s="392"/>
      <c r="EUD36" s="392"/>
      <c r="EUE36" s="392"/>
      <c r="EUF36" s="392"/>
      <c r="EUG36" s="392"/>
      <c r="EUH36" s="392"/>
      <c r="EUI36" s="392"/>
      <c r="EUJ36" s="392"/>
      <c r="EUK36" s="392"/>
      <c r="EUL36" s="392"/>
      <c r="EUM36" s="392"/>
      <c r="EUN36" s="392"/>
      <c r="EUO36" s="392"/>
      <c r="EUP36" s="392"/>
      <c r="EUQ36" s="392"/>
      <c r="EUR36" s="392"/>
      <c r="EUS36" s="392"/>
      <c r="EUT36" s="392"/>
      <c r="EUU36" s="392"/>
      <c r="EUV36" s="392"/>
      <c r="EUW36" s="392"/>
      <c r="EUX36" s="392"/>
      <c r="EUY36" s="392"/>
      <c r="EUZ36" s="392"/>
      <c r="EVA36" s="392"/>
      <c r="EVB36" s="392"/>
      <c r="EVC36" s="392"/>
      <c r="EVD36" s="392"/>
      <c r="EVE36" s="392"/>
      <c r="EVF36" s="392"/>
      <c r="EVG36" s="392"/>
      <c r="EVH36" s="392"/>
      <c r="EVI36" s="392"/>
      <c r="EVJ36" s="392"/>
      <c r="EVK36" s="392"/>
      <c r="EVL36" s="392"/>
      <c r="EVM36" s="392"/>
      <c r="EVN36" s="392"/>
      <c r="EVO36" s="392"/>
      <c r="EVP36" s="392"/>
      <c r="EVQ36" s="392"/>
      <c r="EVR36" s="392"/>
      <c r="EVS36" s="392"/>
      <c r="EVT36" s="392"/>
      <c r="EVU36" s="392"/>
      <c r="EVV36" s="392"/>
      <c r="EVW36" s="392"/>
      <c r="EVX36" s="392"/>
      <c r="EVY36" s="392"/>
      <c r="EVZ36" s="392"/>
      <c r="EWA36" s="392"/>
      <c r="EWB36" s="392"/>
      <c r="EWC36" s="392"/>
      <c r="EWD36" s="392"/>
      <c r="EWE36" s="392"/>
      <c r="EWF36" s="392"/>
      <c r="EWG36" s="392"/>
      <c r="EWH36" s="392"/>
      <c r="EWI36" s="392"/>
      <c r="EWJ36" s="392"/>
      <c r="EWK36" s="392"/>
      <c r="EWL36" s="392"/>
      <c r="EWM36" s="392"/>
      <c r="EWN36" s="392"/>
      <c r="EWO36" s="392"/>
      <c r="EWP36" s="392"/>
      <c r="EWQ36" s="392"/>
      <c r="EWR36" s="392"/>
      <c r="EWS36" s="392"/>
      <c r="EWT36" s="392"/>
      <c r="EWU36" s="392"/>
      <c r="EWV36" s="392"/>
      <c r="EWW36" s="392"/>
      <c r="EWX36" s="392"/>
      <c r="EWY36" s="392"/>
      <c r="EWZ36" s="392"/>
      <c r="EXA36" s="392"/>
      <c r="EXB36" s="392"/>
      <c r="EXC36" s="392"/>
      <c r="EXD36" s="392"/>
      <c r="EXE36" s="392"/>
      <c r="EXF36" s="392"/>
      <c r="EXG36" s="392"/>
      <c r="EXH36" s="392"/>
      <c r="EXI36" s="392"/>
      <c r="EXJ36" s="392"/>
      <c r="EXK36" s="392"/>
      <c r="EXL36" s="392"/>
      <c r="EXM36" s="392"/>
      <c r="EXN36" s="392"/>
      <c r="EXO36" s="392"/>
      <c r="EXP36" s="392"/>
      <c r="EXQ36" s="392"/>
      <c r="EXR36" s="392"/>
      <c r="EXS36" s="392"/>
      <c r="EXT36" s="392"/>
      <c r="EXU36" s="392"/>
      <c r="EXV36" s="392"/>
      <c r="EXW36" s="392"/>
      <c r="EXX36" s="392"/>
      <c r="EXY36" s="392"/>
      <c r="EXZ36" s="392"/>
      <c r="EYA36" s="392"/>
      <c r="EYB36" s="392"/>
      <c r="EYC36" s="392"/>
      <c r="EYD36" s="392"/>
      <c r="EYE36" s="392"/>
      <c r="EYF36" s="392"/>
      <c r="EYG36" s="392"/>
      <c r="EYH36" s="392"/>
      <c r="EYI36" s="392"/>
      <c r="EYJ36" s="392"/>
      <c r="EYK36" s="392"/>
      <c r="EYL36" s="392"/>
      <c r="EYM36" s="392"/>
      <c r="EYN36" s="392"/>
      <c r="EYO36" s="392"/>
      <c r="EYP36" s="392"/>
      <c r="EYQ36" s="392"/>
      <c r="EYR36" s="392"/>
      <c r="EYS36" s="392"/>
      <c r="EYT36" s="392"/>
      <c r="EYU36" s="392"/>
      <c r="EYV36" s="392"/>
      <c r="EYW36" s="392"/>
      <c r="EYX36" s="392"/>
      <c r="EYY36" s="392"/>
      <c r="EYZ36" s="392"/>
      <c r="EZA36" s="392"/>
      <c r="EZB36" s="392"/>
      <c r="EZC36" s="392"/>
      <c r="EZD36" s="392"/>
      <c r="EZE36" s="392"/>
      <c r="EZF36" s="392"/>
      <c r="EZG36" s="392"/>
      <c r="EZH36" s="392"/>
      <c r="EZI36" s="392"/>
      <c r="EZJ36" s="392"/>
      <c r="EZK36" s="392"/>
      <c r="EZL36" s="392"/>
      <c r="EZM36" s="392"/>
      <c r="EZN36" s="392"/>
      <c r="EZO36" s="392"/>
      <c r="EZP36" s="392"/>
      <c r="EZQ36" s="392"/>
      <c r="EZR36" s="392"/>
      <c r="EZS36" s="392"/>
      <c r="EZT36" s="392"/>
      <c r="EZU36" s="392"/>
      <c r="EZV36" s="392"/>
      <c r="EZW36" s="392"/>
      <c r="EZX36" s="392"/>
      <c r="EZY36" s="392"/>
      <c r="EZZ36" s="392"/>
      <c r="FAA36" s="392"/>
      <c r="FAB36" s="392"/>
      <c r="FAC36" s="392"/>
      <c r="FAD36" s="392"/>
      <c r="FAE36" s="392"/>
      <c r="FAF36" s="392"/>
      <c r="FAG36" s="392"/>
      <c r="FAH36" s="392"/>
      <c r="FAI36" s="392"/>
      <c r="FAJ36" s="392"/>
      <c r="FAK36" s="392"/>
      <c r="FAL36" s="392"/>
      <c r="FAM36" s="392"/>
      <c r="FAN36" s="392"/>
      <c r="FAO36" s="392"/>
      <c r="FAP36" s="392"/>
      <c r="FAQ36" s="392"/>
      <c r="FAR36" s="392"/>
      <c r="FAS36" s="392"/>
      <c r="FAT36" s="392"/>
      <c r="FAU36" s="392"/>
      <c r="FAV36" s="392"/>
      <c r="FAW36" s="392"/>
      <c r="FAX36" s="392"/>
      <c r="FAY36" s="392"/>
      <c r="FAZ36" s="392"/>
      <c r="FBA36" s="392"/>
      <c r="FBB36" s="392"/>
      <c r="FBC36" s="392"/>
      <c r="FBD36" s="392"/>
      <c r="FBE36" s="392"/>
      <c r="FBF36" s="392"/>
      <c r="FBG36" s="392"/>
      <c r="FBH36" s="392"/>
      <c r="FBI36" s="392"/>
      <c r="FBJ36" s="392"/>
      <c r="FBK36" s="392"/>
      <c r="FBL36" s="392"/>
      <c r="FBM36" s="392"/>
      <c r="FBN36" s="392"/>
      <c r="FBO36" s="392"/>
      <c r="FBP36" s="392"/>
      <c r="FBQ36" s="392"/>
      <c r="FBR36" s="392"/>
      <c r="FBS36" s="392"/>
      <c r="FBT36" s="392"/>
      <c r="FBU36" s="392"/>
      <c r="FBV36" s="392"/>
      <c r="FBW36" s="392"/>
      <c r="FBX36" s="392"/>
      <c r="FBY36" s="392"/>
      <c r="FBZ36" s="392"/>
      <c r="FCA36" s="392"/>
      <c r="FCB36" s="392"/>
      <c r="FCC36" s="392"/>
      <c r="FCD36" s="392"/>
      <c r="FCE36" s="392"/>
      <c r="FCF36" s="392"/>
      <c r="FCG36" s="392"/>
      <c r="FCH36" s="392"/>
      <c r="FCI36" s="392"/>
      <c r="FCJ36" s="392"/>
      <c r="FCK36" s="392"/>
      <c r="FCL36" s="392"/>
      <c r="FCM36" s="392"/>
      <c r="FCN36" s="392"/>
      <c r="FCO36" s="392"/>
      <c r="FCP36" s="392"/>
      <c r="FCQ36" s="392"/>
      <c r="FCR36" s="392"/>
      <c r="FCS36" s="392"/>
      <c r="FCT36" s="392"/>
      <c r="FCU36" s="392"/>
      <c r="FCV36" s="392"/>
      <c r="FCW36" s="392"/>
      <c r="FCX36" s="392"/>
      <c r="FCY36" s="392"/>
      <c r="FCZ36" s="392"/>
      <c r="FDA36" s="392"/>
      <c r="FDB36" s="392"/>
      <c r="FDC36" s="392"/>
      <c r="FDD36" s="392"/>
      <c r="FDE36" s="392"/>
      <c r="FDF36" s="392"/>
      <c r="FDG36" s="392"/>
      <c r="FDH36" s="392"/>
      <c r="FDI36" s="392"/>
      <c r="FDJ36" s="392"/>
      <c r="FDK36" s="392"/>
      <c r="FDL36" s="392"/>
      <c r="FDM36" s="392"/>
      <c r="FDN36" s="392"/>
      <c r="FDO36" s="392"/>
      <c r="FDP36" s="392"/>
      <c r="FDQ36" s="392"/>
      <c r="FDR36" s="392"/>
      <c r="FDS36" s="392"/>
      <c r="FDT36" s="392"/>
      <c r="FDU36" s="392"/>
      <c r="FDV36" s="392"/>
      <c r="FDW36" s="392"/>
      <c r="FDX36" s="392"/>
      <c r="FDY36" s="392"/>
      <c r="FDZ36" s="392"/>
      <c r="FEA36" s="392"/>
      <c r="FEB36" s="392"/>
      <c r="FEC36" s="392"/>
      <c r="FED36" s="392"/>
      <c r="FEE36" s="392"/>
      <c r="FEF36" s="392"/>
      <c r="FEG36" s="392"/>
      <c r="FEH36" s="392"/>
      <c r="FEI36" s="392"/>
      <c r="FEJ36" s="392"/>
      <c r="FEK36" s="392"/>
      <c r="FEL36" s="392"/>
      <c r="FEM36" s="392"/>
      <c r="FEN36" s="392"/>
      <c r="FEO36" s="392"/>
      <c r="FEP36" s="392"/>
      <c r="FEQ36" s="392"/>
      <c r="FER36" s="392"/>
      <c r="FES36" s="392"/>
      <c r="FET36" s="392"/>
      <c r="FEU36" s="392"/>
      <c r="FEV36" s="392"/>
      <c r="FEW36" s="392"/>
      <c r="FEX36" s="392"/>
      <c r="FEY36" s="392"/>
      <c r="FEZ36" s="392"/>
      <c r="FFA36" s="392"/>
      <c r="FFB36" s="392"/>
      <c r="FFC36" s="392"/>
      <c r="FFD36" s="392"/>
      <c r="FFE36" s="392"/>
      <c r="FFF36" s="392"/>
      <c r="FFG36" s="392"/>
      <c r="FFH36" s="392"/>
      <c r="FFI36" s="392"/>
      <c r="FFJ36" s="392"/>
      <c r="FFK36" s="392"/>
      <c r="FFL36" s="392"/>
      <c r="FFM36" s="392"/>
      <c r="FFN36" s="392"/>
      <c r="FFO36" s="392"/>
      <c r="FFP36" s="392"/>
      <c r="FFQ36" s="392"/>
      <c r="FFR36" s="392"/>
      <c r="FFS36" s="392"/>
      <c r="FFT36" s="392"/>
      <c r="FFU36" s="392"/>
      <c r="FFV36" s="392"/>
      <c r="FFW36" s="392"/>
      <c r="FFX36" s="392"/>
      <c r="FFY36" s="392"/>
      <c r="FFZ36" s="392"/>
      <c r="FGA36" s="392"/>
      <c r="FGB36" s="392"/>
      <c r="FGC36" s="392"/>
      <c r="FGD36" s="392"/>
      <c r="FGE36" s="392"/>
      <c r="FGF36" s="392"/>
      <c r="FGG36" s="392"/>
      <c r="FGH36" s="392"/>
      <c r="FGI36" s="392"/>
      <c r="FGJ36" s="392"/>
      <c r="FGK36" s="392"/>
      <c r="FGL36" s="392"/>
      <c r="FGM36" s="392"/>
      <c r="FGN36" s="392"/>
      <c r="FGO36" s="392"/>
      <c r="FGP36" s="392"/>
      <c r="FGQ36" s="392"/>
      <c r="FGR36" s="392"/>
      <c r="FGS36" s="392"/>
      <c r="FGT36" s="392"/>
      <c r="FGU36" s="392"/>
      <c r="FGV36" s="392"/>
      <c r="FGW36" s="392"/>
      <c r="FGX36" s="392"/>
      <c r="FGY36" s="392"/>
      <c r="FGZ36" s="392"/>
      <c r="FHA36" s="392"/>
      <c r="FHB36" s="392"/>
      <c r="FHC36" s="392"/>
      <c r="FHD36" s="392"/>
      <c r="FHE36" s="392"/>
      <c r="FHF36" s="392"/>
      <c r="FHG36" s="392"/>
      <c r="FHH36" s="392"/>
      <c r="FHI36" s="392"/>
      <c r="FHJ36" s="392"/>
      <c r="FHK36" s="392"/>
      <c r="FHL36" s="392"/>
      <c r="FHM36" s="392"/>
      <c r="FHN36" s="392"/>
      <c r="FHO36" s="392"/>
      <c r="FHP36" s="392"/>
      <c r="FHQ36" s="392"/>
      <c r="FHR36" s="392"/>
      <c r="FHS36" s="392"/>
      <c r="FHT36" s="392"/>
      <c r="FHU36" s="392"/>
      <c r="FHV36" s="392"/>
      <c r="FHW36" s="392"/>
      <c r="FHX36" s="392"/>
      <c r="FHY36" s="392"/>
      <c r="FHZ36" s="392"/>
      <c r="FIA36" s="392"/>
      <c r="FIB36" s="392"/>
      <c r="FIC36" s="392"/>
      <c r="FID36" s="392"/>
      <c r="FIE36" s="392"/>
      <c r="FIF36" s="392"/>
      <c r="FIG36" s="392"/>
      <c r="FIH36" s="392"/>
      <c r="FII36" s="392"/>
      <c r="FIJ36" s="392"/>
      <c r="FIK36" s="392"/>
      <c r="FIL36" s="392"/>
      <c r="FIM36" s="392"/>
      <c r="FIN36" s="392"/>
      <c r="FIO36" s="392"/>
      <c r="FIP36" s="392"/>
      <c r="FIQ36" s="392"/>
      <c r="FIR36" s="392"/>
      <c r="FIS36" s="392"/>
      <c r="FIT36" s="392"/>
      <c r="FIU36" s="392"/>
      <c r="FIV36" s="392"/>
      <c r="FIW36" s="392"/>
      <c r="FIX36" s="392"/>
      <c r="FIY36" s="392"/>
      <c r="FIZ36" s="392"/>
      <c r="FJA36" s="392"/>
      <c r="FJB36" s="392"/>
      <c r="FJC36" s="392"/>
      <c r="FJD36" s="392"/>
      <c r="FJE36" s="392"/>
      <c r="FJF36" s="392"/>
      <c r="FJG36" s="392"/>
      <c r="FJH36" s="392"/>
      <c r="FJI36" s="392"/>
      <c r="FJJ36" s="392"/>
      <c r="FJK36" s="392"/>
      <c r="FJL36" s="392"/>
      <c r="FJM36" s="392"/>
      <c r="FJN36" s="392"/>
      <c r="FJO36" s="392"/>
      <c r="FJP36" s="392"/>
      <c r="FJQ36" s="392"/>
      <c r="FJR36" s="392"/>
      <c r="FJS36" s="392"/>
      <c r="FJT36" s="392"/>
      <c r="FJU36" s="392"/>
      <c r="FJV36" s="392"/>
      <c r="FJW36" s="392"/>
      <c r="FJX36" s="392"/>
      <c r="FJY36" s="392"/>
      <c r="FJZ36" s="392"/>
      <c r="FKA36" s="392"/>
      <c r="FKB36" s="392"/>
      <c r="FKC36" s="392"/>
      <c r="FKD36" s="392"/>
      <c r="FKE36" s="392"/>
      <c r="FKF36" s="392"/>
      <c r="FKG36" s="392"/>
      <c r="FKH36" s="392"/>
      <c r="FKI36" s="392"/>
      <c r="FKJ36" s="392"/>
      <c r="FKK36" s="392"/>
      <c r="FKL36" s="392"/>
      <c r="FKM36" s="392"/>
      <c r="FKN36" s="392"/>
      <c r="FKO36" s="392"/>
      <c r="FKP36" s="392"/>
      <c r="FKQ36" s="392"/>
      <c r="FKR36" s="392"/>
      <c r="FKS36" s="392"/>
      <c r="FKT36" s="392"/>
      <c r="FKU36" s="392"/>
      <c r="FKV36" s="392"/>
      <c r="FKW36" s="392"/>
      <c r="FKX36" s="392"/>
      <c r="FKY36" s="392"/>
      <c r="FKZ36" s="392"/>
      <c r="FLA36" s="392"/>
      <c r="FLB36" s="392"/>
      <c r="FLC36" s="392"/>
      <c r="FLD36" s="392"/>
      <c r="FLE36" s="392"/>
      <c r="FLF36" s="392"/>
      <c r="FLG36" s="392"/>
      <c r="FLH36" s="392"/>
      <c r="FLI36" s="392"/>
      <c r="FLJ36" s="392"/>
      <c r="FLK36" s="392"/>
      <c r="FLL36" s="392"/>
      <c r="FLM36" s="392"/>
      <c r="FLN36" s="392"/>
      <c r="FLO36" s="392"/>
      <c r="FLP36" s="392"/>
      <c r="FLQ36" s="392"/>
      <c r="FLR36" s="392"/>
      <c r="FLS36" s="392"/>
      <c r="FLT36" s="392"/>
      <c r="FLU36" s="392"/>
      <c r="FLV36" s="392"/>
      <c r="FLW36" s="392"/>
      <c r="FLX36" s="392"/>
      <c r="FLY36" s="392"/>
      <c r="FLZ36" s="392"/>
      <c r="FMA36" s="392"/>
      <c r="FMB36" s="392"/>
      <c r="FMC36" s="392"/>
      <c r="FMD36" s="392"/>
      <c r="FME36" s="392"/>
      <c r="FMF36" s="392"/>
      <c r="FMG36" s="392"/>
      <c r="FMH36" s="392"/>
      <c r="FMI36" s="392"/>
      <c r="FMJ36" s="392"/>
      <c r="FMK36" s="392"/>
      <c r="FML36" s="392"/>
      <c r="FMM36" s="392"/>
      <c r="FMN36" s="392"/>
      <c r="FMO36" s="392"/>
      <c r="FMP36" s="392"/>
      <c r="FMQ36" s="392"/>
      <c r="FMR36" s="392"/>
      <c r="FMS36" s="392"/>
      <c r="FMT36" s="392"/>
      <c r="FMU36" s="392"/>
      <c r="FMV36" s="392"/>
      <c r="FMW36" s="392"/>
      <c r="FMX36" s="392"/>
      <c r="FMY36" s="392"/>
      <c r="FMZ36" s="392"/>
      <c r="FNA36" s="392"/>
      <c r="FNB36" s="392"/>
      <c r="FNC36" s="392"/>
      <c r="FND36" s="392"/>
      <c r="FNE36" s="392"/>
      <c r="FNF36" s="392"/>
      <c r="FNG36" s="392"/>
      <c r="FNH36" s="392"/>
      <c r="FNI36" s="392"/>
      <c r="FNJ36" s="392"/>
      <c r="FNK36" s="392"/>
      <c r="FNL36" s="392"/>
      <c r="FNM36" s="392"/>
      <c r="FNN36" s="392"/>
      <c r="FNO36" s="392"/>
      <c r="FNP36" s="392"/>
      <c r="FNQ36" s="392"/>
      <c r="FNR36" s="392"/>
      <c r="FNS36" s="392"/>
      <c r="FNT36" s="392"/>
      <c r="FNU36" s="392"/>
      <c r="FNV36" s="392"/>
      <c r="FNW36" s="392"/>
      <c r="FNX36" s="392"/>
      <c r="FNY36" s="392"/>
      <c r="FNZ36" s="392"/>
      <c r="FOA36" s="392"/>
      <c r="FOB36" s="392"/>
      <c r="FOC36" s="392"/>
      <c r="FOD36" s="392"/>
      <c r="FOE36" s="392"/>
      <c r="FOF36" s="392"/>
      <c r="FOG36" s="392"/>
      <c r="FOH36" s="392"/>
      <c r="FOI36" s="392"/>
      <c r="FOJ36" s="392"/>
      <c r="FOK36" s="392"/>
      <c r="FOL36" s="392"/>
      <c r="FOM36" s="392"/>
      <c r="FON36" s="392"/>
      <c r="FOO36" s="392"/>
      <c r="FOP36" s="392"/>
      <c r="FOQ36" s="392"/>
      <c r="FOR36" s="392"/>
      <c r="FOS36" s="392"/>
      <c r="FOT36" s="392"/>
      <c r="FOU36" s="392"/>
      <c r="FOV36" s="392"/>
      <c r="FOW36" s="392"/>
      <c r="FOX36" s="392"/>
      <c r="FOY36" s="392"/>
      <c r="FOZ36" s="392"/>
      <c r="FPA36" s="392"/>
      <c r="FPB36" s="392"/>
      <c r="FPC36" s="392"/>
      <c r="FPD36" s="392"/>
      <c r="FPE36" s="392"/>
      <c r="FPF36" s="392"/>
      <c r="FPG36" s="392"/>
      <c r="FPH36" s="392"/>
      <c r="FPI36" s="392"/>
      <c r="FPJ36" s="392"/>
      <c r="FPK36" s="392"/>
      <c r="FPL36" s="392"/>
      <c r="FPM36" s="392"/>
      <c r="FPN36" s="392"/>
      <c r="FPO36" s="392"/>
      <c r="FPP36" s="392"/>
      <c r="FPQ36" s="392"/>
      <c r="FPR36" s="392"/>
      <c r="FPS36" s="392"/>
      <c r="FPT36" s="392"/>
      <c r="FPU36" s="392"/>
      <c r="FPV36" s="392"/>
      <c r="FPW36" s="392"/>
      <c r="FPX36" s="392"/>
      <c r="FPY36" s="392"/>
      <c r="FPZ36" s="392"/>
      <c r="FQA36" s="392"/>
      <c r="FQB36" s="392"/>
      <c r="FQC36" s="392"/>
      <c r="FQD36" s="392"/>
      <c r="FQE36" s="392"/>
      <c r="FQF36" s="392"/>
      <c r="FQG36" s="392"/>
      <c r="FQH36" s="392"/>
      <c r="FQI36" s="392"/>
      <c r="FQJ36" s="392"/>
      <c r="FQK36" s="392"/>
      <c r="FQL36" s="392"/>
      <c r="FQM36" s="392"/>
      <c r="FQN36" s="392"/>
      <c r="FQO36" s="392"/>
      <c r="FQP36" s="392"/>
      <c r="FQQ36" s="392"/>
      <c r="FQR36" s="392"/>
      <c r="FQS36" s="392"/>
      <c r="FQT36" s="392"/>
      <c r="FQU36" s="392"/>
      <c r="FQV36" s="392"/>
      <c r="FQW36" s="392"/>
      <c r="FQX36" s="392"/>
      <c r="FQY36" s="392"/>
      <c r="FQZ36" s="392"/>
      <c r="FRA36" s="392"/>
      <c r="FRB36" s="392"/>
      <c r="FRC36" s="392"/>
      <c r="FRD36" s="392"/>
      <c r="FRE36" s="392"/>
      <c r="FRF36" s="392"/>
      <c r="FRG36" s="392"/>
      <c r="FRH36" s="392"/>
      <c r="FRI36" s="392"/>
      <c r="FRJ36" s="392"/>
      <c r="FRK36" s="392"/>
      <c r="FRL36" s="392"/>
      <c r="FRM36" s="392"/>
      <c r="FRN36" s="392"/>
      <c r="FRO36" s="392"/>
      <c r="FRP36" s="392"/>
      <c r="FRQ36" s="392"/>
      <c r="FRR36" s="392"/>
      <c r="FRS36" s="392"/>
      <c r="FRT36" s="392"/>
      <c r="FRU36" s="392"/>
      <c r="FRV36" s="392"/>
      <c r="FRW36" s="392"/>
      <c r="FRX36" s="392"/>
      <c r="FRY36" s="392"/>
      <c r="FRZ36" s="392"/>
      <c r="FSA36" s="392"/>
      <c r="FSB36" s="392"/>
      <c r="FSC36" s="392"/>
      <c r="FSD36" s="392"/>
      <c r="FSE36" s="392"/>
      <c r="FSF36" s="392"/>
      <c r="FSG36" s="392"/>
      <c r="FSH36" s="392"/>
      <c r="FSI36" s="392"/>
      <c r="FSJ36" s="392"/>
      <c r="FSK36" s="392"/>
      <c r="FSL36" s="392"/>
      <c r="FSM36" s="392"/>
      <c r="FSN36" s="392"/>
      <c r="FSO36" s="392"/>
      <c r="FSP36" s="392"/>
      <c r="FSQ36" s="392"/>
      <c r="FSR36" s="392"/>
      <c r="FSS36" s="392"/>
      <c r="FST36" s="392"/>
      <c r="FSU36" s="392"/>
      <c r="FSV36" s="392"/>
      <c r="FSW36" s="392"/>
      <c r="FSX36" s="392"/>
      <c r="FSY36" s="392"/>
      <c r="FSZ36" s="392"/>
      <c r="FTA36" s="392"/>
      <c r="FTB36" s="392"/>
      <c r="FTC36" s="392"/>
      <c r="FTD36" s="392"/>
      <c r="FTE36" s="392"/>
      <c r="FTF36" s="392"/>
      <c r="FTG36" s="392"/>
      <c r="FTH36" s="392"/>
      <c r="FTI36" s="392"/>
      <c r="FTJ36" s="392"/>
      <c r="FTK36" s="392"/>
      <c r="FTL36" s="392"/>
      <c r="FTM36" s="392"/>
      <c r="FTN36" s="392"/>
      <c r="FTO36" s="392"/>
      <c r="FTP36" s="392"/>
      <c r="FTQ36" s="392"/>
      <c r="FTR36" s="392"/>
      <c r="FTS36" s="392"/>
      <c r="FTT36" s="392"/>
      <c r="FTU36" s="392"/>
      <c r="FTV36" s="392"/>
      <c r="FTW36" s="392"/>
      <c r="FTX36" s="392"/>
      <c r="FTY36" s="392"/>
      <c r="FTZ36" s="392"/>
      <c r="FUA36" s="392"/>
      <c r="FUB36" s="392"/>
      <c r="FUC36" s="392"/>
      <c r="FUD36" s="392"/>
      <c r="FUE36" s="392"/>
      <c r="FUF36" s="392"/>
      <c r="FUG36" s="392"/>
      <c r="FUH36" s="392"/>
      <c r="FUI36" s="392"/>
      <c r="FUJ36" s="392"/>
      <c r="FUK36" s="392"/>
      <c r="FUL36" s="392"/>
      <c r="FUM36" s="392"/>
      <c r="FUN36" s="392"/>
      <c r="FUO36" s="392"/>
      <c r="FUP36" s="392"/>
      <c r="FUQ36" s="392"/>
      <c r="FUR36" s="392"/>
      <c r="FUS36" s="392"/>
      <c r="FUT36" s="392"/>
      <c r="FUU36" s="392"/>
      <c r="FUV36" s="392"/>
      <c r="FUW36" s="392"/>
      <c r="FUX36" s="392"/>
      <c r="FUY36" s="392"/>
      <c r="FUZ36" s="392"/>
      <c r="FVA36" s="392"/>
      <c r="FVB36" s="392"/>
      <c r="FVC36" s="392"/>
      <c r="FVD36" s="392"/>
      <c r="FVE36" s="392"/>
      <c r="FVF36" s="392"/>
      <c r="FVG36" s="392"/>
      <c r="FVH36" s="392"/>
      <c r="FVI36" s="392"/>
      <c r="FVJ36" s="392"/>
      <c r="FVK36" s="392"/>
      <c r="FVL36" s="392"/>
      <c r="FVM36" s="392"/>
      <c r="FVN36" s="392"/>
      <c r="FVO36" s="392"/>
      <c r="FVP36" s="392"/>
      <c r="FVQ36" s="392"/>
      <c r="FVR36" s="392"/>
      <c r="FVS36" s="392"/>
      <c r="FVT36" s="392"/>
      <c r="FVU36" s="392"/>
      <c r="FVV36" s="392"/>
      <c r="FVW36" s="392"/>
      <c r="FVX36" s="392"/>
      <c r="FVY36" s="392"/>
      <c r="FVZ36" s="392"/>
      <c r="FWA36" s="392"/>
      <c r="FWB36" s="392"/>
      <c r="FWC36" s="392"/>
      <c r="FWD36" s="392"/>
      <c r="FWE36" s="392"/>
      <c r="FWF36" s="392"/>
      <c r="FWG36" s="392"/>
      <c r="FWH36" s="392"/>
      <c r="FWI36" s="392"/>
      <c r="FWJ36" s="392"/>
      <c r="FWK36" s="392"/>
      <c r="FWL36" s="392"/>
      <c r="FWM36" s="392"/>
      <c r="FWN36" s="392"/>
      <c r="FWO36" s="392"/>
      <c r="FWP36" s="392"/>
      <c r="FWQ36" s="392"/>
      <c r="FWR36" s="392"/>
      <c r="FWS36" s="392"/>
      <c r="FWT36" s="392"/>
      <c r="FWU36" s="392"/>
      <c r="FWV36" s="392"/>
      <c r="FWW36" s="392"/>
      <c r="FWX36" s="392"/>
      <c r="FWY36" s="392"/>
      <c r="FWZ36" s="392"/>
      <c r="FXA36" s="392"/>
      <c r="FXB36" s="392"/>
      <c r="FXC36" s="392"/>
      <c r="FXD36" s="392"/>
      <c r="FXE36" s="392"/>
      <c r="FXF36" s="392"/>
      <c r="FXG36" s="392"/>
      <c r="FXH36" s="392"/>
      <c r="FXI36" s="392"/>
      <c r="FXJ36" s="392"/>
      <c r="FXK36" s="392"/>
      <c r="FXL36" s="392"/>
      <c r="FXM36" s="392"/>
      <c r="FXN36" s="392"/>
      <c r="FXO36" s="392"/>
      <c r="FXP36" s="392"/>
      <c r="FXQ36" s="392"/>
      <c r="FXR36" s="392"/>
      <c r="FXS36" s="392"/>
      <c r="FXT36" s="392"/>
      <c r="FXU36" s="392"/>
      <c r="FXV36" s="392"/>
      <c r="FXW36" s="392"/>
      <c r="FXX36" s="392"/>
      <c r="FXY36" s="392"/>
      <c r="FXZ36" s="392"/>
      <c r="FYA36" s="392"/>
      <c r="FYB36" s="392"/>
      <c r="FYC36" s="392"/>
      <c r="FYD36" s="392"/>
      <c r="FYE36" s="392"/>
      <c r="FYF36" s="392"/>
      <c r="FYG36" s="392"/>
      <c r="FYH36" s="392"/>
      <c r="FYI36" s="392"/>
      <c r="FYJ36" s="392"/>
      <c r="FYK36" s="392"/>
      <c r="FYL36" s="392"/>
      <c r="FYM36" s="392"/>
      <c r="FYN36" s="392"/>
      <c r="FYO36" s="392"/>
      <c r="FYP36" s="392"/>
      <c r="FYQ36" s="392"/>
      <c r="FYR36" s="392"/>
      <c r="FYS36" s="392"/>
      <c r="FYT36" s="392"/>
      <c r="FYU36" s="392"/>
      <c r="FYV36" s="392"/>
      <c r="FYW36" s="392"/>
      <c r="FYX36" s="392"/>
      <c r="FYY36" s="392"/>
      <c r="FYZ36" s="392"/>
      <c r="FZA36" s="392"/>
      <c r="FZB36" s="392"/>
      <c r="FZC36" s="392"/>
      <c r="FZD36" s="392"/>
      <c r="FZE36" s="392"/>
      <c r="FZF36" s="392"/>
      <c r="FZG36" s="392"/>
      <c r="FZH36" s="392"/>
      <c r="FZI36" s="392"/>
      <c r="FZJ36" s="392"/>
      <c r="FZK36" s="392"/>
      <c r="FZL36" s="392"/>
      <c r="FZM36" s="392"/>
      <c r="FZN36" s="392"/>
      <c r="FZO36" s="392"/>
      <c r="FZP36" s="392"/>
      <c r="FZQ36" s="392"/>
      <c r="FZR36" s="392"/>
      <c r="FZS36" s="392"/>
      <c r="FZT36" s="392"/>
      <c r="FZU36" s="392"/>
      <c r="FZV36" s="392"/>
      <c r="FZW36" s="392"/>
      <c r="FZX36" s="392"/>
      <c r="FZY36" s="392"/>
      <c r="FZZ36" s="392"/>
      <c r="GAA36" s="392"/>
      <c r="GAB36" s="392"/>
      <c r="GAC36" s="392"/>
      <c r="GAD36" s="392"/>
      <c r="GAE36" s="392"/>
      <c r="GAF36" s="392"/>
      <c r="GAG36" s="392"/>
      <c r="GAH36" s="392"/>
      <c r="GAI36" s="392"/>
      <c r="GAJ36" s="392"/>
      <c r="GAK36" s="392"/>
      <c r="GAL36" s="392"/>
      <c r="GAM36" s="392"/>
      <c r="GAN36" s="392"/>
      <c r="GAO36" s="392"/>
      <c r="GAP36" s="392"/>
      <c r="GAQ36" s="392"/>
      <c r="GAR36" s="392"/>
      <c r="GAS36" s="392"/>
      <c r="GAT36" s="392"/>
      <c r="GAU36" s="392"/>
      <c r="GAV36" s="392"/>
      <c r="GAW36" s="392"/>
      <c r="GAX36" s="392"/>
      <c r="GAY36" s="392"/>
      <c r="GAZ36" s="392"/>
      <c r="GBA36" s="392"/>
      <c r="GBB36" s="392"/>
      <c r="GBC36" s="392"/>
      <c r="GBD36" s="392"/>
      <c r="GBE36" s="392"/>
      <c r="GBF36" s="392"/>
      <c r="GBG36" s="392"/>
      <c r="GBH36" s="392"/>
      <c r="GBI36" s="392"/>
      <c r="GBJ36" s="392"/>
      <c r="GBK36" s="392"/>
      <c r="GBL36" s="392"/>
      <c r="GBM36" s="392"/>
      <c r="GBN36" s="392"/>
      <c r="GBO36" s="392"/>
      <c r="GBP36" s="392"/>
      <c r="GBQ36" s="392"/>
      <c r="GBR36" s="392"/>
      <c r="GBS36" s="392"/>
      <c r="GBT36" s="392"/>
      <c r="GBU36" s="392"/>
      <c r="GBV36" s="392"/>
      <c r="GBW36" s="392"/>
      <c r="GBX36" s="392"/>
      <c r="GBY36" s="392"/>
      <c r="GBZ36" s="392"/>
      <c r="GCA36" s="392"/>
      <c r="GCB36" s="392"/>
      <c r="GCC36" s="392"/>
      <c r="GCD36" s="392"/>
      <c r="GCE36" s="392"/>
      <c r="GCF36" s="392"/>
      <c r="GCG36" s="392"/>
      <c r="GCH36" s="392"/>
      <c r="GCI36" s="392"/>
      <c r="GCJ36" s="392"/>
      <c r="GCK36" s="392"/>
      <c r="GCL36" s="392"/>
      <c r="GCM36" s="392"/>
      <c r="GCN36" s="392"/>
      <c r="GCO36" s="392"/>
      <c r="GCP36" s="392"/>
      <c r="GCQ36" s="392"/>
      <c r="GCR36" s="392"/>
      <c r="GCS36" s="392"/>
      <c r="GCT36" s="392"/>
      <c r="GCU36" s="392"/>
      <c r="GCV36" s="392"/>
      <c r="GCW36" s="392"/>
      <c r="GCX36" s="392"/>
      <c r="GCY36" s="392"/>
      <c r="GCZ36" s="392"/>
      <c r="GDA36" s="392"/>
      <c r="GDB36" s="392"/>
      <c r="GDC36" s="392"/>
      <c r="GDD36" s="392"/>
      <c r="GDE36" s="392"/>
      <c r="GDF36" s="392"/>
      <c r="GDG36" s="392"/>
      <c r="GDH36" s="392"/>
      <c r="GDI36" s="392"/>
      <c r="GDJ36" s="392"/>
      <c r="GDK36" s="392"/>
      <c r="GDL36" s="392"/>
      <c r="GDM36" s="392"/>
      <c r="GDN36" s="392"/>
      <c r="GDO36" s="392"/>
      <c r="GDP36" s="392"/>
      <c r="GDQ36" s="392"/>
      <c r="GDR36" s="392"/>
      <c r="GDS36" s="392"/>
      <c r="GDT36" s="392"/>
      <c r="GDU36" s="392"/>
      <c r="GDV36" s="392"/>
      <c r="GDW36" s="392"/>
      <c r="GDX36" s="392"/>
      <c r="GDY36" s="392"/>
      <c r="GDZ36" s="392"/>
      <c r="GEA36" s="392"/>
      <c r="GEB36" s="392"/>
      <c r="GEC36" s="392"/>
      <c r="GED36" s="392"/>
      <c r="GEE36" s="392"/>
      <c r="GEF36" s="392"/>
      <c r="GEG36" s="392"/>
      <c r="GEH36" s="392"/>
      <c r="GEI36" s="392"/>
      <c r="GEJ36" s="392"/>
      <c r="GEK36" s="392"/>
      <c r="GEL36" s="392"/>
      <c r="GEM36" s="392"/>
      <c r="GEN36" s="392"/>
      <c r="GEO36" s="392"/>
      <c r="GEP36" s="392"/>
      <c r="GEQ36" s="392"/>
      <c r="GER36" s="392"/>
      <c r="GES36" s="392"/>
      <c r="GET36" s="392"/>
      <c r="GEU36" s="392"/>
      <c r="GEV36" s="392"/>
      <c r="GEW36" s="392"/>
      <c r="GEX36" s="392"/>
      <c r="GEY36" s="392"/>
      <c r="GEZ36" s="392"/>
      <c r="GFA36" s="392"/>
      <c r="GFB36" s="392"/>
      <c r="GFC36" s="392"/>
      <c r="GFD36" s="392"/>
      <c r="GFE36" s="392"/>
      <c r="GFF36" s="392"/>
      <c r="GFG36" s="392"/>
      <c r="GFH36" s="392"/>
      <c r="GFI36" s="392"/>
      <c r="GFJ36" s="392"/>
      <c r="GFK36" s="392"/>
      <c r="GFL36" s="392"/>
      <c r="GFM36" s="392"/>
      <c r="GFN36" s="392"/>
      <c r="GFO36" s="392"/>
      <c r="GFP36" s="392"/>
      <c r="GFQ36" s="392"/>
      <c r="GFR36" s="392"/>
      <c r="GFS36" s="392"/>
      <c r="GFT36" s="392"/>
      <c r="GFU36" s="392"/>
      <c r="GFV36" s="392"/>
      <c r="GFW36" s="392"/>
      <c r="GFX36" s="392"/>
      <c r="GFY36" s="392"/>
      <c r="GFZ36" s="392"/>
      <c r="GGA36" s="392"/>
      <c r="GGB36" s="392"/>
      <c r="GGC36" s="392"/>
      <c r="GGD36" s="392"/>
      <c r="GGE36" s="392"/>
      <c r="GGF36" s="392"/>
      <c r="GGG36" s="392"/>
      <c r="GGH36" s="392"/>
      <c r="GGI36" s="392"/>
      <c r="GGJ36" s="392"/>
      <c r="GGK36" s="392"/>
      <c r="GGL36" s="392"/>
      <c r="GGM36" s="392"/>
      <c r="GGN36" s="392"/>
      <c r="GGO36" s="392"/>
      <c r="GGP36" s="392"/>
      <c r="GGQ36" s="392"/>
      <c r="GGR36" s="392"/>
      <c r="GGS36" s="392"/>
      <c r="GGT36" s="392"/>
      <c r="GGU36" s="392"/>
      <c r="GGV36" s="392"/>
      <c r="GGW36" s="392"/>
      <c r="GGX36" s="392"/>
      <c r="GGY36" s="392"/>
      <c r="GGZ36" s="392"/>
      <c r="GHA36" s="392"/>
      <c r="GHB36" s="392"/>
      <c r="GHC36" s="392"/>
      <c r="GHD36" s="392"/>
      <c r="GHE36" s="392"/>
      <c r="GHF36" s="392"/>
      <c r="GHG36" s="392"/>
      <c r="GHH36" s="392"/>
      <c r="GHI36" s="392"/>
      <c r="GHJ36" s="392"/>
      <c r="GHK36" s="392"/>
      <c r="GHL36" s="392"/>
      <c r="GHM36" s="392"/>
      <c r="GHN36" s="392"/>
      <c r="GHO36" s="392"/>
      <c r="GHP36" s="392"/>
      <c r="GHQ36" s="392"/>
      <c r="GHR36" s="392"/>
      <c r="GHS36" s="392"/>
      <c r="GHT36" s="392"/>
      <c r="GHU36" s="392"/>
      <c r="GHV36" s="392"/>
      <c r="GHW36" s="392"/>
      <c r="GHX36" s="392"/>
      <c r="GHY36" s="392"/>
      <c r="GHZ36" s="392"/>
      <c r="GIA36" s="392"/>
      <c r="GIB36" s="392"/>
      <c r="GIC36" s="392"/>
      <c r="GID36" s="392"/>
      <c r="GIE36" s="392"/>
      <c r="GIF36" s="392"/>
      <c r="GIG36" s="392"/>
      <c r="GIH36" s="392"/>
      <c r="GII36" s="392"/>
      <c r="GIJ36" s="392"/>
      <c r="GIK36" s="392"/>
      <c r="GIL36" s="392"/>
      <c r="GIM36" s="392"/>
      <c r="GIN36" s="392"/>
      <c r="GIO36" s="392"/>
      <c r="GIP36" s="392"/>
      <c r="GIQ36" s="392"/>
      <c r="GIR36" s="392"/>
      <c r="GIS36" s="392"/>
      <c r="GIT36" s="392"/>
      <c r="GIU36" s="392"/>
      <c r="GIV36" s="392"/>
      <c r="GIW36" s="392"/>
      <c r="GIX36" s="392"/>
      <c r="GIY36" s="392"/>
      <c r="GIZ36" s="392"/>
      <c r="GJA36" s="392"/>
      <c r="GJB36" s="392"/>
      <c r="GJC36" s="392"/>
      <c r="GJD36" s="392"/>
      <c r="GJE36" s="392"/>
      <c r="GJF36" s="392"/>
      <c r="GJG36" s="392"/>
      <c r="GJH36" s="392"/>
      <c r="GJI36" s="392"/>
      <c r="GJJ36" s="392"/>
      <c r="GJK36" s="392"/>
      <c r="GJL36" s="392"/>
      <c r="GJM36" s="392"/>
      <c r="GJN36" s="392"/>
      <c r="GJO36" s="392"/>
      <c r="GJP36" s="392"/>
      <c r="GJQ36" s="392"/>
      <c r="GJR36" s="392"/>
      <c r="GJS36" s="392"/>
      <c r="GJT36" s="392"/>
      <c r="GJU36" s="392"/>
      <c r="GJV36" s="392"/>
      <c r="GJW36" s="392"/>
      <c r="GJX36" s="392"/>
      <c r="GJY36" s="392"/>
      <c r="GJZ36" s="392"/>
      <c r="GKA36" s="392"/>
      <c r="GKB36" s="392"/>
      <c r="GKC36" s="392"/>
      <c r="GKD36" s="392"/>
      <c r="GKE36" s="392"/>
      <c r="GKF36" s="392"/>
      <c r="GKG36" s="392"/>
      <c r="GKH36" s="392"/>
      <c r="GKI36" s="392"/>
      <c r="GKJ36" s="392"/>
      <c r="GKK36" s="392"/>
      <c r="GKL36" s="392"/>
      <c r="GKM36" s="392"/>
      <c r="GKN36" s="392"/>
      <c r="GKO36" s="392"/>
      <c r="GKP36" s="392"/>
      <c r="GKQ36" s="392"/>
      <c r="GKR36" s="392"/>
      <c r="GKS36" s="392"/>
      <c r="GKT36" s="392"/>
      <c r="GKU36" s="392"/>
      <c r="GKV36" s="392"/>
      <c r="GKW36" s="392"/>
      <c r="GKX36" s="392"/>
      <c r="GKY36" s="392"/>
      <c r="GKZ36" s="392"/>
      <c r="GLA36" s="392"/>
      <c r="GLB36" s="392"/>
      <c r="GLC36" s="392"/>
      <c r="GLD36" s="392"/>
      <c r="GLE36" s="392"/>
      <c r="GLF36" s="392"/>
      <c r="GLG36" s="392"/>
      <c r="GLH36" s="392"/>
      <c r="GLI36" s="392"/>
      <c r="GLJ36" s="392"/>
      <c r="GLK36" s="392"/>
      <c r="GLL36" s="392"/>
      <c r="GLM36" s="392"/>
      <c r="GLN36" s="392"/>
      <c r="GLO36" s="392"/>
      <c r="GLP36" s="392"/>
      <c r="GLQ36" s="392"/>
      <c r="GLR36" s="392"/>
      <c r="GLS36" s="392"/>
      <c r="GLT36" s="392"/>
      <c r="GLU36" s="392"/>
      <c r="GLV36" s="392"/>
      <c r="GLW36" s="392"/>
      <c r="GLX36" s="392"/>
      <c r="GLY36" s="392"/>
      <c r="GLZ36" s="392"/>
      <c r="GMA36" s="392"/>
      <c r="GMB36" s="392"/>
      <c r="GMC36" s="392"/>
      <c r="GMD36" s="392"/>
      <c r="GME36" s="392"/>
      <c r="GMF36" s="392"/>
      <c r="GMG36" s="392"/>
      <c r="GMH36" s="392"/>
      <c r="GMI36" s="392"/>
      <c r="GMJ36" s="392"/>
      <c r="GMK36" s="392"/>
      <c r="GML36" s="392"/>
      <c r="GMM36" s="392"/>
      <c r="GMN36" s="392"/>
      <c r="GMO36" s="392"/>
      <c r="GMP36" s="392"/>
      <c r="GMQ36" s="392"/>
      <c r="GMR36" s="392"/>
      <c r="GMS36" s="392"/>
      <c r="GMT36" s="392"/>
      <c r="GMU36" s="392"/>
      <c r="GMV36" s="392"/>
      <c r="GMW36" s="392"/>
      <c r="GMX36" s="392"/>
      <c r="GMY36" s="392"/>
      <c r="GMZ36" s="392"/>
      <c r="GNA36" s="392"/>
      <c r="GNB36" s="392"/>
      <c r="GNC36" s="392"/>
      <c r="GND36" s="392"/>
      <c r="GNE36" s="392"/>
      <c r="GNF36" s="392"/>
      <c r="GNG36" s="392"/>
      <c r="GNH36" s="392"/>
      <c r="GNI36" s="392"/>
      <c r="GNJ36" s="392"/>
      <c r="GNK36" s="392"/>
      <c r="GNL36" s="392"/>
      <c r="GNM36" s="392"/>
      <c r="GNN36" s="392"/>
      <c r="GNO36" s="392"/>
      <c r="GNP36" s="392"/>
      <c r="GNQ36" s="392"/>
      <c r="GNR36" s="392"/>
      <c r="GNS36" s="392"/>
      <c r="GNT36" s="392"/>
      <c r="GNU36" s="392"/>
      <c r="GNV36" s="392"/>
      <c r="GNW36" s="392"/>
      <c r="GNX36" s="392"/>
      <c r="GNY36" s="392"/>
      <c r="GNZ36" s="392"/>
      <c r="GOA36" s="392"/>
      <c r="GOB36" s="392"/>
      <c r="GOC36" s="392"/>
      <c r="GOD36" s="392"/>
      <c r="GOE36" s="392"/>
      <c r="GOF36" s="392"/>
      <c r="GOG36" s="392"/>
      <c r="GOH36" s="392"/>
      <c r="GOI36" s="392"/>
      <c r="GOJ36" s="392"/>
      <c r="GOK36" s="392"/>
      <c r="GOL36" s="392"/>
      <c r="GOM36" s="392"/>
      <c r="GON36" s="392"/>
      <c r="GOO36" s="392"/>
      <c r="GOP36" s="392"/>
      <c r="GOQ36" s="392"/>
      <c r="GOR36" s="392"/>
      <c r="GOS36" s="392"/>
      <c r="GOT36" s="392"/>
      <c r="GOU36" s="392"/>
      <c r="GOV36" s="392"/>
      <c r="GOW36" s="392"/>
      <c r="GOX36" s="392"/>
      <c r="GOY36" s="392"/>
      <c r="GOZ36" s="392"/>
      <c r="GPA36" s="392"/>
      <c r="GPB36" s="392"/>
      <c r="GPC36" s="392"/>
      <c r="GPD36" s="392"/>
      <c r="GPE36" s="392"/>
      <c r="GPF36" s="392"/>
      <c r="GPG36" s="392"/>
      <c r="GPH36" s="392"/>
      <c r="GPI36" s="392"/>
      <c r="GPJ36" s="392"/>
      <c r="GPK36" s="392"/>
      <c r="GPL36" s="392"/>
      <c r="GPM36" s="392"/>
      <c r="GPN36" s="392"/>
      <c r="GPO36" s="392"/>
      <c r="GPP36" s="392"/>
      <c r="GPQ36" s="392"/>
      <c r="GPR36" s="392"/>
      <c r="GPS36" s="392"/>
      <c r="GPT36" s="392"/>
      <c r="GPU36" s="392"/>
      <c r="GPV36" s="392"/>
      <c r="GPW36" s="392"/>
      <c r="GPX36" s="392"/>
      <c r="GPY36" s="392"/>
      <c r="GPZ36" s="392"/>
      <c r="GQA36" s="392"/>
      <c r="GQB36" s="392"/>
      <c r="GQC36" s="392"/>
      <c r="GQD36" s="392"/>
      <c r="GQE36" s="392"/>
      <c r="GQF36" s="392"/>
      <c r="GQG36" s="392"/>
      <c r="GQH36" s="392"/>
      <c r="GQI36" s="392"/>
      <c r="GQJ36" s="392"/>
      <c r="GQK36" s="392"/>
      <c r="GQL36" s="392"/>
      <c r="GQM36" s="392"/>
      <c r="GQN36" s="392"/>
      <c r="GQO36" s="392"/>
      <c r="GQP36" s="392"/>
      <c r="GQQ36" s="392"/>
      <c r="GQR36" s="392"/>
      <c r="GQS36" s="392"/>
      <c r="GQT36" s="392"/>
      <c r="GQU36" s="392"/>
      <c r="GQV36" s="392"/>
      <c r="GQW36" s="392"/>
      <c r="GQX36" s="392"/>
      <c r="GQY36" s="392"/>
      <c r="GQZ36" s="392"/>
      <c r="GRA36" s="392"/>
      <c r="GRB36" s="392"/>
      <c r="GRC36" s="392"/>
      <c r="GRD36" s="392"/>
      <c r="GRE36" s="392"/>
      <c r="GRF36" s="392"/>
      <c r="GRG36" s="392"/>
      <c r="GRH36" s="392"/>
      <c r="GRI36" s="392"/>
      <c r="GRJ36" s="392"/>
      <c r="GRK36" s="392"/>
      <c r="GRL36" s="392"/>
      <c r="GRM36" s="392"/>
      <c r="GRN36" s="392"/>
      <c r="GRO36" s="392"/>
      <c r="GRP36" s="392"/>
      <c r="GRQ36" s="392"/>
      <c r="GRR36" s="392"/>
      <c r="GRS36" s="392"/>
      <c r="GRT36" s="392"/>
      <c r="GRU36" s="392"/>
      <c r="GRV36" s="392"/>
      <c r="GRW36" s="392"/>
      <c r="GRX36" s="392"/>
      <c r="GRY36" s="392"/>
      <c r="GRZ36" s="392"/>
      <c r="GSA36" s="392"/>
      <c r="GSB36" s="392"/>
      <c r="GSC36" s="392"/>
      <c r="GSD36" s="392"/>
      <c r="GSE36" s="392"/>
      <c r="GSF36" s="392"/>
      <c r="GSG36" s="392"/>
      <c r="GSH36" s="392"/>
      <c r="GSI36" s="392"/>
      <c r="GSJ36" s="392"/>
      <c r="GSK36" s="392"/>
      <c r="GSL36" s="392"/>
      <c r="GSM36" s="392"/>
      <c r="GSN36" s="392"/>
      <c r="GSO36" s="392"/>
      <c r="GSP36" s="392"/>
      <c r="GSQ36" s="392"/>
      <c r="GSR36" s="392"/>
      <c r="GSS36" s="392"/>
      <c r="GST36" s="392"/>
      <c r="GSU36" s="392"/>
      <c r="GSV36" s="392"/>
      <c r="GSW36" s="392"/>
      <c r="GSX36" s="392"/>
      <c r="GSY36" s="392"/>
      <c r="GSZ36" s="392"/>
      <c r="GTA36" s="392"/>
      <c r="GTB36" s="392"/>
      <c r="GTC36" s="392"/>
      <c r="GTD36" s="392"/>
      <c r="GTE36" s="392"/>
      <c r="GTF36" s="392"/>
      <c r="GTG36" s="392"/>
      <c r="GTH36" s="392"/>
      <c r="GTI36" s="392"/>
      <c r="GTJ36" s="392"/>
      <c r="GTK36" s="392"/>
      <c r="GTL36" s="392"/>
      <c r="GTM36" s="392"/>
      <c r="GTN36" s="392"/>
      <c r="GTO36" s="392"/>
      <c r="GTP36" s="392"/>
      <c r="GTQ36" s="392"/>
      <c r="GTR36" s="392"/>
      <c r="GTS36" s="392"/>
      <c r="GTT36" s="392"/>
      <c r="GTU36" s="392"/>
      <c r="GTV36" s="392"/>
      <c r="GTW36" s="392"/>
      <c r="GTX36" s="392"/>
      <c r="GTY36" s="392"/>
      <c r="GTZ36" s="392"/>
      <c r="GUA36" s="392"/>
      <c r="GUB36" s="392"/>
      <c r="GUC36" s="392"/>
      <c r="GUD36" s="392"/>
      <c r="GUE36" s="392"/>
      <c r="GUF36" s="392"/>
      <c r="GUG36" s="392"/>
      <c r="GUH36" s="392"/>
      <c r="GUI36" s="392"/>
      <c r="GUJ36" s="392"/>
      <c r="GUK36" s="392"/>
      <c r="GUL36" s="392"/>
      <c r="GUM36" s="392"/>
      <c r="GUN36" s="392"/>
      <c r="GUO36" s="392"/>
      <c r="GUP36" s="392"/>
      <c r="GUQ36" s="392"/>
      <c r="GUR36" s="392"/>
      <c r="GUS36" s="392"/>
      <c r="GUT36" s="392"/>
      <c r="GUU36" s="392"/>
      <c r="GUV36" s="392"/>
      <c r="GUW36" s="392"/>
      <c r="GUX36" s="392"/>
      <c r="GUY36" s="392"/>
      <c r="GUZ36" s="392"/>
      <c r="GVA36" s="392"/>
      <c r="GVB36" s="392"/>
      <c r="GVC36" s="392"/>
      <c r="GVD36" s="392"/>
      <c r="GVE36" s="392"/>
      <c r="GVF36" s="392"/>
      <c r="GVG36" s="392"/>
      <c r="GVH36" s="392"/>
      <c r="GVI36" s="392"/>
      <c r="GVJ36" s="392"/>
      <c r="GVK36" s="392"/>
      <c r="GVL36" s="392"/>
      <c r="GVM36" s="392"/>
      <c r="GVN36" s="392"/>
      <c r="GVO36" s="392"/>
      <c r="GVP36" s="392"/>
      <c r="GVQ36" s="392"/>
      <c r="GVR36" s="392"/>
      <c r="GVS36" s="392"/>
      <c r="GVT36" s="392"/>
      <c r="GVU36" s="392"/>
      <c r="GVV36" s="392"/>
      <c r="GVW36" s="392"/>
      <c r="GVX36" s="392"/>
      <c r="GVY36" s="392"/>
      <c r="GVZ36" s="392"/>
      <c r="GWA36" s="392"/>
      <c r="GWB36" s="392"/>
      <c r="GWC36" s="392"/>
      <c r="GWD36" s="392"/>
      <c r="GWE36" s="392"/>
      <c r="GWF36" s="392"/>
      <c r="GWG36" s="392"/>
      <c r="GWH36" s="392"/>
      <c r="GWI36" s="392"/>
      <c r="GWJ36" s="392"/>
      <c r="GWK36" s="392"/>
      <c r="GWL36" s="392"/>
      <c r="GWM36" s="392"/>
      <c r="GWN36" s="392"/>
      <c r="GWO36" s="392"/>
      <c r="GWP36" s="392"/>
      <c r="GWQ36" s="392"/>
      <c r="GWR36" s="392"/>
      <c r="GWS36" s="392"/>
      <c r="GWT36" s="392"/>
      <c r="GWU36" s="392"/>
      <c r="GWV36" s="392"/>
      <c r="GWW36" s="392"/>
      <c r="GWX36" s="392"/>
      <c r="GWY36" s="392"/>
      <c r="GWZ36" s="392"/>
      <c r="GXA36" s="392"/>
      <c r="GXB36" s="392"/>
      <c r="GXC36" s="392"/>
      <c r="GXD36" s="392"/>
      <c r="GXE36" s="392"/>
      <c r="GXF36" s="392"/>
      <c r="GXG36" s="392"/>
      <c r="GXH36" s="392"/>
      <c r="GXI36" s="392"/>
      <c r="GXJ36" s="392"/>
      <c r="GXK36" s="392"/>
      <c r="GXL36" s="392"/>
      <c r="GXM36" s="392"/>
      <c r="GXN36" s="392"/>
      <c r="GXO36" s="392"/>
      <c r="GXP36" s="392"/>
      <c r="GXQ36" s="392"/>
      <c r="GXR36" s="392"/>
      <c r="GXS36" s="392"/>
      <c r="GXT36" s="392"/>
      <c r="GXU36" s="392"/>
      <c r="GXV36" s="392"/>
      <c r="GXW36" s="392"/>
      <c r="GXX36" s="392"/>
      <c r="GXY36" s="392"/>
      <c r="GXZ36" s="392"/>
      <c r="GYA36" s="392"/>
      <c r="GYB36" s="392"/>
      <c r="GYC36" s="392"/>
      <c r="GYD36" s="392"/>
      <c r="GYE36" s="392"/>
      <c r="GYF36" s="392"/>
      <c r="GYG36" s="392"/>
      <c r="GYH36" s="392"/>
      <c r="GYI36" s="392"/>
      <c r="GYJ36" s="392"/>
      <c r="GYK36" s="392"/>
      <c r="GYL36" s="392"/>
      <c r="GYM36" s="392"/>
      <c r="GYN36" s="392"/>
      <c r="GYO36" s="392"/>
      <c r="GYP36" s="392"/>
      <c r="GYQ36" s="392"/>
      <c r="GYR36" s="392"/>
      <c r="GYS36" s="392"/>
      <c r="GYT36" s="392"/>
      <c r="GYU36" s="392"/>
      <c r="GYV36" s="392"/>
      <c r="GYW36" s="392"/>
      <c r="GYX36" s="392"/>
      <c r="GYY36" s="392"/>
      <c r="GYZ36" s="392"/>
      <c r="GZA36" s="392"/>
      <c r="GZB36" s="392"/>
      <c r="GZC36" s="392"/>
      <c r="GZD36" s="392"/>
      <c r="GZE36" s="392"/>
      <c r="GZF36" s="392"/>
      <c r="GZG36" s="392"/>
      <c r="GZH36" s="392"/>
      <c r="GZI36" s="392"/>
      <c r="GZJ36" s="392"/>
      <c r="GZK36" s="392"/>
      <c r="GZL36" s="392"/>
      <c r="GZM36" s="392"/>
      <c r="GZN36" s="392"/>
      <c r="GZO36" s="392"/>
      <c r="GZP36" s="392"/>
      <c r="GZQ36" s="392"/>
      <c r="GZR36" s="392"/>
      <c r="GZS36" s="392"/>
      <c r="GZT36" s="392"/>
      <c r="GZU36" s="392"/>
      <c r="GZV36" s="392"/>
      <c r="GZW36" s="392"/>
      <c r="GZX36" s="392"/>
      <c r="GZY36" s="392"/>
      <c r="GZZ36" s="392"/>
      <c r="HAA36" s="392"/>
      <c r="HAB36" s="392"/>
      <c r="HAC36" s="392"/>
      <c r="HAD36" s="392"/>
      <c r="HAE36" s="392"/>
      <c r="HAF36" s="392"/>
      <c r="HAG36" s="392"/>
      <c r="HAH36" s="392"/>
      <c r="HAI36" s="392"/>
      <c r="HAJ36" s="392"/>
      <c r="HAK36" s="392"/>
      <c r="HAL36" s="392"/>
      <c r="HAM36" s="392"/>
      <c r="HAN36" s="392"/>
      <c r="HAO36" s="392"/>
      <c r="HAP36" s="392"/>
      <c r="HAQ36" s="392"/>
      <c r="HAR36" s="392"/>
      <c r="HAS36" s="392"/>
      <c r="HAT36" s="392"/>
      <c r="HAU36" s="392"/>
      <c r="HAV36" s="392"/>
      <c r="HAW36" s="392"/>
      <c r="HAX36" s="392"/>
      <c r="HAY36" s="392"/>
      <c r="HAZ36" s="392"/>
      <c r="HBA36" s="392"/>
      <c r="HBB36" s="392"/>
      <c r="HBC36" s="392"/>
      <c r="HBD36" s="392"/>
      <c r="HBE36" s="392"/>
      <c r="HBF36" s="392"/>
      <c r="HBG36" s="392"/>
      <c r="HBH36" s="392"/>
      <c r="HBI36" s="392"/>
      <c r="HBJ36" s="392"/>
      <c r="HBK36" s="392"/>
      <c r="HBL36" s="392"/>
      <c r="HBM36" s="392"/>
      <c r="HBN36" s="392"/>
      <c r="HBO36" s="392"/>
      <c r="HBP36" s="392"/>
      <c r="HBQ36" s="392"/>
      <c r="HBR36" s="392"/>
      <c r="HBS36" s="392"/>
      <c r="HBT36" s="392"/>
      <c r="HBU36" s="392"/>
      <c r="HBV36" s="392"/>
      <c r="HBW36" s="392"/>
      <c r="HBX36" s="392"/>
      <c r="HBY36" s="392"/>
      <c r="HBZ36" s="392"/>
      <c r="HCA36" s="392"/>
      <c r="HCB36" s="392"/>
      <c r="HCC36" s="392"/>
      <c r="HCD36" s="392"/>
      <c r="HCE36" s="392"/>
      <c r="HCF36" s="392"/>
      <c r="HCG36" s="392"/>
      <c r="HCH36" s="392"/>
      <c r="HCI36" s="392"/>
      <c r="HCJ36" s="392"/>
      <c r="HCK36" s="392"/>
      <c r="HCL36" s="392"/>
      <c r="HCM36" s="392"/>
      <c r="HCN36" s="392"/>
      <c r="HCO36" s="392"/>
      <c r="HCP36" s="392"/>
      <c r="HCQ36" s="392"/>
      <c r="HCR36" s="392"/>
      <c r="HCS36" s="392"/>
      <c r="HCT36" s="392"/>
      <c r="HCU36" s="392"/>
      <c r="HCV36" s="392"/>
      <c r="HCW36" s="392"/>
      <c r="HCX36" s="392"/>
      <c r="HCY36" s="392"/>
      <c r="HCZ36" s="392"/>
      <c r="HDA36" s="392"/>
      <c r="HDB36" s="392"/>
      <c r="HDC36" s="392"/>
      <c r="HDD36" s="392"/>
      <c r="HDE36" s="392"/>
      <c r="HDF36" s="392"/>
      <c r="HDG36" s="392"/>
      <c r="HDH36" s="392"/>
      <c r="HDI36" s="392"/>
      <c r="HDJ36" s="392"/>
      <c r="HDK36" s="392"/>
      <c r="HDL36" s="392"/>
      <c r="HDM36" s="392"/>
      <c r="HDN36" s="392"/>
      <c r="HDO36" s="392"/>
      <c r="HDP36" s="392"/>
      <c r="HDQ36" s="392"/>
      <c r="HDR36" s="392"/>
      <c r="HDS36" s="392"/>
      <c r="HDT36" s="392"/>
      <c r="HDU36" s="392"/>
      <c r="HDV36" s="392"/>
      <c r="HDW36" s="392"/>
      <c r="HDX36" s="392"/>
      <c r="HDY36" s="392"/>
      <c r="HDZ36" s="392"/>
      <c r="HEA36" s="392"/>
      <c r="HEB36" s="392"/>
      <c r="HEC36" s="392"/>
      <c r="HED36" s="392"/>
      <c r="HEE36" s="392"/>
      <c r="HEF36" s="392"/>
      <c r="HEG36" s="392"/>
      <c r="HEH36" s="392"/>
      <c r="HEI36" s="392"/>
      <c r="HEJ36" s="392"/>
      <c r="HEK36" s="392"/>
      <c r="HEL36" s="392"/>
      <c r="HEM36" s="392"/>
      <c r="HEN36" s="392"/>
      <c r="HEO36" s="392"/>
      <c r="HEP36" s="392"/>
      <c r="HEQ36" s="392"/>
      <c r="HER36" s="392"/>
      <c r="HES36" s="392"/>
      <c r="HET36" s="392"/>
      <c r="HEU36" s="392"/>
      <c r="HEV36" s="392"/>
      <c r="HEW36" s="392"/>
      <c r="HEX36" s="392"/>
      <c r="HEY36" s="392"/>
      <c r="HEZ36" s="392"/>
      <c r="HFA36" s="392"/>
      <c r="HFB36" s="392"/>
      <c r="HFC36" s="392"/>
      <c r="HFD36" s="392"/>
      <c r="HFE36" s="392"/>
      <c r="HFF36" s="392"/>
      <c r="HFG36" s="392"/>
      <c r="HFH36" s="392"/>
      <c r="HFI36" s="392"/>
      <c r="HFJ36" s="392"/>
      <c r="HFK36" s="392"/>
      <c r="HFL36" s="392"/>
      <c r="HFM36" s="392"/>
      <c r="HFN36" s="392"/>
      <c r="HFO36" s="392"/>
      <c r="HFP36" s="392"/>
      <c r="HFQ36" s="392"/>
      <c r="HFR36" s="392"/>
      <c r="HFS36" s="392"/>
      <c r="HFT36" s="392"/>
      <c r="HFU36" s="392"/>
      <c r="HFV36" s="392"/>
      <c r="HFW36" s="392"/>
      <c r="HFX36" s="392"/>
      <c r="HFY36" s="392"/>
      <c r="HFZ36" s="392"/>
      <c r="HGA36" s="392"/>
      <c r="HGB36" s="392"/>
      <c r="HGC36" s="392"/>
      <c r="HGD36" s="392"/>
      <c r="HGE36" s="392"/>
      <c r="HGF36" s="392"/>
      <c r="HGG36" s="392"/>
      <c r="HGH36" s="392"/>
      <c r="HGI36" s="392"/>
      <c r="HGJ36" s="392"/>
      <c r="HGK36" s="392"/>
      <c r="HGL36" s="392"/>
      <c r="HGM36" s="392"/>
      <c r="HGN36" s="392"/>
      <c r="HGO36" s="392"/>
      <c r="HGP36" s="392"/>
      <c r="HGQ36" s="392"/>
      <c r="HGR36" s="392"/>
      <c r="HGS36" s="392"/>
      <c r="HGT36" s="392"/>
      <c r="HGU36" s="392"/>
      <c r="HGV36" s="392"/>
      <c r="HGW36" s="392"/>
      <c r="HGX36" s="392"/>
      <c r="HGY36" s="392"/>
      <c r="HGZ36" s="392"/>
      <c r="HHA36" s="392"/>
      <c r="HHB36" s="392"/>
      <c r="HHC36" s="392"/>
      <c r="HHD36" s="392"/>
      <c r="HHE36" s="392"/>
      <c r="HHF36" s="392"/>
      <c r="HHG36" s="392"/>
      <c r="HHH36" s="392"/>
      <c r="HHI36" s="392"/>
      <c r="HHJ36" s="392"/>
      <c r="HHK36" s="392"/>
      <c r="HHL36" s="392"/>
      <c r="HHM36" s="392"/>
      <c r="HHN36" s="392"/>
      <c r="HHO36" s="392"/>
      <c r="HHP36" s="392"/>
      <c r="HHQ36" s="392"/>
      <c r="HHR36" s="392"/>
      <c r="HHS36" s="392"/>
      <c r="HHT36" s="392"/>
      <c r="HHU36" s="392"/>
      <c r="HHV36" s="392"/>
      <c r="HHW36" s="392"/>
      <c r="HHX36" s="392"/>
      <c r="HHY36" s="392"/>
      <c r="HHZ36" s="392"/>
      <c r="HIA36" s="392"/>
      <c r="HIB36" s="392"/>
      <c r="HIC36" s="392"/>
      <c r="HID36" s="392"/>
      <c r="HIE36" s="392"/>
      <c r="HIF36" s="392"/>
      <c r="HIG36" s="392"/>
      <c r="HIH36" s="392"/>
      <c r="HII36" s="392"/>
      <c r="HIJ36" s="392"/>
      <c r="HIK36" s="392"/>
      <c r="HIL36" s="392"/>
      <c r="HIM36" s="392"/>
      <c r="HIN36" s="392"/>
      <c r="HIO36" s="392"/>
      <c r="HIP36" s="392"/>
      <c r="HIQ36" s="392"/>
      <c r="HIR36" s="392"/>
      <c r="HIS36" s="392"/>
      <c r="HIT36" s="392"/>
      <c r="HIU36" s="392"/>
      <c r="HIV36" s="392"/>
      <c r="HIW36" s="392"/>
      <c r="HIX36" s="392"/>
      <c r="HIY36" s="392"/>
      <c r="HIZ36" s="392"/>
      <c r="HJA36" s="392"/>
      <c r="HJB36" s="392"/>
      <c r="HJC36" s="392"/>
      <c r="HJD36" s="392"/>
      <c r="HJE36" s="392"/>
      <c r="HJF36" s="392"/>
      <c r="HJG36" s="392"/>
      <c r="HJH36" s="392"/>
      <c r="HJI36" s="392"/>
      <c r="HJJ36" s="392"/>
      <c r="HJK36" s="392"/>
      <c r="HJL36" s="392"/>
      <c r="HJM36" s="392"/>
      <c r="HJN36" s="392"/>
      <c r="HJO36" s="392"/>
      <c r="HJP36" s="392"/>
      <c r="HJQ36" s="392"/>
      <c r="HJR36" s="392"/>
      <c r="HJS36" s="392"/>
      <c r="HJT36" s="392"/>
      <c r="HJU36" s="392"/>
      <c r="HJV36" s="392"/>
      <c r="HJW36" s="392"/>
      <c r="HJX36" s="392"/>
      <c r="HJY36" s="392"/>
      <c r="HJZ36" s="392"/>
      <c r="HKA36" s="392"/>
      <c r="HKB36" s="392"/>
      <c r="HKC36" s="392"/>
      <c r="HKD36" s="392"/>
      <c r="HKE36" s="392"/>
      <c r="HKF36" s="392"/>
      <c r="HKG36" s="392"/>
      <c r="HKH36" s="392"/>
      <c r="HKI36" s="392"/>
      <c r="HKJ36" s="392"/>
      <c r="HKK36" s="392"/>
      <c r="HKL36" s="392"/>
      <c r="HKM36" s="392"/>
      <c r="HKN36" s="392"/>
      <c r="HKO36" s="392"/>
      <c r="HKP36" s="392"/>
      <c r="HKQ36" s="392"/>
      <c r="HKR36" s="392"/>
      <c r="HKS36" s="392"/>
      <c r="HKT36" s="392"/>
      <c r="HKU36" s="392"/>
      <c r="HKV36" s="392"/>
      <c r="HKW36" s="392"/>
      <c r="HKX36" s="392"/>
      <c r="HKY36" s="392"/>
      <c r="HKZ36" s="392"/>
      <c r="HLA36" s="392"/>
      <c r="HLB36" s="392"/>
      <c r="HLC36" s="392"/>
      <c r="HLD36" s="392"/>
      <c r="HLE36" s="392"/>
      <c r="HLF36" s="392"/>
      <c r="HLG36" s="392"/>
      <c r="HLH36" s="392"/>
      <c r="HLI36" s="392"/>
      <c r="HLJ36" s="392"/>
      <c r="HLK36" s="392"/>
      <c r="HLL36" s="392"/>
      <c r="HLM36" s="392"/>
      <c r="HLN36" s="392"/>
      <c r="HLO36" s="392"/>
      <c r="HLP36" s="392"/>
      <c r="HLQ36" s="392"/>
      <c r="HLR36" s="392"/>
      <c r="HLS36" s="392"/>
      <c r="HLT36" s="392"/>
      <c r="HLU36" s="392"/>
      <c r="HLV36" s="392"/>
      <c r="HLW36" s="392"/>
      <c r="HLX36" s="392"/>
      <c r="HLY36" s="392"/>
      <c r="HLZ36" s="392"/>
      <c r="HMA36" s="392"/>
      <c r="HMB36" s="392"/>
      <c r="HMC36" s="392"/>
      <c r="HMD36" s="392"/>
      <c r="HME36" s="392"/>
      <c r="HMF36" s="392"/>
      <c r="HMG36" s="392"/>
      <c r="HMH36" s="392"/>
      <c r="HMI36" s="392"/>
      <c r="HMJ36" s="392"/>
      <c r="HMK36" s="392"/>
      <c r="HML36" s="392"/>
      <c r="HMM36" s="392"/>
      <c r="HMN36" s="392"/>
      <c r="HMO36" s="392"/>
      <c r="HMP36" s="392"/>
      <c r="HMQ36" s="392"/>
      <c r="HMR36" s="392"/>
      <c r="HMS36" s="392"/>
      <c r="HMT36" s="392"/>
      <c r="HMU36" s="392"/>
      <c r="HMV36" s="392"/>
      <c r="HMW36" s="392"/>
      <c r="HMX36" s="392"/>
      <c r="HMY36" s="392"/>
      <c r="HMZ36" s="392"/>
      <c r="HNA36" s="392"/>
      <c r="HNB36" s="392"/>
      <c r="HNC36" s="392"/>
      <c r="HND36" s="392"/>
      <c r="HNE36" s="392"/>
      <c r="HNF36" s="392"/>
      <c r="HNG36" s="392"/>
      <c r="HNH36" s="392"/>
      <c r="HNI36" s="392"/>
      <c r="HNJ36" s="392"/>
      <c r="HNK36" s="392"/>
      <c r="HNL36" s="392"/>
      <c r="HNM36" s="392"/>
      <c r="HNN36" s="392"/>
      <c r="HNO36" s="392"/>
      <c r="HNP36" s="392"/>
      <c r="HNQ36" s="392"/>
      <c r="HNR36" s="392"/>
      <c r="HNS36" s="392"/>
      <c r="HNT36" s="392"/>
      <c r="HNU36" s="392"/>
      <c r="HNV36" s="392"/>
      <c r="HNW36" s="392"/>
      <c r="HNX36" s="392"/>
      <c r="HNY36" s="392"/>
      <c r="HNZ36" s="392"/>
      <c r="HOA36" s="392"/>
      <c r="HOB36" s="392"/>
      <c r="HOC36" s="392"/>
      <c r="HOD36" s="392"/>
      <c r="HOE36" s="392"/>
      <c r="HOF36" s="392"/>
      <c r="HOG36" s="392"/>
      <c r="HOH36" s="392"/>
      <c r="HOI36" s="392"/>
      <c r="HOJ36" s="392"/>
      <c r="HOK36" s="392"/>
      <c r="HOL36" s="392"/>
      <c r="HOM36" s="392"/>
      <c r="HON36" s="392"/>
      <c r="HOO36" s="392"/>
      <c r="HOP36" s="392"/>
      <c r="HOQ36" s="392"/>
      <c r="HOR36" s="392"/>
      <c r="HOS36" s="392"/>
      <c r="HOT36" s="392"/>
      <c r="HOU36" s="392"/>
      <c r="HOV36" s="392"/>
      <c r="HOW36" s="392"/>
      <c r="HOX36" s="392"/>
      <c r="HOY36" s="392"/>
      <c r="HOZ36" s="392"/>
      <c r="HPA36" s="392"/>
      <c r="HPB36" s="392"/>
      <c r="HPC36" s="392"/>
      <c r="HPD36" s="392"/>
      <c r="HPE36" s="392"/>
      <c r="HPF36" s="392"/>
      <c r="HPG36" s="392"/>
      <c r="HPH36" s="392"/>
      <c r="HPI36" s="392"/>
      <c r="HPJ36" s="392"/>
      <c r="HPK36" s="392"/>
      <c r="HPL36" s="392"/>
      <c r="HPM36" s="392"/>
      <c r="HPN36" s="392"/>
      <c r="HPO36" s="392"/>
      <c r="HPP36" s="392"/>
      <c r="HPQ36" s="392"/>
      <c r="HPR36" s="392"/>
      <c r="HPS36" s="392"/>
      <c r="HPT36" s="392"/>
      <c r="HPU36" s="392"/>
      <c r="HPV36" s="392"/>
      <c r="HPW36" s="392"/>
      <c r="HPX36" s="392"/>
      <c r="HPY36" s="392"/>
      <c r="HPZ36" s="392"/>
      <c r="HQA36" s="392"/>
      <c r="HQB36" s="392"/>
      <c r="HQC36" s="392"/>
      <c r="HQD36" s="392"/>
      <c r="HQE36" s="392"/>
      <c r="HQF36" s="392"/>
      <c r="HQG36" s="392"/>
      <c r="HQH36" s="392"/>
      <c r="HQI36" s="392"/>
      <c r="HQJ36" s="392"/>
      <c r="HQK36" s="392"/>
      <c r="HQL36" s="392"/>
      <c r="HQM36" s="392"/>
      <c r="HQN36" s="392"/>
      <c r="HQO36" s="392"/>
      <c r="HQP36" s="392"/>
      <c r="HQQ36" s="392"/>
      <c r="HQR36" s="392"/>
      <c r="HQS36" s="392"/>
      <c r="HQT36" s="392"/>
      <c r="HQU36" s="392"/>
      <c r="HQV36" s="392"/>
      <c r="HQW36" s="392"/>
      <c r="HQX36" s="392"/>
      <c r="HQY36" s="392"/>
      <c r="HQZ36" s="392"/>
      <c r="HRA36" s="392"/>
      <c r="HRB36" s="392"/>
      <c r="HRC36" s="392"/>
      <c r="HRD36" s="392"/>
      <c r="HRE36" s="392"/>
      <c r="HRF36" s="392"/>
      <c r="HRG36" s="392"/>
      <c r="HRH36" s="392"/>
      <c r="HRI36" s="392"/>
      <c r="HRJ36" s="392"/>
      <c r="HRK36" s="392"/>
      <c r="HRL36" s="392"/>
      <c r="HRM36" s="392"/>
      <c r="HRN36" s="392"/>
      <c r="HRO36" s="392"/>
      <c r="HRP36" s="392"/>
      <c r="HRQ36" s="392"/>
      <c r="HRR36" s="392"/>
      <c r="HRS36" s="392"/>
      <c r="HRT36" s="392"/>
      <c r="HRU36" s="392"/>
      <c r="HRV36" s="392"/>
      <c r="HRW36" s="392"/>
      <c r="HRX36" s="392"/>
      <c r="HRY36" s="392"/>
      <c r="HRZ36" s="392"/>
      <c r="HSA36" s="392"/>
      <c r="HSB36" s="392"/>
      <c r="HSC36" s="392"/>
      <c r="HSD36" s="392"/>
      <c r="HSE36" s="392"/>
      <c r="HSF36" s="392"/>
      <c r="HSG36" s="392"/>
      <c r="HSH36" s="392"/>
      <c r="HSI36" s="392"/>
      <c r="HSJ36" s="392"/>
      <c r="HSK36" s="392"/>
      <c r="HSL36" s="392"/>
      <c r="HSM36" s="392"/>
      <c r="HSN36" s="392"/>
      <c r="HSO36" s="392"/>
      <c r="HSP36" s="392"/>
      <c r="HSQ36" s="392"/>
      <c r="HSR36" s="392"/>
      <c r="HSS36" s="392"/>
      <c r="HST36" s="392"/>
      <c r="HSU36" s="392"/>
      <c r="HSV36" s="392"/>
      <c r="HSW36" s="392"/>
      <c r="HSX36" s="392"/>
      <c r="HSY36" s="392"/>
      <c r="HSZ36" s="392"/>
      <c r="HTA36" s="392"/>
      <c r="HTB36" s="392"/>
      <c r="HTC36" s="392"/>
      <c r="HTD36" s="392"/>
      <c r="HTE36" s="392"/>
      <c r="HTF36" s="392"/>
      <c r="HTG36" s="392"/>
      <c r="HTH36" s="392"/>
      <c r="HTI36" s="392"/>
      <c r="HTJ36" s="392"/>
      <c r="HTK36" s="392"/>
      <c r="HTL36" s="392"/>
      <c r="HTM36" s="392"/>
      <c r="HTN36" s="392"/>
      <c r="HTO36" s="392"/>
      <c r="HTP36" s="392"/>
      <c r="HTQ36" s="392"/>
      <c r="HTR36" s="392"/>
      <c r="HTS36" s="392"/>
      <c r="HTT36" s="392"/>
      <c r="HTU36" s="392"/>
      <c r="HTV36" s="392"/>
      <c r="HTW36" s="392"/>
      <c r="HTX36" s="392"/>
      <c r="HTY36" s="392"/>
      <c r="HTZ36" s="392"/>
      <c r="HUA36" s="392"/>
      <c r="HUB36" s="392"/>
      <c r="HUC36" s="392"/>
      <c r="HUD36" s="392"/>
      <c r="HUE36" s="392"/>
      <c r="HUF36" s="392"/>
      <c r="HUG36" s="392"/>
      <c r="HUH36" s="392"/>
      <c r="HUI36" s="392"/>
      <c r="HUJ36" s="392"/>
      <c r="HUK36" s="392"/>
      <c r="HUL36" s="392"/>
      <c r="HUM36" s="392"/>
      <c r="HUN36" s="392"/>
      <c r="HUO36" s="392"/>
      <c r="HUP36" s="392"/>
      <c r="HUQ36" s="392"/>
      <c r="HUR36" s="392"/>
      <c r="HUS36" s="392"/>
      <c r="HUT36" s="392"/>
      <c r="HUU36" s="392"/>
      <c r="HUV36" s="392"/>
      <c r="HUW36" s="392"/>
      <c r="HUX36" s="392"/>
      <c r="HUY36" s="392"/>
      <c r="HUZ36" s="392"/>
      <c r="HVA36" s="392"/>
      <c r="HVB36" s="392"/>
      <c r="HVC36" s="392"/>
      <c r="HVD36" s="392"/>
      <c r="HVE36" s="392"/>
      <c r="HVF36" s="392"/>
      <c r="HVG36" s="392"/>
      <c r="HVH36" s="392"/>
      <c r="HVI36" s="392"/>
      <c r="HVJ36" s="392"/>
      <c r="HVK36" s="392"/>
      <c r="HVL36" s="392"/>
      <c r="HVM36" s="392"/>
      <c r="HVN36" s="392"/>
      <c r="HVO36" s="392"/>
      <c r="HVP36" s="392"/>
      <c r="HVQ36" s="392"/>
      <c r="HVR36" s="392"/>
      <c r="HVS36" s="392"/>
      <c r="HVT36" s="392"/>
      <c r="HVU36" s="392"/>
      <c r="HVV36" s="392"/>
      <c r="HVW36" s="392"/>
      <c r="HVX36" s="392"/>
      <c r="HVY36" s="392"/>
      <c r="HVZ36" s="392"/>
      <c r="HWA36" s="392"/>
      <c r="HWB36" s="392"/>
      <c r="HWC36" s="392"/>
      <c r="HWD36" s="392"/>
      <c r="HWE36" s="392"/>
      <c r="HWF36" s="392"/>
      <c r="HWG36" s="392"/>
      <c r="HWH36" s="392"/>
      <c r="HWI36" s="392"/>
      <c r="HWJ36" s="392"/>
      <c r="HWK36" s="392"/>
      <c r="HWL36" s="392"/>
      <c r="HWM36" s="392"/>
      <c r="HWN36" s="392"/>
      <c r="HWO36" s="392"/>
      <c r="HWP36" s="392"/>
      <c r="HWQ36" s="392"/>
      <c r="HWR36" s="392"/>
      <c r="HWS36" s="392"/>
      <c r="HWT36" s="392"/>
      <c r="HWU36" s="392"/>
      <c r="HWV36" s="392"/>
      <c r="HWW36" s="392"/>
      <c r="HWX36" s="392"/>
      <c r="HWY36" s="392"/>
      <c r="HWZ36" s="392"/>
      <c r="HXA36" s="392"/>
      <c r="HXB36" s="392"/>
      <c r="HXC36" s="392"/>
      <c r="HXD36" s="392"/>
      <c r="HXE36" s="392"/>
      <c r="HXF36" s="392"/>
      <c r="HXG36" s="392"/>
      <c r="HXH36" s="392"/>
      <c r="HXI36" s="392"/>
      <c r="HXJ36" s="392"/>
      <c r="HXK36" s="392"/>
      <c r="HXL36" s="392"/>
      <c r="HXM36" s="392"/>
      <c r="HXN36" s="392"/>
      <c r="HXO36" s="392"/>
      <c r="HXP36" s="392"/>
      <c r="HXQ36" s="392"/>
      <c r="HXR36" s="392"/>
      <c r="HXS36" s="392"/>
      <c r="HXT36" s="392"/>
      <c r="HXU36" s="392"/>
      <c r="HXV36" s="392"/>
      <c r="HXW36" s="392"/>
      <c r="HXX36" s="392"/>
      <c r="HXY36" s="392"/>
      <c r="HXZ36" s="392"/>
      <c r="HYA36" s="392"/>
      <c r="HYB36" s="392"/>
      <c r="HYC36" s="392"/>
      <c r="HYD36" s="392"/>
      <c r="HYE36" s="392"/>
      <c r="HYF36" s="392"/>
      <c r="HYG36" s="392"/>
      <c r="HYH36" s="392"/>
      <c r="HYI36" s="392"/>
      <c r="HYJ36" s="392"/>
      <c r="HYK36" s="392"/>
      <c r="HYL36" s="392"/>
      <c r="HYM36" s="392"/>
      <c r="HYN36" s="392"/>
      <c r="HYO36" s="392"/>
      <c r="HYP36" s="392"/>
      <c r="HYQ36" s="392"/>
      <c r="HYR36" s="392"/>
      <c r="HYS36" s="392"/>
      <c r="HYT36" s="392"/>
      <c r="HYU36" s="392"/>
      <c r="HYV36" s="392"/>
      <c r="HYW36" s="392"/>
      <c r="HYX36" s="392"/>
      <c r="HYY36" s="392"/>
      <c r="HYZ36" s="392"/>
      <c r="HZA36" s="392"/>
      <c r="HZB36" s="392"/>
      <c r="HZC36" s="392"/>
      <c r="HZD36" s="392"/>
      <c r="HZE36" s="392"/>
      <c r="HZF36" s="392"/>
      <c r="HZG36" s="392"/>
      <c r="HZH36" s="392"/>
      <c r="HZI36" s="392"/>
      <c r="HZJ36" s="392"/>
      <c r="HZK36" s="392"/>
      <c r="HZL36" s="392"/>
      <c r="HZM36" s="392"/>
      <c r="HZN36" s="392"/>
      <c r="HZO36" s="392"/>
      <c r="HZP36" s="392"/>
      <c r="HZQ36" s="392"/>
      <c r="HZR36" s="392"/>
      <c r="HZS36" s="392"/>
      <c r="HZT36" s="392"/>
      <c r="HZU36" s="392"/>
      <c r="HZV36" s="392"/>
      <c r="HZW36" s="392"/>
      <c r="HZX36" s="392"/>
      <c r="HZY36" s="392"/>
      <c r="HZZ36" s="392"/>
      <c r="IAA36" s="392"/>
      <c r="IAB36" s="392"/>
      <c r="IAC36" s="392"/>
      <c r="IAD36" s="392"/>
      <c r="IAE36" s="392"/>
      <c r="IAF36" s="392"/>
      <c r="IAG36" s="392"/>
      <c r="IAH36" s="392"/>
      <c r="IAI36" s="392"/>
      <c r="IAJ36" s="392"/>
      <c r="IAK36" s="392"/>
      <c r="IAL36" s="392"/>
      <c r="IAM36" s="392"/>
      <c r="IAN36" s="392"/>
      <c r="IAO36" s="392"/>
      <c r="IAP36" s="392"/>
      <c r="IAQ36" s="392"/>
      <c r="IAR36" s="392"/>
      <c r="IAS36" s="392"/>
      <c r="IAT36" s="392"/>
      <c r="IAU36" s="392"/>
      <c r="IAV36" s="392"/>
      <c r="IAW36" s="392"/>
      <c r="IAX36" s="392"/>
      <c r="IAY36" s="392"/>
      <c r="IAZ36" s="392"/>
      <c r="IBA36" s="392"/>
      <c r="IBB36" s="392"/>
      <c r="IBC36" s="392"/>
      <c r="IBD36" s="392"/>
      <c r="IBE36" s="392"/>
      <c r="IBF36" s="392"/>
      <c r="IBG36" s="392"/>
      <c r="IBH36" s="392"/>
      <c r="IBI36" s="392"/>
      <c r="IBJ36" s="392"/>
      <c r="IBK36" s="392"/>
      <c r="IBL36" s="392"/>
      <c r="IBM36" s="392"/>
      <c r="IBN36" s="392"/>
      <c r="IBO36" s="392"/>
      <c r="IBP36" s="392"/>
      <c r="IBQ36" s="392"/>
      <c r="IBR36" s="392"/>
      <c r="IBS36" s="392"/>
      <c r="IBT36" s="392"/>
      <c r="IBU36" s="392"/>
      <c r="IBV36" s="392"/>
      <c r="IBW36" s="392"/>
      <c r="IBX36" s="392"/>
      <c r="IBY36" s="392"/>
      <c r="IBZ36" s="392"/>
      <c r="ICA36" s="392"/>
      <c r="ICB36" s="392"/>
      <c r="ICC36" s="392"/>
      <c r="ICD36" s="392"/>
      <c r="ICE36" s="392"/>
      <c r="ICF36" s="392"/>
      <c r="ICG36" s="392"/>
      <c r="ICH36" s="392"/>
      <c r="ICI36" s="392"/>
      <c r="ICJ36" s="392"/>
      <c r="ICK36" s="392"/>
      <c r="ICL36" s="392"/>
      <c r="ICM36" s="392"/>
      <c r="ICN36" s="392"/>
      <c r="ICO36" s="392"/>
      <c r="ICP36" s="392"/>
      <c r="ICQ36" s="392"/>
      <c r="ICR36" s="392"/>
      <c r="ICS36" s="392"/>
      <c r="ICT36" s="392"/>
      <c r="ICU36" s="392"/>
      <c r="ICV36" s="392"/>
      <c r="ICW36" s="392"/>
      <c r="ICX36" s="392"/>
      <c r="ICY36" s="392"/>
      <c r="ICZ36" s="392"/>
      <c r="IDA36" s="392"/>
      <c r="IDB36" s="392"/>
      <c r="IDC36" s="392"/>
      <c r="IDD36" s="392"/>
      <c r="IDE36" s="392"/>
      <c r="IDF36" s="392"/>
      <c r="IDG36" s="392"/>
      <c r="IDH36" s="392"/>
      <c r="IDI36" s="392"/>
      <c r="IDJ36" s="392"/>
      <c r="IDK36" s="392"/>
      <c r="IDL36" s="392"/>
      <c r="IDM36" s="392"/>
      <c r="IDN36" s="392"/>
      <c r="IDO36" s="392"/>
      <c r="IDP36" s="392"/>
      <c r="IDQ36" s="392"/>
      <c r="IDR36" s="392"/>
      <c r="IDS36" s="392"/>
      <c r="IDT36" s="392"/>
      <c r="IDU36" s="392"/>
      <c r="IDV36" s="392"/>
      <c r="IDW36" s="392"/>
      <c r="IDX36" s="392"/>
      <c r="IDY36" s="392"/>
      <c r="IDZ36" s="392"/>
      <c r="IEA36" s="392"/>
      <c r="IEB36" s="392"/>
      <c r="IEC36" s="392"/>
      <c r="IED36" s="392"/>
      <c r="IEE36" s="392"/>
      <c r="IEF36" s="392"/>
      <c r="IEG36" s="392"/>
      <c r="IEH36" s="392"/>
      <c r="IEI36" s="392"/>
      <c r="IEJ36" s="392"/>
      <c r="IEK36" s="392"/>
      <c r="IEL36" s="392"/>
      <c r="IEM36" s="392"/>
      <c r="IEN36" s="392"/>
      <c r="IEO36" s="392"/>
      <c r="IEP36" s="392"/>
      <c r="IEQ36" s="392"/>
      <c r="IER36" s="392"/>
      <c r="IES36" s="392"/>
      <c r="IET36" s="392"/>
      <c r="IEU36" s="392"/>
      <c r="IEV36" s="392"/>
      <c r="IEW36" s="392"/>
      <c r="IEX36" s="392"/>
      <c r="IEY36" s="392"/>
      <c r="IEZ36" s="392"/>
      <c r="IFA36" s="392"/>
      <c r="IFB36" s="392"/>
      <c r="IFC36" s="392"/>
      <c r="IFD36" s="392"/>
      <c r="IFE36" s="392"/>
      <c r="IFF36" s="392"/>
      <c r="IFG36" s="392"/>
      <c r="IFH36" s="392"/>
      <c r="IFI36" s="392"/>
      <c r="IFJ36" s="392"/>
      <c r="IFK36" s="392"/>
      <c r="IFL36" s="392"/>
      <c r="IFM36" s="392"/>
      <c r="IFN36" s="392"/>
      <c r="IFO36" s="392"/>
      <c r="IFP36" s="392"/>
      <c r="IFQ36" s="392"/>
      <c r="IFR36" s="392"/>
      <c r="IFS36" s="392"/>
      <c r="IFT36" s="392"/>
      <c r="IFU36" s="392"/>
      <c r="IFV36" s="392"/>
      <c r="IFW36" s="392"/>
      <c r="IFX36" s="392"/>
      <c r="IFY36" s="392"/>
      <c r="IFZ36" s="392"/>
      <c r="IGA36" s="392"/>
      <c r="IGB36" s="392"/>
      <c r="IGC36" s="392"/>
      <c r="IGD36" s="392"/>
      <c r="IGE36" s="392"/>
      <c r="IGF36" s="392"/>
      <c r="IGG36" s="392"/>
      <c r="IGH36" s="392"/>
      <c r="IGI36" s="392"/>
      <c r="IGJ36" s="392"/>
      <c r="IGK36" s="392"/>
      <c r="IGL36" s="392"/>
      <c r="IGM36" s="392"/>
      <c r="IGN36" s="392"/>
      <c r="IGO36" s="392"/>
      <c r="IGP36" s="392"/>
      <c r="IGQ36" s="392"/>
      <c r="IGR36" s="392"/>
      <c r="IGS36" s="392"/>
      <c r="IGT36" s="392"/>
      <c r="IGU36" s="392"/>
      <c r="IGV36" s="392"/>
      <c r="IGW36" s="392"/>
      <c r="IGX36" s="392"/>
      <c r="IGY36" s="392"/>
      <c r="IGZ36" s="392"/>
      <c r="IHA36" s="392"/>
      <c r="IHB36" s="392"/>
      <c r="IHC36" s="392"/>
      <c r="IHD36" s="392"/>
      <c r="IHE36" s="392"/>
      <c r="IHF36" s="392"/>
      <c r="IHG36" s="392"/>
      <c r="IHH36" s="392"/>
      <c r="IHI36" s="392"/>
      <c r="IHJ36" s="392"/>
      <c r="IHK36" s="392"/>
      <c r="IHL36" s="392"/>
      <c r="IHM36" s="392"/>
      <c r="IHN36" s="392"/>
      <c r="IHO36" s="392"/>
      <c r="IHP36" s="392"/>
      <c r="IHQ36" s="392"/>
      <c r="IHR36" s="392"/>
      <c r="IHS36" s="392"/>
      <c r="IHT36" s="392"/>
      <c r="IHU36" s="392"/>
      <c r="IHV36" s="392"/>
      <c r="IHW36" s="392"/>
      <c r="IHX36" s="392"/>
      <c r="IHY36" s="392"/>
      <c r="IHZ36" s="392"/>
      <c r="IIA36" s="392"/>
      <c r="IIB36" s="392"/>
      <c r="IIC36" s="392"/>
      <c r="IID36" s="392"/>
      <c r="IIE36" s="392"/>
      <c r="IIF36" s="392"/>
      <c r="IIG36" s="392"/>
      <c r="IIH36" s="392"/>
      <c r="III36" s="392"/>
      <c r="IIJ36" s="392"/>
      <c r="IIK36" s="392"/>
      <c r="IIL36" s="392"/>
      <c r="IIM36" s="392"/>
      <c r="IIN36" s="392"/>
      <c r="IIO36" s="392"/>
      <c r="IIP36" s="392"/>
      <c r="IIQ36" s="392"/>
      <c r="IIR36" s="392"/>
      <c r="IIS36" s="392"/>
      <c r="IIT36" s="392"/>
      <c r="IIU36" s="392"/>
      <c r="IIV36" s="392"/>
      <c r="IIW36" s="392"/>
      <c r="IIX36" s="392"/>
      <c r="IIY36" s="392"/>
      <c r="IIZ36" s="392"/>
      <c r="IJA36" s="392"/>
      <c r="IJB36" s="392"/>
      <c r="IJC36" s="392"/>
      <c r="IJD36" s="392"/>
      <c r="IJE36" s="392"/>
      <c r="IJF36" s="392"/>
      <c r="IJG36" s="392"/>
      <c r="IJH36" s="392"/>
      <c r="IJI36" s="392"/>
      <c r="IJJ36" s="392"/>
      <c r="IJK36" s="392"/>
      <c r="IJL36" s="392"/>
      <c r="IJM36" s="392"/>
      <c r="IJN36" s="392"/>
      <c r="IJO36" s="392"/>
      <c r="IJP36" s="392"/>
      <c r="IJQ36" s="392"/>
      <c r="IJR36" s="392"/>
      <c r="IJS36" s="392"/>
      <c r="IJT36" s="392"/>
      <c r="IJU36" s="392"/>
      <c r="IJV36" s="392"/>
      <c r="IJW36" s="392"/>
      <c r="IJX36" s="392"/>
      <c r="IJY36" s="392"/>
      <c r="IJZ36" s="392"/>
      <c r="IKA36" s="392"/>
      <c r="IKB36" s="392"/>
      <c r="IKC36" s="392"/>
      <c r="IKD36" s="392"/>
      <c r="IKE36" s="392"/>
      <c r="IKF36" s="392"/>
      <c r="IKG36" s="392"/>
      <c r="IKH36" s="392"/>
      <c r="IKI36" s="392"/>
      <c r="IKJ36" s="392"/>
      <c r="IKK36" s="392"/>
      <c r="IKL36" s="392"/>
      <c r="IKM36" s="392"/>
      <c r="IKN36" s="392"/>
      <c r="IKO36" s="392"/>
      <c r="IKP36" s="392"/>
      <c r="IKQ36" s="392"/>
      <c r="IKR36" s="392"/>
      <c r="IKS36" s="392"/>
      <c r="IKT36" s="392"/>
      <c r="IKU36" s="392"/>
      <c r="IKV36" s="392"/>
      <c r="IKW36" s="392"/>
      <c r="IKX36" s="392"/>
      <c r="IKY36" s="392"/>
      <c r="IKZ36" s="392"/>
      <c r="ILA36" s="392"/>
      <c r="ILB36" s="392"/>
      <c r="ILC36" s="392"/>
      <c r="ILD36" s="392"/>
      <c r="ILE36" s="392"/>
      <c r="ILF36" s="392"/>
      <c r="ILG36" s="392"/>
      <c r="ILH36" s="392"/>
      <c r="ILI36" s="392"/>
      <c r="ILJ36" s="392"/>
      <c r="ILK36" s="392"/>
      <c r="ILL36" s="392"/>
      <c r="ILM36" s="392"/>
      <c r="ILN36" s="392"/>
      <c r="ILO36" s="392"/>
      <c r="ILP36" s="392"/>
      <c r="ILQ36" s="392"/>
      <c r="ILR36" s="392"/>
      <c r="ILS36" s="392"/>
      <c r="ILT36" s="392"/>
      <c r="ILU36" s="392"/>
      <c r="ILV36" s="392"/>
      <c r="ILW36" s="392"/>
      <c r="ILX36" s="392"/>
      <c r="ILY36" s="392"/>
      <c r="ILZ36" s="392"/>
      <c r="IMA36" s="392"/>
      <c r="IMB36" s="392"/>
      <c r="IMC36" s="392"/>
      <c r="IMD36" s="392"/>
      <c r="IME36" s="392"/>
      <c r="IMF36" s="392"/>
      <c r="IMG36" s="392"/>
      <c r="IMH36" s="392"/>
      <c r="IMI36" s="392"/>
      <c r="IMJ36" s="392"/>
      <c r="IMK36" s="392"/>
      <c r="IML36" s="392"/>
      <c r="IMM36" s="392"/>
      <c r="IMN36" s="392"/>
      <c r="IMO36" s="392"/>
      <c r="IMP36" s="392"/>
      <c r="IMQ36" s="392"/>
      <c r="IMR36" s="392"/>
      <c r="IMS36" s="392"/>
      <c r="IMT36" s="392"/>
      <c r="IMU36" s="392"/>
      <c r="IMV36" s="392"/>
      <c r="IMW36" s="392"/>
      <c r="IMX36" s="392"/>
      <c r="IMY36" s="392"/>
      <c r="IMZ36" s="392"/>
      <c r="INA36" s="392"/>
      <c r="INB36" s="392"/>
      <c r="INC36" s="392"/>
      <c r="IND36" s="392"/>
      <c r="INE36" s="392"/>
      <c r="INF36" s="392"/>
      <c r="ING36" s="392"/>
      <c r="INH36" s="392"/>
      <c r="INI36" s="392"/>
      <c r="INJ36" s="392"/>
      <c r="INK36" s="392"/>
      <c r="INL36" s="392"/>
      <c r="INM36" s="392"/>
      <c r="INN36" s="392"/>
      <c r="INO36" s="392"/>
      <c r="INP36" s="392"/>
      <c r="INQ36" s="392"/>
      <c r="INR36" s="392"/>
      <c r="INS36" s="392"/>
      <c r="INT36" s="392"/>
      <c r="INU36" s="392"/>
      <c r="INV36" s="392"/>
      <c r="INW36" s="392"/>
      <c r="INX36" s="392"/>
      <c r="INY36" s="392"/>
      <c r="INZ36" s="392"/>
      <c r="IOA36" s="392"/>
      <c r="IOB36" s="392"/>
      <c r="IOC36" s="392"/>
      <c r="IOD36" s="392"/>
      <c r="IOE36" s="392"/>
      <c r="IOF36" s="392"/>
      <c r="IOG36" s="392"/>
      <c r="IOH36" s="392"/>
      <c r="IOI36" s="392"/>
      <c r="IOJ36" s="392"/>
      <c r="IOK36" s="392"/>
      <c r="IOL36" s="392"/>
      <c r="IOM36" s="392"/>
      <c r="ION36" s="392"/>
      <c r="IOO36" s="392"/>
      <c r="IOP36" s="392"/>
      <c r="IOQ36" s="392"/>
      <c r="IOR36" s="392"/>
      <c r="IOS36" s="392"/>
      <c r="IOT36" s="392"/>
      <c r="IOU36" s="392"/>
      <c r="IOV36" s="392"/>
      <c r="IOW36" s="392"/>
      <c r="IOX36" s="392"/>
      <c r="IOY36" s="392"/>
      <c r="IOZ36" s="392"/>
      <c r="IPA36" s="392"/>
      <c r="IPB36" s="392"/>
      <c r="IPC36" s="392"/>
      <c r="IPD36" s="392"/>
      <c r="IPE36" s="392"/>
      <c r="IPF36" s="392"/>
      <c r="IPG36" s="392"/>
      <c r="IPH36" s="392"/>
      <c r="IPI36" s="392"/>
      <c r="IPJ36" s="392"/>
      <c r="IPK36" s="392"/>
      <c r="IPL36" s="392"/>
      <c r="IPM36" s="392"/>
      <c r="IPN36" s="392"/>
      <c r="IPO36" s="392"/>
      <c r="IPP36" s="392"/>
      <c r="IPQ36" s="392"/>
      <c r="IPR36" s="392"/>
      <c r="IPS36" s="392"/>
      <c r="IPT36" s="392"/>
      <c r="IPU36" s="392"/>
      <c r="IPV36" s="392"/>
      <c r="IPW36" s="392"/>
      <c r="IPX36" s="392"/>
      <c r="IPY36" s="392"/>
      <c r="IPZ36" s="392"/>
      <c r="IQA36" s="392"/>
      <c r="IQB36" s="392"/>
      <c r="IQC36" s="392"/>
      <c r="IQD36" s="392"/>
      <c r="IQE36" s="392"/>
      <c r="IQF36" s="392"/>
      <c r="IQG36" s="392"/>
      <c r="IQH36" s="392"/>
      <c r="IQI36" s="392"/>
      <c r="IQJ36" s="392"/>
      <c r="IQK36" s="392"/>
      <c r="IQL36" s="392"/>
      <c r="IQM36" s="392"/>
      <c r="IQN36" s="392"/>
      <c r="IQO36" s="392"/>
      <c r="IQP36" s="392"/>
      <c r="IQQ36" s="392"/>
      <c r="IQR36" s="392"/>
      <c r="IQS36" s="392"/>
      <c r="IQT36" s="392"/>
      <c r="IQU36" s="392"/>
      <c r="IQV36" s="392"/>
      <c r="IQW36" s="392"/>
      <c r="IQX36" s="392"/>
      <c r="IQY36" s="392"/>
      <c r="IQZ36" s="392"/>
      <c r="IRA36" s="392"/>
      <c r="IRB36" s="392"/>
      <c r="IRC36" s="392"/>
      <c r="IRD36" s="392"/>
      <c r="IRE36" s="392"/>
      <c r="IRF36" s="392"/>
      <c r="IRG36" s="392"/>
      <c r="IRH36" s="392"/>
      <c r="IRI36" s="392"/>
      <c r="IRJ36" s="392"/>
      <c r="IRK36" s="392"/>
      <c r="IRL36" s="392"/>
      <c r="IRM36" s="392"/>
      <c r="IRN36" s="392"/>
      <c r="IRO36" s="392"/>
      <c r="IRP36" s="392"/>
      <c r="IRQ36" s="392"/>
      <c r="IRR36" s="392"/>
      <c r="IRS36" s="392"/>
      <c r="IRT36" s="392"/>
      <c r="IRU36" s="392"/>
      <c r="IRV36" s="392"/>
      <c r="IRW36" s="392"/>
      <c r="IRX36" s="392"/>
      <c r="IRY36" s="392"/>
      <c r="IRZ36" s="392"/>
      <c r="ISA36" s="392"/>
      <c r="ISB36" s="392"/>
      <c r="ISC36" s="392"/>
      <c r="ISD36" s="392"/>
      <c r="ISE36" s="392"/>
      <c r="ISF36" s="392"/>
      <c r="ISG36" s="392"/>
      <c r="ISH36" s="392"/>
      <c r="ISI36" s="392"/>
      <c r="ISJ36" s="392"/>
      <c r="ISK36" s="392"/>
      <c r="ISL36" s="392"/>
      <c r="ISM36" s="392"/>
      <c r="ISN36" s="392"/>
      <c r="ISO36" s="392"/>
      <c r="ISP36" s="392"/>
      <c r="ISQ36" s="392"/>
      <c r="ISR36" s="392"/>
      <c r="ISS36" s="392"/>
      <c r="IST36" s="392"/>
      <c r="ISU36" s="392"/>
      <c r="ISV36" s="392"/>
      <c r="ISW36" s="392"/>
      <c r="ISX36" s="392"/>
      <c r="ISY36" s="392"/>
      <c r="ISZ36" s="392"/>
      <c r="ITA36" s="392"/>
      <c r="ITB36" s="392"/>
      <c r="ITC36" s="392"/>
      <c r="ITD36" s="392"/>
      <c r="ITE36" s="392"/>
      <c r="ITF36" s="392"/>
      <c r="ITG36" s="392"/>
      <c r="ITH36" s="392"/>
      <c r="ITI36" s="392"/>
      <c r="ITJ36" s="392"/>
      <c r="ITK36" s="392"/>
      <c r="ITL36" s="392"/>
      <c r="ITM36" s="392"/>
      <c r="ITN36" s="392"/>
      <c r="ITO36" s="392"/>
      <c r="ITP36" s="392"/>
      <c r="ITQ36" s="392"/>
      <c r="ITR36" s="392"/>
      <c r="ITS36" s="392"/>
      <c r="ITT36" s="392"/>
      <c r="ITU36" s="392"/>
      <c r="ITV36" s="392"/>
      <c r="ITW36" s="392"/>
      <c r="ITX36" s="392"/>
      <c r="ITY36" s="392"/>
      <c r="ITZ36" s="392"/>
      <c r="IUA36" s="392"/>
      <c r="IUB36" s="392"/>
      <c r="IUC36" s="392"/>
      <c r="IUD36" s="392"/>
      <c r="IUE36" s="392"/>
      <c r="IUF36" s="392"/>
      <c r="IUG36" s="392"/>
      <c r="IUH36" s="392"/>
      <c r="IUI36" s="392"/>
      <c r="IUJ36" s="392"/>
      <c r="IUK36" s="392"/>
      <c r="IUL36" s="392"/>
      <c r="IUM36" s="392"/>
      <c r="IUN36" s="392"/>
      <c r="IUO36" s="392"/>
      <c r="IUP36" s="392"/>
      <c r="IUQ36" s="392"/>
      <c r="IUR36" s="392"/>
      <c r="IUS36" s="392"/>
      <c r="IUT36" s="392"/>
      <c r="IUU36" s="392"/>
      <c r="IUV36" s="392"/>
      <c r="IUW36" s="392"/>
      <c r="IUX36" s="392"/>
      <c r="IUY36" s="392"/>
      <c r="IUZ36" s="392"/>
      <c r="IVA36" s="392"/>
      <c r="IVB36" s="392"/>
      <c r="IVC36" s="392"/>
      <c r="IVD36" s="392"/>
      <c r="IVE36" s="392"/>
      <c r="IVF36" s="392"/>
      <c r="IVG36" s="392"/>
      <c r="IVH36" s="392"/>
      <c r="IVI36" s="392"/>
      <c r="IVJ36" s="392"/>
      <c r="IVK36" s="392"/>
      <c r="IVL36" s="392"/>
      <c r="IVM36" s="392"/>
      <c r="IVN36" s="392"/>
      <c r="IVO36" s="392"/>
      <c r="IVP36" s="392"/>
      <c r="IVQ36" s="392"/>
      <c r="IVR36" s="392"/>
      <c r="IVS36" s="392"/>
      <c r="IVT36" s="392"/>
      <c r="IVU36" s="392"/>
      <c r="IVV36" s="392"/>
      <c r="IVW36" s="392"/>
      <c r="IVX36" s="392"/>
      <c r="IVY36" s="392"/>
      <c r="IVZ36" s="392"/>
      <c r="IWA36" s="392"/>
      <c r="IWB36" s="392"/>
      <c r="IWC36" s="392"/>
      <c r="IWD36" s="392"/>
      <c r="IWE36" s="392"/>
      <c r="IWF36" s="392"/>
      <c r="IWG36" s="392"/>
      <c r="IWH36" s="392"/>
      <c r="IWI36" s="392"/>
      <c r="IWJ36" s="392"/>
      <c r="IWK36" s="392"/>
      <c r="IWL36" s="392"/>
      <c r="IWM36" s="392"/>
      <c r="IWN36" s="392"/>
      <c r="IWO36" s="392"/>
      <c r="IWP36" s="392"/>
      <c r="IWQ36" s="392"/>
      <c r="IWR36" s="392"/>
      <c r="IWS36" s="392"/>
      <c r="IWT36" s="392"/>
      <c r="IWU36" s="392"/>
      <c r="IWV36" s="392"/>
      <c r="IWW36" s="392"/>
      <c r="IWX36" s="392"/>
      <c r="IWY36" s="392"/>
      <c r="IWZ36" s="392"/>
      <c r="IXA36" s="392"/>
      <c r="IXB36" s="392"/>
      <c r="IXC36" s="392"/>
      <c r="IXD36" s="392"/>
      <c r="IXE36" s="392"/>
      <c r="IXF36" s="392"/>
      <c r="IXG36" s="392"/>
      <c r="IXH36" s="392"/>
      <c r="IXI36" s="392"/>
      <c r="IXJ36" s="392"/>
      <c r="IXK36" s="392"/>
      <c r="IXL36" s="392"/>
      <c r="IXM36" s="392"/>
      <c r="IXN36" s="392"/>
      <c r="IXO36" s="392"/>
      <c r="IXP36" s="392"/>
      <c r="IXQ36" s="392"/>
      <c r="IXR36" s="392"/>
      <c r="IXS36" s="392"/>
      <c r="IXT36" s="392"/>
      <c r="IXU36" s="392"/>
      <c r="IXV36" s="392"/>
      <c r="IXW36" s="392"/>
      <c r="IXX36" s="392"/>
      <c r="IXY36" s="392"/>
      <c r="IXZ36" s="392"/>
      <c r="IYA36" s="392"/>
      <c r="IYB36" s="392"/>
      <c r="IYC36" s="392"/>
      <c r="IYD36" s="392"/>
      <c r="IYE36" s="392"/>
      <c r="IYF36" s="392"/>
      <c r="IYG36" s="392"/>
      <c r="IYH36" s="392"/>
      <c r="IYI36" s="392"/>
      <c r="IYJ36" s="392"/>
      <c r="IYK36" s="392"/>
      <c r="IYL36" s="392"/>
      <c r="IYM36" s="392"/>
      <c r="IYN36" s="392"/>
      <c r="IYO36" s="392"/>
      <c r="IYP36" s="392"/>
      <c r="IYQ36" s="392"/>
      <c r="IYR36" s="392"/>
      <c r="IYS36" s="392"/>
      <c r="IYT36" s="392"/>
      <c r="IYU36" s="392"/>
      <c r="IYV36" s="392"/>
      <c r="IYW36" s="392"/>
      <c r="IYX36" s="392"/>
      <c r="IYY36" s="392"/>
      <c r="IYZ36" s="392"/>
      <c r="IZA36" s="392"/>
      <c r="IZB36" s="392"/>
      <c r="IZC36" s="392"/>
      <c r="IZD36" s="392"/>
      <c r="IZE36" s="392"/>
      <c r="IZF36" s="392"/>
      <c r="IZG36" s="392"/>
      <c r="IZH36" s="392"/>
      <c r="IZI36" s="392"/>
      <c r="IZJ36" s="392"/>
      <c r="IZK36" s="392"/>
      <c r="IZL36" s="392"/>
      <c r="IZM36" s="392"/>
      <c r="IZN36" s="392"/>
      <c r="IZO36" s="392"/>
      <c r="IZP36" s="392"/>
      <c r="IZQ36" s="392"/>
      <c r="IZR36" s="392"/>
      <c r="IZS36" s="392"/>
      <c r="IZT36" s="392"/>
      <c r="IZU36" s="392"/>
      <c r="IZV36" s="392"/>
      <c r="IZW36" s="392"/>
      <c r="IZX36" s="392"/>
      <c r="IZY36" s="392"/>
      <c r="IZZ36" s="392"/>
      <c r="JAA36" s="392"/>
      <c r="JAB36" s="392"/>
      <c r="JAC36" s="392"/>
      <c r="JAD36" s="392"/>
      <c r="JAE36" s="392"/>
      <c r="JAF36" s="392"/>
      <c r="JAG36" s="392"/>
      <c r="JAH36" s="392"/>
      <c r="JAI36" s="392"/>
      <c r="JAJ36" s="392"/>
      <c r="JAK36" s="392"/>
      <c r="JAL36" s="392"/>
      <c r="JAM36" s="392"/>
      <c r="JAN36" s="392"/>
      <c r="JAO36" s="392"/>
      <c r="JAP36" s="392"/>
      <c r="JAQ36" s="392"/>
      <c r="JAR36" s="392"/>
      <c r="JAS36" s="392"/>
      <c r="JAT36" s="392"/>
      <c r="JAU36" s="392"/>
      <c r="JAV36" s="392"/>
      <c r="JAW36" s="392"/>
      <c r="JAX36" s="392"/>
      <c r="JAY36" s="392"/>
      <c r="JAZ36" s="392"/>
      <c r="JBA36" s="392"/>
      <c r="JBB36" s="392"/>
      <c r="JBC36" s="392"/>
      <c r="JBD36" s="392"/>
      <c r="JBE36" s="392"/>
      <c r="JBF36" s="392"/>
      <c r="JBG36" s="392"/>
      <c r="JBH36" s="392"/>
      <c r="JBI36" s="392"/>
      <c r="JBJ36" s="392"/>
      <c r="JBK36" s="392"/>
      <c r="JBL36" s="392"/>
      <c r="JBM36" s="392"/>
      <c r="JBN36" s="392"/>
      <c r="JBO36" s="392"/>
      <c r="JBP36" s="392"/>
      <c r="JBQ36" s="392"/>
      <c r="JBR36" s="392"/>
      <c r="JBS36" s="392"/>
      <c r="JBT36" s="392"/>
      <c r="JBU36" s="392"/>
      <c r="JBV36" s="392"/>
      <c r="JBW36" s="392"/>
      <c r="JBX36" s="392"/>
      <c r="JBY36" s="392"/>
      <c r="JBZ36" s="392"/>
      <c r="JCA36" s="392"/>
      <c r="JCB36" s="392"/>
      <c r="JCC36" s="392"/>
      <c r="JCD36" s="392"/>
      <c r="JCE36" s="392"/>
      <c r="JCF36" s="392"/>
      <c r="JCG36" s="392"/>
      <c r="JCH36" s="392"/>
      <c r="JCI36" s="392"/>
      <c r="JCJ36" s="392"/>
      <c r="JCK36" s="392"/>
      <c r="JCL36" s="392"/>
      <c r="JCM36" s="392"/>
      <c r="JCN36" s="392"/>
      <c r="JCO36" s="392"/>
      <c r="JCP36" s="392"/>
      <c r="JCQ36" s="392"/>
      <c r="JCR36" s="392"/>
      <c r="JCS36" s="392"/>
      <c r="JCT36" s="392"/>
      <c r="JCU36" s="392"/>
      <c r="JCV36" s="392"/>
      <c r="JCW36" s="392"/>
      <c r="JCX36" s="392"/>
      <c r="JCY36" s="392"/>
      <c r="JCZ36" s="392"/>
      <c r="JDA36" s="392"/>
      <c r="JDB36" s="392"/>
      <c r="JDC36" s="392"/>
      <c r="JDD36" s="392"/>
      <c r="JDE36" s="392"/>
      <c r="JDF36" s="392"/>
      <c r="JDG36" s="392"/>
      <c r="JDH36" s="392"/>
      <c r="JDI36" s="392"/>
      <c r="JDJ36" s="392"/>
      <c r="JDK36" s="392"/>
      <c r="JDL36" s="392"/>
      <c r="JDM36" s="392"/>
      <c r="JDN36" s="392"/>
      <c r="JDO36" s="392"/>
      <c r="JDP36" s="392"/>
      <c r="JDQ36" s="392"/>
      <c r="JDR36" s="392"/>
      <c r="JDS36" s="392"/>
      <c r="JDT36" s="392"/>
      <c r="JDU36" s="392"/>
      <c r="JDV36" s="392"/>
      <c r="JDW36" s="392"/>
      <c r="JDX36" s="392"/>
      <c r="JDY36" s="392"/>
      <c r="JDZ36" s="392"/>
      <c r="JEA36" s="392"/>
      <c r="JEB36" s="392"/>
      <c r="JEC36" s="392"/>
      <c r="JED36" s="392"/>
      <c r="JEE36" s="392"/>
      <c r="JEF36" s="392"/>
      <c r="JEG36" s="392"/>
      <c r="JEH36" s="392"/>
      <c r="JEI36" s="392"/>
      <c r="JEJ36" s="392"/>
      <c r="JEK36" s="392"/>
      <c r="JEL36" s="392"/>
      <c r="JEM36" s="392"/>
      <c r="JEN36" s="392"/>
      <c r="JEO36" s="392"/>
      <c r="JEP36" s="392"/>
      <c r="JEQ36" s="392"/>
      <c r="JER36" s="392"/>
      <c r="JES36" s="392"/>
      <c r="JET36" s="392"/>
      <c r="JEU36" s="392"/>
      <c r="JEV36" s="392"/>
      <c r="JEW36" s="392"/>
      <c r="JEX36" s="392"/>
      <c r="JEY36" s="392"/>
      <c r="JEZ36" s="392"/>
      <c r="JFA36" s="392"/>
      <c r="JFB36" s="392"/>
      <c r="JFC36" s="392"/>
      <c r="JFD36" s="392"/>
      <c r="JFE36" s="392"/>
      <c r="JFF36" s="392"/>
      <c r="JFG36" s="392"/>
      <c r="JFH36" s="392"/>
      <c r="JFI36" s="392"/>
      <c r="JFJ36" s="392"/>
      <c r="JFK36" s="392"/>
      <c r="JFL36" s="392"/>
      <c r="JFM36" s="392"/>
      <c r="JFN36" s="392"/>
      <c r="JFO36" s="392"/>
      <c r="JFP36" s="392"/>
      <c r="JFQ36" s="392"/>
      <c r="JFR36" s="392"/>
      <c r="JFS36" s="392"/>
      <c r="JFT36" s="392"/>
      <c r="JFU36" s="392"/>
      <c r="JFV36" s="392"/>
      <c r="JFW36" s="392"/>
      <c r="JFX36" s="392"/>
      <c r="JFY36" s="392"/>
      <c r="JFZ36" s="392"/>
      <c r="JGA36" s="392"/>
      <c r="JGB36" s="392"/>
      <c r="JGC36" s="392"/>
      <c r="JGD36" s="392"/>
      <c r="JGE36" s="392"/>
      <c r="JGF36" s="392"/>
      <c r="JGG36" s="392"/>
      <c r="JGH36" s="392"/>
      <c r="JGI36" s="392"/>
      <c r="JGJ36" s="392"/>
      <c r="JGK36" s="392"/>
      <c r="JGL36" s="392"/>
      <c r="JGM36" s="392"/>
      <c r="JGN36" s="392"/>
      <c r="JGO36" s="392"/>
      <c r="JGP36" s="392"/>
      <c r="JGQ36" s="392"/>
      <c r="JGR36" s="392"/>
      <c r="JGS36" s="392"/>
      <c r="JGT36" s="392"/>
      <c r="JGU36" s="392"/>
      <c r="JGV36" s="392"/>
      <c r="JGW36" s="392"/>
      <c r="JGX36" s="392"/>
      <c r="JGY36" s="392"/>
      <c r="JGZ36" s="392"/>
      <c r="JHA36" s="392"/>
      <c r="JHB36" s="392"/>
      <c r="JHC36" s="392"/>
      <c r="JHD36" s="392"/>
      <c r="JHE36" s="392"/>
      <c r="JHF36" s="392"/>
      <c r="JHG36" s="392"/>
      <c r="JHH36" s="392"/>
      <c r="JHI36" s="392"/>
      <c r="JHJ36" s="392"/>
      <c r="JHK36" s="392"/>
      <c r="JHL36" s="392"/>
      <c r="JHM36" s="392"/>
      <c r="JHN36" s="392"/>
      <c r="JHO36" s="392"/>
      <c r="JHP36" s="392"/>
      <c r="JHQ36" s="392"/>
      <c r="JHR36" s="392"/>
      <c r="JHS36" s="392"/>
      <c r="JHT36" s="392"/>
      <c r="JHU36" s="392"/>
      <c r="JHV36" s="392"/>
      <c r="JHW36" s="392"/>
      <c r="JHX36" s="392"/>
      <c r="JHY36" s="392"/>
      <c r="JHZ36" s="392"/>
      <c r="JIA36" s="392"/>
      <c r="JIB36" s="392"/>
      <c r="JIC36" s="392"/>
      <c r="JID36" s="392"/>
      <c r="JIE36" s="392"/>
      <c r="JIF36" s="392"/>
      <c r="JIG36" s="392"/>
      <c r="JIH36" s="392"/>
      <c r="JII36" s="392"/>
      <c r="JIJ36" s="392"/>
      <c r="JIK36" s="392"/>
      <c r="JIL36" s="392"/>
      <c r="JIM36" s="392"/>
      <c r="JIN36" s="392"/>
      <c r="JIO36" s="392"/>
      <c r="JIP36" s="392"/>
      <c r="JIQ36" s="392"/>
      <c r="JIR36" s="392"/>
      <c r="JIS36" s="392"/>
      <c r="JIT36" s="392"/>
      <c r="JIU36" s="392"/>
      <c r="JIV36" s="392"/>
      <c r="JIW36" s="392"/>
      <c r="JIX36" s="392"/>
      <c r="JIY36" s="392"/>
      <c r="JIZ36" s="392"/>
      <c r="JJA36" s="392"/>
      <c r="JJB36" s="392"/>
      <c r="JJC36" s="392"/>
      <c r="JJD36" s="392"/>
      <c r="JJE36" s="392"/>
      <c r="JJF36" s="392"/>
      <c r="JJG36" s="392"/>
      <c r="JJH36" s="392"/>
      <c r="JJI36" s="392"/>
      <c r="JJJ36" s="392"/>
      <c r="JJK36" s="392"/>
      <c r="JJL36" s="392"/>
      <c r="JJM36" s="392"/>
      <c r="JJN36" s="392"/>
      <c r="JJO36" s="392"/>
      <c r="JJP36" s="392"/>
      <c r="JJQ36" s="392"/>
      <c r="JJR36" s="392"/>
      <c r="JJS36" s="392"/>
      <c r="JJT36" s="392"/>
      <c r="JJU36" s="392"/>
      <c r="JJV36" s="392"/>
      <c r="JJW36" s="392"/>
      <c r="JJX36" s="392"/>
      <c r="JJY36" s="392"/>
      <c r="JJZ36" s="392"/>
      <c r="JKA36" s="392"/>
      <c r="JKB36" s="392"/>
      <c r="JKC36" s="392"/>
      <c r="JKD36" s="392"/>
      <c r="JKE36" s="392"/>
      <c r="JKF36" s="392"/>
      <c r="JKG36" s="392"/>
      <c r="JKH36" s="392"/>
      <c r="JKI36" s="392"/>
      <c r="JKJ36" s="392"/>
      <c r="JKK36" s="392"/>
      <c r="JKL36" s="392"/>
      <c r="JKM36" s="392"/>
      <c r="JKN36" s="392"/>
      <c r="JKO36" s="392"/>
      <c r="JKP36" s="392"/>
      <c r="JKQ36" s="392"/>
      <c r="JKR36" s="392"/>
      <c r="JKS36" s="392"/>
      <c r="JKT36" s="392"/>
      <c r="JKU36" s="392"/>
      <c r="JKV36" s="392"/>
      <c r="JKW36" s="392"/>
      <c r="JKX36" s="392"/>
      <c r="JKY36" s="392"/>
      <c r="JKZ36" s="392"/>
      <c r="JLA36" s="392"/>
      <c r="JLB36" s="392"/>
      <c r="JLC36" s="392"/>
      <c r="JLD36" s="392"/>
      <c r="JLE36" s="392"/>
      <c r="JLF36" s="392"/>
      <c r="JLG36" s="392"/>
      <c r="JLH36" s="392"/>
      <c r="JLI36" s="392"/>
      <c r="JLJ36" s="392"/>
      <c r="JLK36" s="392"/>
      <c r="JLL36" s="392"/>
      <c r="JLM36" s="392"/>
      <c r="JLN36" s="392"/>
      <c r="JLO36" s="392"/>
      <c r="JLP36" s="392"/>
      <c r="JLQ36" s="392"/>
      <c r="JLR36" s="392"/>
      <c r="JLS36" s="392"/>
      <c r="JLT36" s="392"/>
      <c r="JLU36" s="392"/>
      <c r="JLV36" s="392"/>
      <c r="JLW36" s="392"/>
      <c r="JLX36" s="392"/>
      <c r="JLY36" s="392"/>
      <c r="JLZ36" s="392"/>
      <c r="JMA36" s="392"/>
      <c r="JMB36" s="392"/>
      <c r="JMC36" s="392"/>
      <c r="JMD36" s="392"/>
      <c r="JME36" s="392"/>
      <c r="JMF36" s="392"/>
      <c r="JMG36" s="392"/>
      <c r="JMH36" s="392"/>
      <c r="JMI36" s="392"/>
      <c r="JMJ36" s="392"/>
      <c r="JMK36" s="392"/>
      <c r="JML36" s="392"/>
      <c r="JMM36" s="392"/>
      <c r="JMN36" s="392"/>
      <c r="JMO36" s="392"/>
      <c r="JMP36" s="392"/>
      <c r="JMQ36" s="392"/>
      <c r="JMR36" s="392"/>
      <c r="JMS36" s="392"/>
      <c r="JMT36" s="392"/>
      <c r="JMU36" s="392"/>
      <c r="JMV36" s="392"/>
      <c r="JMW36" s="392"/>
      <c r="JMX36" s="392"/>
      <c r="JMY36" s="392"/>
      <c r="JMZ36" s="392"/>
      <c r="JNA36" s="392"/>
      <c r="JNB36" s="392"/>
      <c r="JNC36" s="392"/>
      <c r="JND36" s="392"/>
      <c r="JNE36" s="392"/>
      <c r="JNF36" s="392"/>
      <c r="JNG36" s="392"/>
      <c r="JNH36" s="392"/>
      <c r="JNI36" s="392"/>
      <c r="JNJ36" s="392"/>
      <c r="JNK36" s="392"/>
      <c r="JNL36" s="392"/>
      <c r="JNM36" s="392"/>
      <c r="JNN36" s="392"/>
      <c r="JNO36" s="392"/>
      <c r="JNP36" s="392"/>
      <c r="JNQ36" s="392"/>
      <c r="JNR36" s="392"/>
      <c r="JNS36" s="392"/>
      <c r="JNT36" s="392"/>
      <c r="JNU36" s="392"/>
      <c r="JNV36" s="392"/>
      <c r="JNW36" s="392"/>
      <c r="JNX36" s="392"/>
      <c r="JNY36" s="392"/>
      <c r="JNZ36" s="392"/>
      <c r="JOA36" s="392"/>
      <c r="JOB36" s="392"/>
      <c r="JOC36" s="392"/>
      <c r="JOD36" s="392"/>
      <c r="JOE36" s="392"/>
      <c r="JOF36" s="392"/>
      <c r="JOG36" s="392"/>
      <c r="JOH36" s="392"/>
      <c r="JOI36" s="392"/>
      <c r="JOJ36" s="392"/>
      <c r="JOK36" s="392"/>
      <c r="JOL36" s="392"/>
      <c r="JOM36" s="392"/>
      <c r="JON36" s="392"/>
      <c r="JOO36" s="392"/>
      <c r="JOP36" s="392"/>
      <c r="JOQ36" s="392"/>
      <c r="JOR36" s="392"/>
      <c r="JOS36" s="392"/>
      <c r="JOT36" s="392"/>
      <c r="JOU36" s="392"/>
      <c r="JOV36" s="392"/>
      <c r="JOW36" s="392"/>
      <c r="JOX36" s="392"/>
      <c r="JOY36" s="392"/>
      <c r="JOZ36" s="392"/>
      <c r="JPA36" s="392"/>
      <c r="JPB36" s="392"/>
      <c r="JPC36" s="392"/>
      <c r="JPD36" s="392"/>
      <c r="JPE36" s="392"/>
      <c r="JPF36" s="392"/>
      <c r="JPG36" s="392"/>
      <c r="JPH36" s="392"/>
      <c r="JPI36" s="392"/>
      <c r="JPJ36" s="392"/>
      <c r="JPK36" s="392"/>
      <c r="JPL36" s="392"/>
      <c r="JPM36" s="392"/>
      <c r="JPN36" s="392"/>
      <c r="JPO36" s="392"/>
      <c r="JPP36" s="392"/>
      <c r="JPQ36" s="392"/>
      <c r="JPR36" s="392"/>
      <c r="JPS36" s="392"/>
      <c r="JPT36" s="392"/>
      <c r="JPU36" s="392"/>
      <c r="JPV36" s="392"/>
      <c r="JPW36" s="392"/>
      <c r="JPX36" s="392"/>
      <c r="JPY36" s="392"/>
      <c r="JPZ36" s="392"/>
      <c r="JQA36" s="392"/>
      <c r="JQB36" s="392"/>
      <c r="JQC36" s="392"/>
      <c r="JQD36" s="392"/>
      <c r="JQE36" s="392"/>
      <c r="JQF36" s="392"/>
      <c r="JQG36" s="392"/>
      <c r="JQH36" s="392"/>
      <c r="JQI36" s="392"/>
      <c r="JQJ36" s="392"/>
      <c r="JQK36" s="392"/>
      <c r="JQL36" s="392"/>
      <c r="JQM36" s="392"/>
      <c r="JQN36" s="392"/>
      <c r="JQO36" s="392"/>
      <c r="JQP36" s="392"/>
      <c r="JQQ36" s="392"/>
      <c r="JQR36" s="392"/>
      <c r="JQS36" s="392"/>
      <c r="JQT36" s="392"/>
      <c r="JQU36" s="392"/>
      <c r="JQV36" s="392"/>
      <c r="JQW36" s="392"/>
      <c r="JQX36" s="392"/>
      <c r="JQY36" s="392"/>
      <c r="JQZ36" s="392"/>
      <c r="JRA36" s="392"/>
      <c r="JRB36" s="392"/>
      <c r="JRC36" s="392"/>
      <c r="JRD36" s="392"/>
      <c r="JRE36" s="392"/>
      <c r="JRF36" s="392"/>
      <c r="JRG36" s="392"/>
      <c r="JRH36" s="392"/>
      <c r="JRI36" s="392"/>
      <c r="JRJ36" s="392"/>
      <c r="JRK36" s="392"/>
      <c r="JRL36" s="392"/>
      <c r="JRM36" s="392"/>
      <c r="JRN36" s="392"/>
      <c r="JRO36" s="392"/>
      <c r="JRP36" s="392"/>
      <c r="JRQ36" s="392"/>
      <c r="JRR36" s="392"/>
      <c r="JRS36" s="392"/>
      <c r="JRT36" s="392"/>
      <c r="JRU36" s="392"/>
      <c r="JRV36" s="392"/>
      <c r="JRW36" s="392"/>
      <c r="JRX36" s="392"/>
      <c r="JRY36" s="392"/>
      <c r="JRZ36" s="392"/>
      <c r="JSA36" s="392"/>
      <c r="JSB36" s="392"/>
      <c r="JSC36" s="392"/>
      <c r="JSD36" s="392"/>
      <c r="JSE36" s="392"/>
      <c r="JSF36" s="392"/>
      <c r="JSG36" s="392"/>
      <c r="JSH36" s="392"/>
      <c r="JSI36" s="392"/>
      <c r="JSJ36" s="392"/>
      <c r="JSK36" s="392"/>
      <c r="JSL36" s="392"/>
      <c r="JSM36" s="392"/>
      <c r="JSN36" s="392"/>
      <c r="JSO36" s="392"/>
      <c r="JSP36" s="392"/>
      <c r="JSQ36" s="392"/>
      <c r="JSR36" s="392"/>
      <c r="JSS36" s="392"/>
      <c r="JST36" s="392"/>
      <c r="JSU36" s="392"/>
      <c r="JSV36" s="392"/>
      <c r="JSW36" s="392"/>
      <c r="JSX36" s="392"/>
      <c r="JSY36" s="392"/>
      <c r="JSZ36" s="392"/>
      <c r="JTA36" s="392"/>
      <c r="JTB36" s="392"/>
      <c r="JTC36" s="392"/>
      <c r="JTD36" s="392"/>
      <c r="JTE36" s="392"/>
      <c r="JTF36" s="392"/>
      <c r="JTG36" s="392"/>
      <c r="JTH36" s="392"/>
      <c r="JTI36" s="392"/>
      <c r="JTJ36" s="392"/>
      <c r="JTK36" s="392"/>
      <c r="JTL36" s="392"/>
      <c r="JTM36" s="392"/>
      <c r="JTN36" s="392"/>
      <c r="JTO36" s="392"/>
      <c r="JTP36" s="392"/>
      <c r="JTQ36" s="392"/>
      <c r="JTR36" s="392"/>
      <c r="JTS36" s="392"/>
      <c r="JTT36" s="392"/>
      <c r="JTU36" s="392"/>
      <c r="JTV36" s="392"/>
      <c r="JTW36" s="392"/>
      <c r="JTX36" s="392"/>
      <c r="JTY36" s="392"/>
      <c r="JTZ36" s="392"/>
      <c r="JUA36" s="392"/>
      <c r="JUB36" s="392"/>
      <c r="JUC36" s="392"/>
      <c r="JUD36" s="392"/>
      <c r="JUE36" s="392"/>
      <c r="JUF36" s="392"/>
      <c r="JUG36" s="392"/>
      <c r="JUH36" s="392"/>
      <c r="JUI36" s="392"/>
      <c r="JUJ36" s="392"/>
      <c r="JUK36" s="392"/>
      <c r="JUL36" s="392"/>
      <c r="JUM36" s="392"/>
      <c r="JUN36" s="392"/>
      <c r="JUO36" s="392"/>
      <c r="JUP36" s="392"/>
      <c r="JUQ36" s="392"/>
      <c r="JUR36" s="392"/>
      <c r="JUS36" s="392"/>
      <c r="JUT36" s="392"/>
      <c r="JUU36" s="392"/>
      <c r="JUV36" s="392"/>
      <c r="JUW36" s="392"/>
      <c r="JUX36" s="392"/>
      <c r="JUY36" s="392"/>
      <c r="JUZ36" s="392"/>
      <c r="JVA36" s="392"/>
      <c r="JVB36" s="392"/>
      <c r="JVC36" s="392"/>
      <c r="JVD36" s="392"/>
      <c r="JVE36" s="392"/>
      <c r="JVF36" s="392"/>
      <c r="JVG36" s="392"/>
      <c r="JVH36" s="392"/>
      <c r="JVI36" s="392"/>
      <c r="JVJ36" s="392"/>
      <c r="JVK36" s="392"/>
      <c r="JVL36" s="392"/>
      <c r="JVM36" s="392"/>
      <c r="JVN36" s="392"/>
      <c r="JVO36" s="392"/>
      <c r="JVP36" s="392"/>
      <c r="JVQ36" s="392"/>
      <c r="JVR36" s="392"/>
      <c r="JVS36" s="392"/>
      <c r="JVT36" s="392"/>
      <c r="JVU36" s="392"/>
      <c r="JVV36" s="392"/>
      <c r="JVW36" s="392"/>
      <c r="JVX36" s="392"/>
      <c r="JVY36" s="392"/>
      <c r="JVZ36" s="392"/>
      <c r="JWA36" s="392"/>
      <c r="JWB36" s="392"/>
      <c r="JWC36" s="392"/>
      <c r="JWD36" s="392"/>
      <c r="JWE36" s="392"/>
      <c r="JWF36" s="392"/>
      <c r="JWG36" s="392"/>
      <c r="JWH36" s="392"/>
      <c r="JWI36" s="392"/>
      <c r="JWJ36" s="392"/>
      <c r="JWK36" s="392"/>
      <c r="JWL36" s="392"/>
      <c r="JWM36" s="392"/>
      <c r="JWN36" s="392"/>
      <c r="JWO36" s="392"/>
      <c r="JWP36" s="392"/>
      <c r="JWQ36" s="392"/>
      <c r="JWR36" s="392"/>
      <c r="JWS36" s="392"/>
      <c r="JWT36" s="392"/>
      <c r="JWU36" s="392"/>
      <c r="JWV36" s="392"/>
      <c r="JWW36" s="392"/>
      <c r="JWX36" s="392"/>
      <c r="JWY36" s="392"/>
      <c r="JWZ36" s="392"/>
      <c r="JXA36" s="392"/>
      <c r="JXB36" s="392"/>
      <c r="JXC36" s="392"/>
      <c r="JXD36" s="392"/>
      <c r="JXE36" s="392"/>
      <c r="JXF36" s="392"/>
      <c r="JXG36" s="392"/>
      <c r="JXH36" s="392"/>
      <c r="JXI36" s="392"/>
      <c r="JXJ36" s="392"/>
      <c r="JXK36" s="392"/>
      <c r="JXL36" s="392"/>
      <c r="JXM36" s="392"/>
      <c r="JXN36" s="392"/>
      <c r="JXO36" s="392"/>
      <c r="JXP36" s="392"/>
      <c r="JXQ36" s="392"/>
      <c r="JXR36" s="392"/>
      <c r="JXS36" s="392"/>
      <c r="JXT36" s="392"/>
      <c r="JXU36" s="392"/>
      <c r="JXV36" s="392"/>
      <c r="JXW36" s="392"/>
      <c r="JXX36" s="392"/>
      <c r="JXY36" s="392"/>
      <c r="JXZ36" s="392"/>
      <c r="JYA36" s="392"/>
      <c r="JYB36" s="392"/>
      <c r="JYC36" s="392"/>
      <c r="JYD36" s="392"/>
      <c r="JYE36" s="392"/>
      <c r="JYF36" s="392"/>
      <c r="JYG36" s="392"/>
      <c r="JYH36" s="392"/>
      <c r="JYI36" s="392"/>
      <c r="JYJ36" s="392"/>
      <c r="JYK36" s="392"/>
      <c r="JYL36" s="392"/>
      <c r="JYM36" s="392"/>
      <c r="JYN36" s="392"/>
      <c r="JYO36" s="392"/>
      <c r="JYP36" s="392"/>
      <c r="JYQ36" s="392"/>
      <c r="JYR36" s="392"/>
      <c r="JYS36" s="392"/>
      <c r="JYT36" s="392"/>
      <c r="JYU36" s="392"/>
      <c r="JYV36" s="392"/>
      <c r="JYW36" s="392"/>
      <c r="JYX36" s="392"/>
      <c r="JYY36" s="392"/>
      <c r="JYZ36" s="392"/>
      <c r="JZA36" s="392"/>
      <c r="JZB36" s="392"/>
      <c r="JZC36" s="392"/>
      <c r="JZD36" s="392"/>
      <c r="JZE36" s="392"/>
      <c r="JZF36" s="392"/>
      <c r="JZG36" s="392"/>
      <c r="JZH36" s="392"/>
      <c r="JZI36" s="392"/>
      <c r="JZJ36" s="392"/>
      <c r="JZK36" s="392"/>
      <c r="JZL36" s="392"/>
      <c r="JZM36" s="392"/>
      <c r="JZN36" s="392"/>
      <c r="JZO36" s="392"/>
      <c r="JZP36" s="392"/>
      <c r="JZQ36" s="392"/>
      <c r="JZR36" s="392"/>
      <c r="JZS36" s="392"/>
      <c r="JZT36" s="392"/>
      <c r="JZU36" s="392"/>
      <c r="JZV36" s="392"/>
      <c r="JZW36" s="392"/>
      <c r="JZX36" s="392"/>
      <c r="JZY36" s="392"/>
      <c r="JZZ36" s="392"/>
      <c r="KAA36" s="392"/>
      <c r="KAB36" s="392"/>
      <c r="KAC36" s="392"/>
      <c r="KAD36" s="392"/>
      <c r="KAE36" s="392"/>
      <c r="KAF36" s="392"/>
      <c r="KAG36" s="392"/>
      <c r="KAH36" s="392"/>
      <c r="KAI36" s="392"/>
      <c r="KAJ36" s="392"/>
      <c r="KAK36" s="392"/>
      <c r="KAL36" s="392"/>
      <c r="KAM36" s="392"/>
      <c r="KAN36" s="392"/>
      <c r="KAO36" s="392"/>
      <c r="KAP36" s="392"/>
      <c r="KAQ36" s="392"/>
      <c r="KAR36" s="392"/>
      <c r="KAS36" s="392"/>
      <c r="KAT36" s="392"/>
      <c r="KAU36" s="392"/>
      <c r="KAV36" s="392"/>
      <c r="KAW36" s="392"/>
      <c r="KAX36" s="392"/>
      <c r="KAY36" s="392"/>
      <c r="KAZ36" s="392"/>
      <c r="KBA36" s="392"/>
      <c r="KBB36" s="392"/>
      <c r="KBC36" s="392"/>
      <c r="KBD36" s="392"/>
      <c r="KBE36" s="392"/>
      <c r="KBF36" s="392"/>
      <c r="KBG36" s="392"/>
      <c r="KBH36" s="392"/>
      <c r="KBI36" s="392"/>
      <c r="KBJ36" s="392"/>
      <c r="KBK36" s="392"/>
      <c r="KBL36" s="392"/>
      <c r="KBM36" s="392"/>
      <c r="KBN36" s="392"/>
      <c r="KBO36" s="392"/>
      <c r="KBP36" s="392"/>
      <c r="KBQ36" s="392"/>
      <c r="KBR36" s="392"/>
      <c r="KBS36" s="392"/>
      <c r="KBT36" s="392"/>
      <c r="KBU36" s="392"/>
      <c r="KBV36" s="392"/>
      <c r="KBW36" s="392"/>
      <c r="KBX36" s="392"/>
      <c r="KBY36" s="392"/>
      <c r="KBZ36" s="392"/>
      <c r="KCA36" s="392"/>
      <c r="KCB36" s="392"/>
      <c r="KCC36" s="392"/>
      <c r="KCD36" s="392"/>
      <c r="KCE36" s="392"/>
      <c r="KCF36" s="392"/>
      <c r="KCG36" s="392"/>
      <c r="KCH36" s="392"/>
      <c r="KCI36" s="392"/>
      <c r="KCJ36" s="392"/>
      <c r="KCK36" s="392"/>
      <c r="KCL36" s="392"/>
      <c r="KCM36" s="392"/>
      <c r="KCN36" s="392"/>
      <c r="KCO36" s="392"/>
      <c r="KCP36" s="392"/>
      <c r="KCQ36" s="392"/>
      <c r="KCR36" s="392"/>
      <c r="KCS36" s="392"/>
      <c r="KCT36" s="392"/>
      <c r="KCU36" s="392"/>
      <c r="KCV36" s="392"/>
      <c r="KCW36" s="392"/>
      <c r="KCX36" s="392"/>
      <c r="KCY36" s="392"/>
      <c r="KCZ36" s="392"/>
      <c r="KDA36" s="392"/>
      <c r="KDB36" s="392"/>
      <c r="KDC36" s="392"/>
      <c r="KDD36" s="392"/>
      <c r="KDE36" s="392"/>
      <c r="KDF36" s="392"/>
      <c r="KDG36" s="392"/>
      <c r="KDH36" s="392"/>
      <c r="KDI36" s="392"/>
      <c r="KDJ36" s="392"/>
      <c r="KDK36" s="392"/>
      <c r="KDL36" s="392"/>
      <c r="KDM36" s="392"/>
      <c r="KDN36" s="392"/>
      <c r="KDO36" s="392"/>
      <c r="KDP36" s="392"/>
      <c r="KDQ36" s="392"/>
      <c r="KDR36" s="392"/>
      <c r="KDS36" s="392"/>
      <c r="KDT36" s="392"/>
      <c r="KDU36" s="392"/>
      <c r="KDV36" s="392"/>
      <c r="KDW36" s="392"/>
      <c r="KDX36" s="392"/>
      <c r="KDY36" s="392"/>
      <c r="KDZ36" s="392"/>
      <c r="KEA36" s="392"/>
      <c r="KEB36" s="392"/>
      <c r="KEC36" s="392"/>
      <c r="KED36" s="392"/>
      <c r="KEE36" s="392"/>
      <c r="KEF36" s="392"/>
      <c r="KEG36" s="392"/>
      <c r="KEH36" s="392"/>
      <c r="KEI36" s="392"/>
      <c r="KEJ36" s="392"/>
      <c r="KEK36" s="392"/>
      <c r="KEL36" s="392"/>
      <c r="KEM36" s="392"/>
      <c r="KEN36" s="392"/>
      <c r="KEO36" s="392"/>
      <c r="KEP36" s="392"/>
      <c r="KEQ36" s="392"/>
      <c r="KER36" s="392"/>
      <c r="KES36" s="392"/>
      <c r="KET36" s="392"/>
      <c r="KEU36" s="392"/>
      <c r="KEV36" s="392"/>
      <c r="KEW36" s="392"/>
      <c r="KEX36" s="392"/>
      <c r="KEY36" s="392"/>
      <c r="KEZ36" s="392"/>
      <c r="KFA36" s="392"/>
      <c r="KFB36" s="392"/>
      <c r="KFC36" s="392"/>
      <c r="KFD36" s="392"/>
      <c r="KFE36" s="392"/>
      <c r="KFF36" s="392"/>
      <c r="KFG36" s="392"/>
      <c r="KFH36" s="392"/>
      <c r="KFI36" s="392"/>
      <c r="KFJ36" s="392"/>
      <c r="KFK36" s="392"/>
      <c r="KFL36" s="392"/>
      <c r="KFM36" s="392"/>
      <c r="KFN36" s="392"/>
      <c r="KFO36" s="392"/>
      <c r="KFP36" s="392"/>
      <c r="KFQ36" s="392"/>
      <c r="KFR36" s="392"/>
      <c r="KFS36" s="392"/>
      <c r="KFT36" s="392"/>
      <c r="KFU36" s="392"/>
      <c r="KFV36" s="392"/>
      <c r="KFW36" s="392"/>
      <c r="KFX36" s="392"/>
      <c r="KFY36" s="392"/>
      <c r="KFZ36" s="392"/>
      <c r="KGA36" s="392"/>
      <c r="KGB36" s="392"/>
      <c r="KGC36" s="392"/>
      <c r="KGD36" s="392"/>
      <c r="KGE36" s="392"/>
      <c r="KGF36" s="392"/>
      <c r="KGG36" s="392"/>
      <c r="KGH36" s="392"/>
      <c r="KGI36" s="392"/>
      <c r="KGJ36" s="392"/>
      <c r="KGK36" s="392"/>
      <c r="KGL36" s="392"/>
      <c r="KGM36" s="392"/>
      <c r="KGN36" s="392"/>
      <c r="KGO36" s="392"/>
      <c r="KGP36" s="392"/>
      <c r="KGQ36" s="392"/>
      <c r="KGR36" s="392"/>
      <c r="KGS36" s="392"/>
      <c r="KGT36" s="392"/>
      <c r="KGU36" s="392"/>
      <c r="KGV36" s="392"/>
      <c r="KGW36" s="392"/>
      <c r="KGX36" s="392"/>
      <c r="KGY36" s="392"/>
      <c r="KGZ36" s="392"/>
      <c r="KHA36" s="392"/>
      <c r="KHB36" s="392"/>
      <c r="KHC36" s="392"/>
      <c r="KHD36" s="392"/>
      <c r="KHE36" s="392"/>
      <c r="KHF36" s="392"/>
      <c r="KHG36" s="392"/>
      <c r="KHH36" s="392"/>
      <c r="KHI36" s="392"/>
      <c r="KHJ36" s="392"/>
      <c r="KHK36" s="392"/>
      <c r="KHL36" s="392"/>
      <c r="KHM36" s="392"/>
      <c r="KHN36" s="392"/>
      <c r="KHO36" s="392"/>
      <c r="KHP36" s="392"/>
      <c r="KHQ36" s="392"/>
      <c r="KHR36" s="392"/>
      <c r="KHS36" s="392"/>
      <c r="KHT36" s="392"/>
      <c r="KHU36" s="392"/>
      <c r="KHV36" s="392"/>
      <c r="KHW36" s="392"/>
      <c r="KHX36" s="392"/>
      <c r="KHY36" s="392"/>
      <c r="KHZ36" s="392"/>
      <c r="KIA36" s="392"/>
      <c r="KIB36" s="392"/>
      <c r="KIC36" s="392"/>
      <c r="KID36" s="392"/>
      <c r="KIE36" s="392"/>
      <c r="KIF36" s="392"/>
      <c r="KIG36" s="392"/>
      <c r="KIH36" s="392"/>
      <c r="KII36" s="392"/>
      <c r="KIJ36" s="392"/>
      <c r="KIK36" s="392"/>
      <c r="KIL36" s="392"/>
      <c r="KIM36" s="392"/>
      <c r="KIN36" s="392"/>
      <c r="KIO36" s="392"/>
      <c r="KIP36" s="392"/>
      <c r="KIQ36" s="392"/>
      <c r="KIR36" s="392"/>
      <c r="KIS36" s="392"/>
      <c r="KIT36" s="392"/>
      <c r="KIU36" s="392"/>
      <c r="KIV36" s="392"/>
      <c r="KIW36" s="392"/>
      <c r="KIX36" s="392"/>
      <c r="KIY36" s="392"/>
      <c r="KIZ36" s="392"/>
      <c r="KJA36" s="392"/>
      <c r="KJB36" s="392"/>
      <c r="KJC36" s="392"/>
      <c r="KJD36" s="392"/>
      <c r="KJE36" s="392"/>
      <c r="KJF36" s="392"/>
      <c r="KJG36" s="392"/>
      <c r="KJH36" s="392"/>
      <c r="KJI36" s="392"/>
      <c r="KJJ36" s="392"/>
      <c r="KJK36" s="392"/>
      <c r="KJL36" s="392"/>
      <c r="KJM36" s="392"/>
      <c r="KJN36" s="392"/>
      <c r="KJO36" s="392"/>
      <c r="KJP36" s="392"/>
      <c r="KJQ36" s="392"/>
      <c r="KJR36" s="392"/>
      <c r="KJS36" s="392"/>
      <c r="KJT36" s="392"/>
      <c r="KJU36" s="392"/>
      <c r="KJV36" s="392"/>
      <c r="KJW36" s="392"/>
      <c r="KJX36" s="392"/>
      <c r="KJY36" s="392"/>
      <c r="KJZ36" s="392"/>
      <c r="KKA36" s="392"/>
      <c r="KKB36" s="392"/>
      <c r="KKC36" s="392"/>
      <c r="KKD36" s="392"/>
      <c r="KKE36" s="392"/>
      <c r="KKF36" s="392"/>
      <c r="KKG36" s="392"/>
      <c r="KKH36" s="392"/>
      <c r="KKI36" s="392"/>
      <c r="KKJ36" s="392"/>
      <c r="KKK36" s="392"/>
      <c r="KKL36" s="392"/>
      <c r="KKM36" s="392"/>
      <c r="KKN36" s="392"/>
      <c r="KKO36" s="392"/>
      <c r="KKP36" s="392"/>
      <c r="KKQ36" s="392"/>
      <c r="KKR36" s="392"/>
      <c r="KKS36" s="392"/>
      <c r="KKT36" s="392"/>
      <c r="KKU36" s="392"/>
      <c r="KKV36" s="392"/>
      <c r="KKW36" s="392"/>
      <c r="KKX36" s="392"/>
      <c r="KKY36" s="392"/>
      <c r="KKZ36" s="392"/>
      <c r="KLA36" s="392"/>
      <c r="KLB36" s="392"/>
      <c r="KLC36" s="392"/>
      <c r="KLD36" s="392"/>
      <c r="KLE36" s="392"/>
      <c r="KLF36" s="392"/>
      <c r="KLG36" s="392"/>
      <c r="KLH36" s="392"/>
      <c r="KLI36" s="392"/>
      <c r="KLJ36" s="392"/>
      <c r="KLK36" s="392"/>
      <c r="KLL36" s="392"/>
      <c r="KLM36" s="392"/>
      <c r="KLN36" s="392"/>
      <c r="KLO36" s="392"/>
      <c r="KLP36" s="392"/>
      <c r="KLQ36" s="392"/>
      <c r="KLR36" s="392"/>
      <c r="KLS36" s="392"/>
      <c r="KLT36" s="392"/>
      <c r="KLU36" s="392"/>
      <c r="KLV36" s="392"/>
      <c r="KLW36" s="392"/>
      <c r="KLX36" s="392"/>
      <c r="KLY36" s="392"/>
      <c r="KLZ36" s="392"/>
      <c r="KMA36" s="392"/>
      <c r="KMB36" s="392"/>
      <c r="KMC36" s="392"/>
      <c r="KMD36" s="392"/>
      <c r="KME36" s="392"/>
      <c r="KMF36" s="392"/>
      <c r="KMG36" s="392"/>
      <c r="KMH36" s="392"/>
      <c r="KMI36" s="392"/>
      <c r="KMJ36" s="392"/>
      <c r="KMK36" s="392"/>
      <c r="KML36" s="392"/>
      <c r="KMM36" s="392"/>
      <c r="KMN36" s="392"/>
      <c r="KMO36" s="392"/>
      <c r="KMP36" s="392"/>
      <c r="KMQ36" s="392"/>
      <c r="KMR36" s="392"/>
      <c r="KMS36" s="392"/>
      <c r="KMT36" s="392"/>
      <c r="KMU36" s="392"/>
      <c r="KMV36" s="392"/>
      <c r="KMW36" s="392"/>
      <c r="KMX36" s="392"/>
      <c r="KMY36" s="392"/>
      <c r="KMZ36" s="392"/>
      <c r="KNA36" s="392"/>
      <c r="KNB36" s="392"/>
      <c r="KNC36" s="392"/>
      <c r="KND36" s="392"/>
      <c r="KNE36" s="392"/>
      <c r="KNF36" s="392"/>
      <c r="KNG36" s="392"/>
      <c r="KNH36" s="392"/>
      <c r="KNI36" s="392"/>
      <c r="KNJ36" s="392"/>
      <c r="KNK36" s="392"/>
      <c r="KNL36" s="392"/>
      <c r="KNM36" s="392"/>
      <c r="KNN36" s="392"/>
      <c r="KNO36" s="392"/>
      <c r="KNP36" s="392"/>
      <c r="KNQ36" s="392"/>
      <c r="KNR36" s="392"/>
      <c r="KNS36" s="392"/>
      <c r="KNT36" s="392"/>
      <c r="KNU36" s="392"/>
      <c r="KNV36" s="392"/>
      <c r="KNW36" s="392"/>
      <c r="KNX36" s="392"/>
      <c r="KNY36" s="392"/>
      <c r="KNZ36" s="392"/>
      <c r="KOA36" s="392"/>
      <c r="KOB36" s="392"/>
      <c r="KOC36" s="392"/>
      <c r="KOD36" s="392"/>
      <c r="KOE36" s="392"/>
      <c r="KOF36" s="392"/>
      <c r="KOG36" s="392"/>
      <c r="KOH36" s="392"/>
      <c r="KOI36" s="392"/>
      <c r="KOJ36" s="392"/>
      <c r="KOK36" s="392"/>
      <c r="KOL36" s="392"/>
      <c r="KOM36" s="392"/>
      <c r="KON36" s="392"/>
      <c r="KOO36" s="392"/>
      <c r="KOP36" s="392"/>
      <c r="KOQ36" s="392"/>
      <c r="KOR36" s="392"/>
      <c r="KOS36" s="392"/>
      <c r="KOT36" s="392"/>
      <c r="KOU36" s="392"/>
      <c r="KOV36" s="392"/>
      <c r="KOW36" s="392"/>
      <c r="KOX36" s="392"/>
      <c r="KOY36" s="392"/>
      <c r="KOZ36" s="392"/>
      <c r="KPA36" s="392"/>
      <c r="KPB36" s="392"/>
      <c r="KPC36" s="392"/>
      <c r="KPD36" s="392"/>
      <c r="KPE36" s="392"/>
      <c r="KPF36" s="392"/>
      <c r="KPG36" s="392"/>
      <c r="KPH36" s="392"/>
      <c r="KPI36" s="392"/>
      <c r="KPJ36" s="392"/>
      <c r="KPK36" s="392"/>
      <c r="KPL36" s="392"/>
      <c r="KPM36" s="392"/>
      <c r="KPN36" s="392"/>
      <c r="KPO36" s="392"/>
      <c r="KPP36" s="392"/>
      <c r="KPQ36" s="392"/>
      <c r="KPR36" s="392"/>
      <c r="KPS36" s="392"/>
      <c r="KPT36" s="392"/>
      <c r="KPU36" s="392"/>
      <c r="KPV36" s="392"/>
      <c r="KPW36" s="392"/>
      <c r="KPX36" s="392"/>
      <c r="KPY36" s="392"/>
      <c r="KPZ36" s="392"/>
      <c r="KQA36" s="392"/>
      <c r="KQB36" s="392"/>
      <c r="KQC36" s="392"/>
      <c r="KQD36" s="392"/>
      <c r="KQE36" s="392"/>
      <c r="KQF36" s="392"/>
      <c r="KQG36" s="392"/>
      <c r="KQH36" s="392"/>
      <c r="KQI36" s="392"/>
      <c r="KQJ36" s="392"/>
      <c r="KQK36" s="392"/>
      <c r="KQL36" s="392"/>
      <c r="KQM36" s="392"/>
      <c r="KQN36" s="392"/>
      <c r="KQO36" s="392"/>
      <c r="KQP36" s="392"/>
      <c r="KQQ36" s="392"/>
      <c r="KQR36" s="392"/>
      <c r="KQS36" s="392"/>
      <c r="KQT36" s="392"/>
      <c r="KQU36" s="392"/>
      <c r="KQV36" s="392"/>
      <c r="KQW36" s="392"/>
      <c r="KQX36" s="392"/>
      <c r="KQY36" s="392"/>
      <c r="KQZ36" s="392"/>
      <c r="KRA36" s="392"/>
      <c r="KRB36" s="392"/>
      <c r="KRC36" s="392"/>
      <c r="KRD36" s="392"/>
      <c r="KRE36" s="392"/>
      <c r="KRF36" s="392"/>
      <c r="KRG36" s="392"/>
      <c r="KRH36" s="392"/>
      <c r="KRI36" s="392"/>
      <c r="KRJ36" s="392"/>
      <c r="KRK36" s="392"/>
      <c r="KRL36" s="392"/>
      <c r="KRM36" s="392"/>
      <c r="KRN36" s="392"/>
      <c r="KRO36" s="392"/>
      <c r="KRP36" s="392"/>
      <c r="KRQ36" s="392"/>
      <c r="KRR36" s="392"/>
      <c r="KRS36" s="392"/>
      <c r="KRT36" s="392"/>
      <c r="KRU36" s="392"/>
      <c r="KRV36" s="392"/>
      <c r="KRW36" s="392"/>
      <c r="KRX36" s="392"/>
      <c r="KRY36" s="392"/>
      <c r="KRZ36" s="392"/>
      <c r="KSA36" s="392"/>
      <c r="KSB36" s="392"/>
      <c r="KSC36" s="392"/>
      <c r="KSD36" s="392"/>
      <c r="KSE36" s="392"/>
      <c r="KSF36" s="392"/>
      <c r="KSG36" s="392"/>
      <c r="KSH36" s="392"/>
      <c r="KSI36" s="392"/>
      <c r="KSJ36" s="392"/>
      <c r="KSK36" s="392"/>
      <c r="KSL36" s="392"/>
      <c r="KSM36" s="392"/>
      <c r="KSN36" s="392"/>
      <c r="KSO36" s="392"/>
      <c r="KSP36" s="392"/>
      <c r="KSQ36" s="392"/>
      <c r="KSR36" s="392"/>
      <c r="KSS36" s="392"/>
      <c r="KST36" s="392"/>
      <c r="KSU36" s="392"/>
      <c r="KSV36" s="392"/>
      <c r="KSW36" s="392"/>
      <c r="KSX36" s="392"/>
      <c r="KSY36" s="392"/>
      <c r="KSZ36" s="392"/>
      <c r="KTA36" s="392"/>
      <c r="KTB36" s="392"/>
      <c r="KTC36" s="392"/>
      <c r="KTD36" s="392"/>
      <c r="KTE36" s="392"/>
      <c r="KTF36" s="392"/>
      <c r="KTG36" s="392"/>
      <c r="KTH36" s="392"/>
      <c r="KTI36" s="392"/>
      <c r="KTJ36" s="392"/>
      <c r="KTK36" s="392"/>
      <c r="KTL36" s="392"/>
      <c r="KTM36" s="392"/>
      <c r="KTN36" s="392"/>
      <c r="KTO36" s="392"/>
      <c r="KTP36" s="392"/>
      <c r="KTQ36" s="392"/>
      <c r="KTR36" s="392"/>
      <c r="KTS36" s="392"/>
      <c r="KTT36" s="392"/>
      <c r="KTU36" s="392"/>
      <c r="KTV36" s="392"/>
      <c r="KTW36" s="392"/>
      <c r="KTX36" s="392"/>
      <c r="KTY36" s="392"/>
      <c r="KTZ36" s="392"/>
      <c r="KUA36" s="392"/>
      <c r="KUB36" s="392"/>
      <c r="KUC36" s="392"/>
      <c r="KUD36" s="392"/>
      <c r="KUE36" s="392"/>
      <c r="KUF36" s="392"/>
      <c r="KUG36" s="392"/>
      <c r="KUH36" s="392"/>
      <c r="KUI36" s="392"/>
      <c r="KUJ36" s="392"/>
      <c r="KUK36" s="392"/>
      <c r="KUL36" s="392"/>
      <c r="KUM36" s="392"/>
      <c r="KUN36" s="392"/>
      <c r="KUO36" s="392"/>
      <c r="KUP36" s="392"/>
      <c r="KUQ36" s="392"/>
      <c r="KUR36" s="392"/>
      <c r="KUS36" s="392"/>
      <c r="KUT36" s="392"/>
      <c r="KUU36" s="392"/>
      <c r="KUV36" s="392"/>
      <c r="KUW36" s="392"/>
      <c r="KUX36" s="392"/>
      <c r="KUY36" s="392"/>
      <c r="KUZ36" s="392"/>
      <c r="KVA36" s="392"/>
      <c r="KVB36" s="392"/>
      <c r="KVC36" s="392"/>
      <c r="KVD36" s="392"/>
      <c r="KVE36" s="392"/>
      <c r="KVF36" s="392"/>
      <c r="KVG36" s="392"/>
      <c r="KVH36" s="392"/>
      <c r="KVI36" s="392"/>
      <c r="KVJ36" s="392"/>
      <c r="KVK36" s="392"/>
      <c r="KVL36" s="392"/>
      <c r="KVM36" s="392"/>
      <c r="KVN36" s="392"/>
      <c r="KVO36" s="392"/>
      <c r="KVP36" s="392"/>
      <c r="KVQ36" s="392"/>
      <c r="KVR36" s="392"/>
      <c r="KVS36" s="392"/>
      <c r="KVT36" s="392"/>
      <c r="KVU36" s="392"/>
      <c r="KVV36" s="392"/>
      <c r="KVW36" s="392"/>
      <c r="KVX36" s="392"/>
      <c r="KVY36" s="392"/>
      <c r="KVZ36" s="392"/>
      <c r="KWA36" s="392"/>
      <c r="KWB36" s="392"/>
      <c r="KWC36" s="392"/>
      <c r="KWD36" s="392"/>
      <c r="KWE36" s="392"/>
      <c r="KWF36" s="392"/>
      <c r="KWG36" s="392"/>
      <c r="KWH36" s="392"/>
      <c r="KWI36" s="392"/>
      <c r="KWJ36" s="392"/>
      <c r="KWK36" s="392"/>
      <c r="KWL36" s="392"/>
      <c r="KWM36" s="392"/>
      <c r="KWN36" s="392"/>
      <c r="KWO36" s="392"/>
      <c r="KWP36" s="392"/>
      <c r="KWQ36" s="392"/>
      <c r="KWR36" s="392"/>
      <c r="KWS36" s="392"/>
      <c r="KWT36" s="392"/>
      <c r="KWU36" s="392"/>
      <c r="KWV36" s="392"/>
      <c r="KWW36" s="392"/>
      <c r="KWX36" s="392"/>
      <c r="KWY36" s="392"/>
      <c r="KWZ36" s="392"/>
      <c r="KXA36" s="392"/>
      <c r="KXB36" s="392"/>
      <c r="KXC36" s="392"/>
      <c r="KXD36" s="392"/>
      <c r="KXE36" s="392"/>
      <c r="KXF36" s="392"/>
      <c r="KXG36" s="392"/>
      <c r="KXH36" s="392"/>
      <c r="KXI36" s="392"/>
      <c r="KXJ36" s="392"/>
      <c r="KXK36" s="392"/>
      <c r="KXL36" s="392"/>
      <c r="KXM36" s="392"/>
      <c r="KXN36" s="392"/>
      <c r="KXO36" s="392"/>
      <c r="KXP36" s="392"/>
      <c r="KXQ36" s="392"/>
      <c r="KXR36" s="392"/>
      <c r="KXS36" s="392"/>
      <c r="KXT36" s="392"/>
      <c r="KXU36" s="392"/>
      <c r="KXV36" s="392"/>
      <c r="KXW36" s="392"/>
      <c r="KXX36" s="392"/>
      <c r="KXY36" s="392"/>
      <c r="KXZ36" s="392"/>
      <c r="KYA36" s="392"/>
      <c r="KYB36" s="392"/>
      <c r="KYC36" s="392"/>
      <c r="KYD36" s="392"/>
      <c r="KYE36" s="392"/>
      <c r="KYF36" s="392"/>
      <c r="KYG36" s="392"/>
      <c r="KYH36" s="392"/>
      <c r="KYI36" s="392"/>
      <c r="KYJ36" s="392"/>
      <c r="KYK36" s="392"/>
      <c r="KYL36" s="392"/>
      <c r="KYM36" s="392"/>
      <c r="KYN36" s="392"/>
      <c r="KYO36" s="392"/>
      <c r="KYP36" s="392"/>
      <c r="KYQ36" s="392"/>
      <c r="KYR36" s="392"/>
      <c r="KYS36" s="392"/>
      <c r="KYT36" s="392"/>
      <c r="KYU36" s="392"/>
      <c r="KYV36" s="392"/>
      <c r="KYW36" s="392"/>
      <c r="KYX36" s="392"/>
      <c r="KYY36" s="392"/>
      <c r="KYZ36" s="392"/>
      <c r="KZA36" s="392"/>
      <c r="KZB36" s="392"/>
      <c r="KZC36" s="392"/>
      <c r="KZD36" s="392"/>
      <c r="KZE36" s="392"/>
      <c r="KZF36" s="392"/>
      <c r="KZG36" s="392"/>
      <c r="KZH36" s="392"/>
      <c r="KZI36" s="392"/>
      <c r="KZJ36" s="392"/>
      <c r="KZK36" s="392"/>
      <c r="KZL36" s="392"/>
      <c r="KZM36" s="392"/>
      <c r="KZN36" s="392"/>
      <c r="KZO36" s="392"/>
      <c r="KZP36" s="392"/>
      <c r="KZQ36" s="392"/>
      <c r="KZR36" s="392"/>
      <c r="KZS36" s="392"/>
      <c r="KZT36" s="392"/>
      <c r="KZU36" s="392"/>
      <c r="KZV36" s="392"/>
      <c r="KZW36" s="392"/>
      <c r="KZX36" s="392"/>
      <c r="KZY36" s="392"/>
      <c r="KZZ36" s="392"/>
      <c r="LAA36" s="392"/>
      <c r="LAB36" s="392"/>
      <c r="LAC36" s="392"/>
      <c r="LAD36" s="392"/>
      <c r="LAE36" s="392"/>
      <c r="LAF36" s="392"/>
      <c r="LAG36" s="392"/>
      <c r="LAH36" s="392"/>
      <c r="LAI36" s="392"/>
      <c r="LAJ36" s="392"/>
      <c r="LAK36" s="392"/>
      <c r="LAL36" s="392"/>
      <c r="LAM36" s="392"/>
      <c r="LAN36" s="392"/>
      <c r="LAO36" s="392"/>
      <c r="LAP36" s="392"/>
      <c r="LAQ36" s="392"/>
      <c r="LAR36" s="392"/>
      <c r="LAS36" s="392"/>
      <c r="LAT36" s="392"/>
      <c r="LAU36" s="392"/>
      <c r="LAV36" s="392"/>
      <c r="LAW36" s="392"/>
      <c r="LAX36" s="392"/>
      <c r="LAY36" s="392"/>
      <c r="LAZ36" s="392"/>
      <c r="LBA36" s="392"/>
      <c r="LBB36" s="392"/>
      <c r="LBC36" s="392"/>
      <c r="LBD36" s="392"/>
      <c r="LBE36" s="392"/>
      <c r="LBF36" s="392"/>
      <c r="LBG36" s="392"/>
      <c r="LBH36" s="392"/>
      <c r="LBI36" s="392"/>
      <c r="LBJ36" s="392"/>
      <c r="LBK36" s="392"/>
      <c r="LBL36" s="392"/>
      <c r="LBM36" s="392"/>
      <c r="LBN36" s="392"/>
      <c r="LBO36" s="392"/>
      <c r="LBP36" s="392"/>
      <c r="LBQ36" s="392"/>
      <c r="LBR36" s="392"/>
      <c r="LBS36" s="392"/>
      <c r="LBT36" s="392"/>
      <c r="LBU36" s="392"/>
      <c r="LBV36" s="392"/>
      <c r="LBW36" s="392"/>
      <c r="LBX36" s="392"/>
      <c r="LBY36" s="392"/>
      <c r="LBZ36" s="392"/>
      <c r="LCA36" s="392"/>
      <c r="LCB36" s="392"/>
      <c r="LCC36" s="392"/>
      <c r="LCD36" s="392"/>
      <c r="LCE36" s="392"/>
      <c r="LCF36" s="392"/>
      <c r="LCG36" s="392"/>
      <c r="LCH36" s="392"/>
      <c r="LCI36" s="392"/>
      <c r="LCJ36" s="392"/>
      <c r="LCK36" s="392"/>
      <c r="LCL36" s="392"/>
      <c r="LCM36" s="392"/>
      <c r="LCN36" s="392"/>
      <c r="LCO36" s="392"/>
      <c r="LCP36" s="392"/>
      <c r="LCQ36" s="392"/>
      <c r="LCR36" s="392"/>
      <c r="LCS36" s="392"/>
      <c r="LCT36" s="392"/>
      <c r="LCU36" s="392"/>
      <c r="LCV36" s="392"/>
      <c r="LCW36" s="392"/>
      <c r="LCX36" s="392"/>
      <c r="LCY36" s="392"/>
      <c r="LCZ36" s="392"/>
      <c r="LDA36" s="392"/>
      <c r="LDB36" s="392"/>
      <c r="LDC36" s="392"/>
      <c r="LDD36" s="392"/>
      <c r="LDE36" s="392"/>
      <c r="LDF36" s="392"/>
      <c r="LDG36" s="392"/>
      <c r="LDH36" s="392"/>
      <c r="LDI36" s="392"/>
      <c r="LDJ36" s="392"/>
      <c r="LDK36" s="392"/>
      <c r="LDL36" s="392"/>
      <c r="LDM36" s="392"/>
      <c r="LDN36" s="392"/>
      <c r="LDO36" s="392"/>
      <c r="LDP36" s="392"/>
      <c r="LDQ36" s="392"/>
      <c r="LDR36" s="392"/>
      <c r="LDS36" s="392"/>
      <c r="LDT36" s="392"/>
      <c r="LDU36" s="392"/>
      <c r="LDV36" s="392"/>
      <c r="LDW36" s="392"/>
      <c r="LDX36" s="392"/>
      <c r="LDY36" s="392"/>
      <c r="LDZ36" s="392"/>
      <c r="LEA36" s="392"/>
      <c r="LEB36" s="392"/>
      <c r="LEC36" s="392"/>
      <c r="LED36" s="392"/>
      <c r="LEE36" s="392"/>
      <c r="LEF36" s="392"/>
      <c r="LEG36" s="392"/>
      <c r="LEH36" s="392"/>
      <c r="LEI36" s="392"/>
      <c r="LEJ36" s="392"/>
      <c r="LEK36" s="392"/>
      <c r="LEL36" s="392"/>
      <c r="LEM36" s="392"/>
      <c r="LEN36" s="392"/>
      <c r="LEO36" s="392"/>
      <c r="LEP36" s="392"/>
      <c r="LEQ36" s="392"/>
      <c r="LER36" s="392"/>
      <c r="LES36" s="392"/>
      <c r="LET36" s="392"/>
      <c r="LEU36" s="392"/>
      <c r="LEV36" s="392"/>
      <c r="LEW36" s="392"/>
      <c r="LEX36" s="392"/>
      <c r="LEY36" s="392"/>
      <c r="LEZ36" s="392"/>
      <c r="LFA36" s="392"/>
      <c r="LFB36" s="392"/>
      <c r="LFC36" s="392"/>
      <c r="LFD36" s="392"/>
      <c r="LFE36" s="392"/>
      <c r="LFF36" s="392"/>
      <c r="LFG36" s="392"/>
      <c r="LFH36" s="392"/>
      <c r="LFI36" s="392"/>
      <c r="LFJ36" s="392"/>
      <c r="LFK36" s="392"/>
      <c r="LFL36" s="392"/>
      <c r="LFM36" s="392"/>
      <c r="LFN36" s="392"/>
      <c r="LFO36" s="392"/>
      <c r="LFP36" s="392"/>
      <c r="LFQ36" s="392"/>
      <c r="LFR36" s="392"/>
      <c r="LFS36" s="392"/>
      <c r="LFT36" s="392"/>
      <c r="LFU36" s="392"/>
      <c r="LFV36" s="392"/>
      <c r="LFW36" s="392"/>
      <c r="LFX36" s="392"/>
      <c r="LFY36" s="392"/>
      <c r="LFZ36" s="392"/>
      <c r="LGA36" s="392"/>
      <c r="LGB36" s="392"/>
      <c r="LGC36" s="392"/>
      <c r="LGD36" s="392"/>
      <c r="LGE36" s="392"/>
      <c r="LGF36" s="392"/>
      <c r="LGG36" s="392"/>
      <c r="LGH36" s="392"/>
      <c r="LGI36" s="392"/>
      <c r="LGJ36" s="392"/>
      <c r="LGK36" s="392"/>
      <c r="LGL36" s="392"/>
      <c r="LGM36" s="392"/>
      <c r="LGN36" s="392"/>
      <c r="LGO36" s="392"/>
      <c r="LGP36" s="392"/>
      <c r="LGQ36" s="392"/>
      <c r="LGR36" s="392"/>
      <c r="LGS36" s="392"/>
      <c r="LGT36" s="392"/>
      <c r="LGU36" s="392"/>
      <c r="LGV36" s="392"/>
      <c r="LGW36" s="392"/>
      <c r="LGX36" s="392"/>
      <c r="LGY36" s="392"/>
      <c r="LGZ36" s="392"/>
      <c r="LHA36" s="392"/>
      <c r="LHB36" s="392"/>
      <c r="LHC36" s="392"/>
      <c r="LHD36" s="392"/>
      <c r="LHE36" s="392"/>
      <c r="LHF36" s="392"/>
      <c r="LHG36" s="392"/>
      <c r="LHH36" s="392"/>
      <c r="LHI36" s="392"/>
      <c r="LHJ36" s="392"/>
      <c r="LHK36" s="392"/>
      <c r="LHL36" s="392"/>
      <c r="LHM36" s="392"/>
      <c r="LHN36" s="392"/>
      <c r="LHO36" s="392"/>
      <c r="LHP36" s="392"/>
      <c r="LHQ36" s="392"/>
      <c r="LHR36" s="392"/>
      <c r="LHS36" s="392"/>
      <c r="LHT36" s="392"/>
      <c r="LHU36" s="392"/>
      <c r="LHV36" s="392"/>
      <c r="LHW36" s="392"/>
      <c r="LHX36" s="392"/>
      <c r="LHY36" s="392"/>
      <c r="LHZ36" s="392"/>
      <c r="LIA36" s="392"/>
      <c r="LIB36" s="392"/>
      <c r="LIC36" s="392"/>
      <c r="LID36" s="392"/>
      <c r="LIE36" s="392"/>
      <c r="LIF36" s="392"/>
      <c r="LIG36" s="392"/>
      <c r="LIH36" s="392"/>
      <c r="LII36" s="392"/>
      <c r="LIJ36" s="392"/>
      <c r="LIK36" s="392"/>
      <c r="LIL36" s="392"/>
      <c r="LIM36" s="392"/>
      <c r="LIN36" s="392"/>
      <c r="LIO36" s="392"/>
      <c r="LIP36" s="392"/>
      <c r="LIQ36" s="392"/>
      <c r="LIR36" s="392"/>
      <c r="LIS36" s="392"/>
      <c r="LIT36" s="392"/>
      <c r="LIU36" s="392"/>
      <c r="LIV36" s="392"/>
      <c r="LIW36" s="392"/>
      <c r="LIX36" s="392"/>
      <c r="LIY36" s="392"/>
      <c r="LIZ36" s="392"/>
      <c r="LJA36" s="392"/>
      <c r="LJB36" s="392"/>
      <c r="LJC36" s="392"/>
      <c r="LJD36" s="392"/>
      <c r="LJE36" s="392"/>
      <c r="LJF36" s="392"/>
      <c r="LJG36" s="392"/>
      <c r="LJH36" s="392"/>
      <c r="LJI36" s="392"/>
      <c r="LJJ36" s="392"/>
      <c r="LJK36" s="392"/>
      <c r="LJL36" s="392"/>
      <c r="LJM36" s="392"/>
      <c r="LJN36" s="392"/>
      <c r="LJO36" s="392"/>
      <c r="LJP36" s="392"/>
      <c r="LJQ36" s="392"/>
      <c r="LJR36" s="392"/>
      <c r="LJS36" s="392"/>
      <c r="LJT36" s="392"/>
      <c r="LJU36" s="392"/>
      <c r="LJV36" s="392"/>
      <c r="LJW36" s="392"/>
      <c r="LJX36" s="392"/>
      <c r="LJY36" s="392"/>
      <c r="LJZ36" s="392"/>
      <c r="LKA36" s="392"/>
      <c r="LKB36" s="392"/>
      <c r="LKC36" s="392"/>
      <c r="LKD36" s="392"/>
      <c r="LKE36" s="392"/>
      <c r="LKF36" s="392"/>
      <c r="LKG36" s="392"/>
      <c r="LKH36" s="392"/>
      <c r="LKI36" s="392"/>
      <c r="LKJ36" s="392"/>
      <c r="LKK36" s="392"/>
      <c r="LKL36" s="392"/>
      <c r="LKM36" s="392"/>
      <c r="LKN36" s="392"/>
      <c r="LKO36" s="392"/>
      <c r="LKP36" s="392"/>
      <c r="LKQ36" s="392"/>
      <c r="LKR36" s="392"/>
      <c r="LKS36" s="392"/>
      <c r="LKT36" s="392"/>
      <c r="LKU36" s="392"/>
      <c r="LKV36" s="392"/>
      <c r="LKW36" s="392"/>
      <c r="LKX36" s="392"/>
      <c r="LKY36" s="392"/>
      <c r="LKZ36" s="392"/>
      <c r="LLA36" s="392"/>
      <c r="LLB36" s="392"/>
      <c r="LLC36" s="392"/>
      <c r="LLD36" s="392"/>
      <c r="LLE36" s="392"/>
      <c r="LLF36" s="392"/>
      <c r="LLG36" s="392"/>
      <c r="LLH36" s="392"/>
      <c r="LLI36" s="392"/>
      <c r="LLJ36" s="392"/>
      <c r="LLK36" s="392"/>
      <c r="LLL36" s="392"/>
      <c r="LLM36" s="392"/>
      <c r="LLN36" s="392"/>
      <c r="LLO36" s="392"/>
      <c r="LLP36" s="392"/>
      <c r="LLQ36" s="392"/>
      <c r="LLR36" s="392"/>
      <c r="LLS36" s="392"/>
      <c r="LLT36" s="392"/>
      <c r="LLU36" s="392"/>
      <c r="LLV36" s="392"/>
      <c r="LLW36" s="392"/>
      <c r="LLX36" s="392"/>
      <c r="LLY36" s="392"/>
      <c r="LLZ36" s="392"/>
      <c r="LMA36" s="392"/>
      <c r="LMB36" s="392"/>
      <c r="LMC36" s="392"/>
      <c r="LMD36" s="392"/>
      <c r="LME36" s="392"/>
      <c r="LMF36" s="392"/>
      <c r="LMG36" s="392"/>
      <c r="LMH36" s="392"/>
      <c r="LMI36" s="392"/>
      <c r="LMJ36" s="392"/>
      <c r="LMK36" s="392"/>
      <c r="LML36" s="392"/>
      <c r="LMM36" s="392"/>
      <c r="LMN36" s="392"/>
      <c r="LMO36" s="392"/>
      <c r="LMP36" s="392"/>
      <c r="LMQ36" s="392"/>
      <c r="LMR36" s="392"/>
      <c r="LMS36" s="392"/>
      <c r="LMT36" s="392"/>
      <c r="LMU36" s="392"/>
      <c r="LMV36" s="392"/>
      <c r="LMW36" s="392"/>
      <c r="LMX36" s="392"/>
      <c r="LMY36" s="392"/>
      <c r="LMZ36" s="392"/>
      <c r="LNA36" s="392"/>
      <c r="LNB36" s="392"/>
      <c r="LNC36" s="392"/>
      <c r="LND36" s="392"/>
      <c r="LNE36" s="392"/>
      <c r="LNF36" s="392"/>
      <c r="LNG36" s="392"/>
      <c r="LNH36" s="392"/>
      <c r="LNI36" s="392"/>
      <c r="LNJ36" s="392"/>
      <c r="LNK36" s="392"/>
      <c r="LNL36" s="392"/>
      <c r="LNM36" s="392"/>
      <c r="LNN36" s="392"/>
      <c r="LNO36" s="392"/>
      <c r="LNP36" s="392"/>
      <c r="LNQ36" s="392"/>
      <c r="LNR36" s="392"/>
      <c r="LNS36" s="392"/>
      <c r="LNT36" s="392"/>
      <c r="LNU36" s="392"/>
      <c r="LNV36" s="392"/>
      <c r="LNW36" s="392"/>
      <c r="LNX36" s="392"/>
      <c r="LNY36" s="392"/>
      <c r="LNZ36" s="392"/>
      <c r="LOA36" s="392"/>
      <c r="LOB36" s="392"/>
      <c r="LOC36" s="392"/>
      <c r="LOD36" s="392"/>
      <c r="LOE36" s="392"/>
      <c r="LOF36" s="392"/>
      <c r="LOG36" s="392"/>
      <c r="LOH36" s="392"/>
      <c r="LOI36" s="392"/>
      <c r="LOJ36" s="392"/>
      <c r="LOK36" s="392"/>
      <c r="LOL36" s="392"/>
      <c r="LOM36" s="392"/>
      <c r="LON36" s="392"/>
      <c r="LOO36" s="392"/>
      <c r="LOP36" s="392"/>
      <c r="LOQ36" s="392"/>
      <c r="LOR36" s="392"/>
      <c r="LOS36" s="392"/>
      <c r="LOT36" s="392"/>
      <c r="LOU36" s="392"/>
      <c r="LOV36" s="392"/>
      <c r="LOW36" s="392"/>
      <c r="LOX36" s="392"/>
      <c r="LOY36" s="392"/>
      <c r="LOZ36" s="392"/>
      <c r="LPA36" s="392"/>
      <c r="LPB36" s="392"/>
      <c r="LPC36" s="392"/>
      <c r="LPD36" s="392"/>
      <c r="LPE36" s="392"/>
      <c r="LPF36" s="392"/>
      <c r="LPG36" s="392"/>
      <c r="LPH36" s="392"/>
      <c r="LPI36" s="392"/>
      <c r="LPJ36" s="392"/>
      <c r="LPK36" s="392"/>
      <c r="LPL36" s="392"/>
      <c r="LPM36" s="392"/>
      <c r="LPN36" s="392"/>
      <c r="LPO36" s="392"/>
      <c r="LPP36" s="392"/>
      <c r="LPQ36" s="392"/>
      <c r="LPR36" s="392"/>
      <c r="LPS36" s="392"/>
      <c r="LPT36" s="392"/>
      <c r="LPU36" s="392"/>
      <c r="LPV36" s="392"/>
      <c r="LPW36" s="392"/>
      <c r="LPX36" s="392"/>
      <c r="LPY36" s="392"/>
      <c r="LPZ36" s="392"/>
      <c r="LQA36" s="392"/>
      <c r="LQB36" s="392"/>
      <c r="LQC36" s="392"/>
      <c r="LQD36" s="392"/>
      <c r="LQE36" s="392"/>
      <c r="LQF36" s="392"/>
      <c r="LQG36" s="392"/>
      <c r="LQH36" s="392"/>
      <c r="LQI36" s="392"/>
      <c r="LQJ36" s="392"/>
      <c r="LQK36" s="392"/>
      <c r="LQL36" s="392"/>
      <c r="LQM36" s="392"/>
      <c r="LQN36" s="392"/>
      <c r="LQO36" s="392"/>
      <c r="LQP36" s="392"/>
      <c r="LQQ36" s="392"/>
      <c r="LQR36" s="392"/>
      <c r="LQS36" s="392"/>
      <c r="LQT36" s="392"/>
      <c r="LQU36" s="392"/>
      <c r="LQV36" s="392"/>
      <c r="LQW36" s="392"/>
      <c r="LQX36" s="392"/>
      <c r="LQY36" s="392"/>
      <c r="LQZ36" s="392"/>
      <c r="LRA36" s="392"/>
      <c r="LRB36" s="392"/>
      <c r="LRC36" s="392"/>
      <c r="LRD36" s="392"/>
      <c r="LRE36" s="392"/>
      <c r="LRF36" s="392"/>
      <c r="LRG36" s="392"/>
      <c r="LRH36" s="392"/>
      <c r="LRI36" s="392"/>
      <c r="LRJ36" s="392"/>
      <c r="LRK36" s="392"/>
      <c r="LRL36" s="392"/>
      <c r="LRM36" s="392"/>
      <c r="LRN36" s="392"/>
      <c r="LRO36" s="392"/>
      <c r="LRP36" s="392"/>
      <c r="LRQ36" s="392"/>
      <c r="LRR36" s="392"/>
      <c r="LRS36" s="392"/>
      <c r="LRT36" s="392"/>
      <c r="LRU36" s="392"/>
      <c r="LRV36" s="392"/>
      <c r="LRW36" s="392"/>
      <c r="LRX36" s="392"/>
      <c r="LRY36" s="392"/>
      <c r="LRZ36" s="392"/>
      <c r="LSA36" s="392"/>
      <c r="LSB36" s="392"/>
      <c r="LSC36" s="392"/>
      <c r="LSD36" s="392"/>
      <c r="LSE36" s="392"/>
      <c r="LSF36" s="392"/>
      <c r="LSG36" s="392"/>
      <c r="LSH36" s="392"/>
      <c r="LSI36" s="392"/>
      <c r="LSJ36" s="392"/>
      <c r="LSK36" s="392"/>
      <c r="LSL36" s="392"/>
      <c r="LSM36" s="392"/>
      <c r="LSN36" s="392"/>
      <c r="LSO36" s="392"/>
      <c r="LSP36" s="392"/>
      <c r="LSQ36" s="392"/>
      <c r="LSR36" s="392"/>
      <c r="LSS36" s="392"/>
      <c r="LST36" s="392"/>
      <c r="LSU36" s="392"/>
      <c r="LSV36" s="392"/>
      <c r="LSW36" s="392"/>
      <c r="LSX36" s="392"/>
      <c r="LSY36" s="392"/>
      <c r="LSZ36" s="392"/>
      <c r="LTA36" s="392"/>
      <c r="LTB36" s="392"/>
      <c r="LTC36" s="392"/>
      <c r="LTD36" s="392"/>
      <c r="LTE36" s="392"/>
      <c r="LTF36" s="392"/>
      <c r="LTG36" s="392"/>
      <c r="LTH36" s="392"/>
      <c r="LTI36" s="392"/>
      <c r="LTJ36" s="392"/>
      <c r="LTK36" s="392"/>
      <c r="LTL36" s="392"/>
      <c r="LTM36" s="392"/>
      <c r="LTN36" s="392"/>
      <c r="LTO36" s="392"/>
      <c r="LTP36" s="392"/>
      <c r="LTQ36" s="392"/>
      <c r="LTR36" s="392"/>
      <c r="LTS36" s="392"/>
      <c r="LTT36" s="392"/>
      <c r="LTU36" s="392"/>
      <c r="LTV36" s="392"/>
      <c r="LTW36" s="392"/>
      <c r="LTX36" s="392"/>
      <c r="LTY36" s="392"/>
      <c r="LTZ36" s="392"/>
      <c r="LUA36" s="392"/>
      <c r="LUB36" s="392"/>
      <c r="LUC36" s="392"/>
      <c r="LUD36" s="392"/>
      <c r="LUE36" s="392"/>
      <c r="LUF36" s="392"/>
      <c r="LUG36" s="392"/>
      <c r="LUH36" s="392"/>
      <c r="LUI36" s="392"/>
      <c r="LUJ36" s="392"/>
      <c r="LUK36" s="392"/>
      <c r="LUL36" s="392"/>
      <c r="LUM36" s="392"/>
      <c r="LUN36" s="392"/>
      <c r="LUO36" s="392"/>
      <c r="LUP36" s="392"/>
      <c r="LUQ36" s="392"/>
      <c r="LUR36" s="392"/>
      <c r="LUS36" s="392"/>
      <c r="LUT36" s="392"/>
      <c r="LUU36" s="392"/>
      <c r="LUV36" s="392"/>
      <c r="LUW36" s="392"/>
      <c r="LUX36" s="392"/>
      <c r="LUY36" s="392"/>
      <c r="LUZ36" s="392"/>
      <c r="LVA36" s="392"/>
      <c r="LVB36" s="392"/>
      <c r="LVC36" s="392"/>
      <c r="LVD36" s="392"/>
      <c r="LVE36" s="392"/>
      <c r="LVF36" s="392"/>
      <c r="LVG36" s="392"/>
      <c r="LVH36" s="392"/>
      <c r="LVI36" s="392"/>
      <c r="LVJ36" s="392"/>
      <c r="LVK36" s="392"/>
      <c r="LVL36" s="392"/>
      <c r="LVM36" s="392"/>
      <c r="LVN36" s="392"/>
      <c r="LVO36" s="392"/>
      <c r="LVP36" s="392"/>
      <c r="LVQ36" s="392"/>
      <c r="LVR36" s="392"/>
      <c r="LVS36" s="392"/>
      <c r="LVT36" s="392"/>
      <c r="LVU36" s="392"/>
      <c r="LVV36" s="392"/>
      <c r="LVW36" s="392"/>
      <c r="LVX36" s="392"/>
      <c r="LVY36" s="392"/>
      <c r="LVZ36" s="392"/>
      <c r="LWA36" s="392"/>
      <c r="LWB36" s="392"/>
      <c r="LWC36" s="392"/>
      <c r="LWD36" s="392"/>
      <c r="LWE36" s="392"/>
      <c r="LWF36" s="392"/>
      <c r="LWG36" s="392"/>
      <c r="LWH36" s="392"/>
      <c r="LWI36" s="392"/>
      <c r="LWJ36" s="392"/>
      <c r="LWK36" s="392"/>
      <c r="LWL36" s="392"/>
      <c r="LWM36" s="392"/>
      <c r="LWN36" s="392"/>
      <c r="LWO36" s="392"/>
      <c r="LWP36" s="392"/>
      <c r="LWQ36" s="392"/>
      <c r="LWR36" s="392"/>
      <c r="LWS36" s="392"/>
      <c r="LWT36" s="392"/>
      <c r="LWU36" s="392"/>
      <c r="LWV36" s="392"/>
      <c r="LWW36" s="392"/>
      <c r="LWX36" s="392"/>
      <c r="LWY36" s="392"/>
      <c r="LWZ36" s="392"/>
      <c r="LXA36" s="392"/>
      <c r="LXB36" s="392"/>
      <c r="LXC36" s="392"/>
      <c r="LXD36" s="392"/>
      <c r="LXE36" s="392"/>
      <c r="LXF36" s="392"/>
      <c r="LXG36" s="392"/>
      <c r="LXH36" s="392"/>
      <c r="LXI36" s="392"/>
      <c r="LXJ36" s="392"/>
      <c r="LXK36" s="392"/>
      <c r="LXL36" s="392"/>
      <c r="LXM36" s="392"/>
      <c r="LXN36" s="392"/>
      <c r="LXO36" s="392"/>
      <c r="LXP36" s="392"/>
      <c r="LXQ36" s="392"/>
      <c r="LXR36" s="392"/>
      <c r="LXS36" s="392"/>
      <c r="LXT36" s="392"/>
      <c r="LXU36" s="392"/>
      <c r="LXV36" s="392"/>
      <c r="LXW36" s="392"/>
      <c r="LXX36" s="392"/>
      <c r="LXY36" s="392"/>
      <c r="LXZ36" s="392"/>
      <c r="LYA36" s="392"/>
      <c r="LYB36" s="392"/>
      <c r="LYC36" s="392"/>
      <c r="LYD36" s="392"/>
      <c r="LYE36" s="392"/>
      <c r="LYF36" s="392"/>
      <c r="LYG36" s="392"/>
      <c r="LYH36" s="392"/>
      <c r="LYI36" s="392"/>
      <c r="LYJ36" s="392"/>
      <c r="LYK36" s="392"/>
      <c r="LYL36" s="392"/>
      <c r="LYM36" s="392"/>
      <c r="LYN36" s="392"/>
      <c r="LYO36" s="392"/>
      <c r="LYP36" s="392"/>
      <c r="LYQ36" s="392"/>
      <c r="LYR36" s="392"/>
      <c r="LYS36" s="392"/>
      <c r="LYT36" s="392"/>
      <c r="LYU36" s="392"/>
      <c r="LYV36" s="392"/>
      <c r="LYW36" s="392"/>
      <c r="LYX36" s="392"/>
      <c r="LYY36" s="392"/>
      <c r="LYZ36" s="392"/>
      <c r="LZA36" s="392"/>
      <c r="LZB36" s="392"/>
      <c r="LZC36" s="392"/>
      <c r="LZD36" s="392"/>
      <c r="LZE36" s="392"/>
      <c r="LZF36" s="392"/>
      <c r="LZG36" s="392"/>
      <c r="LZH36" s="392"/>
      <c r="LZI36" s="392"/>
      <c r="LZJ36" s="392"/>
      <c r="LZK36" s="392"/>
      <c r="LZL36" s="392"/>
      <c r="LZM36" s="392"/>
      <c r="LZN36" s="392"/>
      <c r="LZO36" s="392"/>
      <c r="LZP36" s="392"/>
      <c r="LZQ36" s="392"/>
      <c r="LZR36" s="392"/>
      <c r="LZS36" s="392"/>
      <c r="LZT36" s="392"/>
      <c r="LZU36" s="392"/>
      <c r="LZV36" s="392"/>
      <c r="LZW36" s="392"/>
      <c r="LZX36" s="392"/>
      <c r="LZY36" s="392"/>
      <c r="LZZ36" s="392"/>
      <c r="MAA36" s="392"/>
      <c r="MAB36" s="392"/>
      <c r="MAC36" s="392"/>
      <c r="MAD36" s="392"/>
      <c r="MAE36" s="392"/>
      <c r="MAF36" s="392"/>
      <c r="MAG36" s="392"/>
      <c r="MAH36" s="392"/>
      <c r="MAI36" s="392"/>
      <c r="MAJ36" s="392"/>
      <c r="MAK36" s="392"/>
      <c r="MAL36" s="392"/>
      <c r="MAM36" s="392"/>
      <c r="MAN36" s="392"/>
      <c r="MAO36" s="392"/>
      <c r="MAP36" s="392"/>
      <c r="MAQ36" s="392"/>
      <c r="MAR36" s="392"/>
      <c r="MAS36" s="392"/>
      <c r="MAT36" s="392"/>
      <c r="MAU36" s="392"/>
      <c r="MAV36" s="392"/>
      <c r="MAW36" s="392"/>
      <c r="MAX36" s="392"/>
      <c r="MAY36" s="392"/>
      <c r="MAZ36" s="392"/>
      <c r="MBA36" s="392"/>
      <c r="MBB36" s="392"/>
      <c r="MBC36" s="392"/>
      <c r="MBD36" s="392"/>
      <c r="MBE36" s="392"/>
      <c r="MBF36" s="392"/>
      <c r="MBG36" s="392"/>
      <c r="MBH36" s="392"/>
      <c r="MBI36" s="392"/>
      <c r="MBJ36" s="392"/>
      <c r="MBK36" s="392"/>
      <c r="MBL36" s="392"/>
      <c r="MBM36" s="392"/>
      <c r="MBN36" s="392"/>
      <c r="MBO36" s="392"/>
      <c r="MBP36" s="392"/>
      <c r="MBQ36" s="392"/>
      <c r="MBR36" s="392"/>
      <c r="MBS36" s="392"/>
      <c r="MBT36" s="392"/>
      <c r="MBU36" s="392"/>
      <c r="MBV36" s="392"/>
      <c r="MBW36" s="392"/>
      <c r="MBX36" s="392"/>
      <c r="MBY36" s="392"/>
      <c r="MBZ36" s="392"/>
      <c r="MCA36" s="392"/>
      <c r="MCB36" s="392"/>
      <c r="MCC36" s="392"/>
      <c r="MCD36" s="392"/>
      <c r="MCE36" s="392"/>
      <c r="MCF36" s="392"/>
      <c r="MCG36" s="392"/>
      <c r="MCH36" s="392"/>
      <c r="MCI36" s="392"/>
      <c r="MCJ36" s="392"/>
      <c r="MCK36" s="392"/>
      <c r="MCL36" s="392"/>
      <c r="MCM36" s="392"/>
      <c r="MCN36" s="392"/>
      <c r="MCO36" s="392"/>
      <c r="MCP36" s="392"/>
      <c r="MCQ36" s="392"/>
      <c r="MCR36" s="392"/>
      <c r="MCS36" s="392"/>
      <c r="MCT36" s="392"/>
      <c r="MCU36" s="392"/>
      <c r="MCV36" s="392"/>
      <c r="MCW36" s="392"/>
      <c r="MCX36" s="392"/>
      <c r="MCY36" s="392"/>
      <c r="MCZ36" s="392"/>
      <c r="MDA36" s="392"/>
      <c r="MDB36" s="392"/>
      <c r="MDC36" s="392"/>
      <c r="MDD36" s="392"/>
      <c r="MDE36" s="392"/>
      <c r="MDF36" s="392"/>
      <c r="MDG36" s="392"/>
      <c r="MDH36" s="392"/>
      <c r="MDI36" s="392"/>
      <c r="MDJ36" s="392"/>
      <c r="MDK36" s="392"/>
      <c r="MDL36" s="392"/>
      <c r="MDM36" s="392"/>
      <c r="MDN36" s="392"/>
      <c r="MDO36" s="392"/>
      <c r="MDP36" s="392"/>
      <c r="MDQ36" s="392"/>
      <c r="MDR36" s="392"/>
      <c r="MDS36" s="392"/>
      <c r="MDT36" s="392"/>
      <c r="MDU36" s="392"/>
      <c r="MDV36" s="392"/>
      <c r="MDW36" s="392"/>
      <c r="MDX36" s="392"/>
      <c r="MDY36" s="392"/>
      <c r="MDZ36" s="392"/>
      <c r="MEA36" s="392"/>
      <c r="MEB36" s="392"/>
      <c r="MEC36" s="392"/>
      <c r="MED36" s="392"/>
      <c r="MEE36" s="392"/>
      <c r="MEF36" s="392"/>
      <c r="MEG36" s="392"/>
      <c r="MEH36" s="392"/>
      <c r="MEI36" s="392"/>
      <c r="MEJ36" s="392"/>
      <c r="MEK36" s="392"/>
      <c r="MEL36" s="392"/>
      <c r="MEM36" s="392"/>
      <c r="MEN36" s="392"/>
      <c r="MEO36" s="392"/>
      <c r="MEP36" s="392"/>
      <c r="MEQ36" s="392"/>
      <c r="MER36" s="392"/>
      <c r="MES36" s="392"/>
      <c r="MET36" s="392"/>
      <c r="MEU36" s="392"/>
      <c r="MEV36" s="392"/>
      <c r="MEW36" s="392"/>
      <c r="MEX36" s="392"/>
      <c r="MEY36" s="392"/>
      <c r="MEZ36" s="392"/>
      <c r="MFA36" s="392"/>
      <c r="MFB36" s="392"/>
      <c r="MFC36" s="392"/>
      <c r="MFD36" s="392"/>
      <c r="MFE36" s="392"/>
      <c r="MFF36" s="392"/>
      <c r="MFG36" s="392"/>
      <c r="MFH36" s="392"/>
      <c r="MFI36" s="392"/>
      <c r="MFJ36" s="392"/>
      <c r="MFK36" s="392"/>
      <c r="MFL36" s="392"/>
      <c r="MFM36" s="392"/>
      <c r="MFN36" s="392"/>
      <c r="MFO36" s="392"/>
      <c r="MFP36" s="392"/>
      <c r="MFQ36" s="392"/>
      <c r="MFR36" s="392"/>
      <c r="MFS36" s="392"/>
      <c r="MFT36" s="392"/>
      <c r="MFU36" s="392"/>
      <c r="MFV36" s="392"/>
      <c r="MFW36" s="392"/>
      <c r="MFX36" s="392"/>
      <c r="MFY36" s="392"/>
      <c r="MFZ36" s="392"/>
      <c r="MGA36" s="392"/>
      <c r="MGB36" s="392"/>
      <c r="MGC36" s="392"/>
      <c r="MGD36" s="392"/>
      <c r="MGE36" s="392"/>
      <c r="MGF36" s="392"/>
      <c r="MGG36" s="392"/>
      <c r="MGH36" s="392"/>
      <c r="MGI36" s="392"/>
      <c r="MGJ36" s="392"/>
      <c r="MGK36" s="392"/>
      <c r="MGL36" s="392"/>
      <c r="MGM36" s="392"/>
      <c r="MGN36" s="392"/>
      <c r="MGO36" s="392"/>
      <c r="MGP36" s="392"/>
      <c r="MGQ36" s="392"/>
      <c r="MGR36" s="392"/>
      <c r="MGS36" s="392"/>
      <c r="MGT36" s="392"/>
      <c r="MGU36" s="392"/>
      <c r="MGV36" s="392"/>
      <c r="MGW36" s="392"/>
      <c r="MGX36" s="392"/>
      <c r="MGY36" s="392"/>
      <c r="MGZ36" s="392"/>
      <c r="MHA36" s="392"/>
      <c r="MHB36" s="392"/>
      <c r="MHC36" s="392"/>
      <c r="MHD36" s="392"/>
      <c r="MHE36" s="392"/>
      <c r="MHF36" s="392"/>
      <c r="MHG36" s="392"/>
      <c r="MHH36" s="392"/>
      <c r="MHI36" s="392"/>
      <c r="MHJ36" s="392"/>
      <c r="MHK36" s="392"/>
      <c r="MHL36" s="392"/>
      <c r="MHM36" s="392"/>
      <c r="MHN36" s="392"/>
      <c r="MHO36" s="392"/>
      <c r="MHP36" s="392"/>
      <c r="MHQ36" s="392"/>
      <c r="MHR36" s="392"/>
      <c r="MHS36" s="392"/>
      <c r="MHT36" s="392"/>
      <c r="MHU36" s="392"/>
      <c r="MHV36" s="392"/>
      <c r="MHW36" s="392"/>
      <c r="MHX36" s="392"/>
      <c r="MHY36" s="392"/>
      <c r="MHZ36" s="392"/>
      <c r="MIA36" s="392"/>
      <c r="MIB36" s="392"/>
      <c r="MIC36" s="392"/>
      <c r="MID36" s="392"/>
      <c r="MIE36" s="392"/>
      <c r="MIF36" s="392"/>
      <c r="MIG36" s="392"/>
      <c r="MIH36" s="392"/>
      <c r="MII36" s="392"/>
      <c r="MIJ36" s="392"/>
      <c r="MIK36" s="392"/>
      <c r="MIL36" s="392"/>
      <c r="MIM36" s="392"/>
      <c r="MIN36" s="392"/>
      <c r="MIO36" s="392"/>
      <c r="MIP36" s="392"/>
      <c r="MIQ36" s="392"/>
      <c r="MIR36" s="392"/>
      <c r="MIS36" s="392"/>
      <c r="MIT36" s="392"/>
      <c r="MIU36" s="392"/>
      <c r="MIV36" s="392"/>
      <c r="MIW36" s="392"/>
      <c r="MIX36" s="392"/>
      <c r="MIY36" s="392"/>
      <c r="MIZ36" s="392"/>
      <c r="MJA36" s="392"/>
      <c r="MJB36" s="392"/>
      <c r="MJC36" s="392"/>
      <c r="MJD36" s="392"/>
      <c r="MJE36" s="392"/>
      <c r="MJF36" s="392"/>
      <c r="MJG36" s="392"/>
      <c r="MJH36" s="392"/>
      <c r="MJI36" s="392"/>
      <c r="MJJ36" s="392"/>
      <c r="MJK36" s="392"/>
      <c r="MJL36" s="392"/>
      <c r="MJM36" s="392"/>
      <c r="MJN36" s="392"/>
      <c r="MJO36" s="392"/>
      <c r="MJP36" s="392"/>
      <c r="MJQ36" s="392"/>
      <c r="MJR36" s="392"/>
      <c r="MJS36" s="392"/>
      <c r="MJT36" s="392"/>
      <c r="MJU36" s="392"/>
      <c r="MJV36" s="392"/>
      <c r="MJW36" s="392"/>
      <c r="MJX36" s="392"/>
      <c r="MJY36" s="392"/>
      <c r="MJZ36" s="392"/>
      <c r="MKA36" s="392"/>
      <c r="MKB36" s="392"/>
      <c r="MKC36" s="392"/>
      <c r="MKD36" s="392"/>
      <c r="MKE36" s="392"/>
      <c r="MKF36" s="392"/>
      <c r="MKG36" s="392"/>
      <c r="MKH36" s="392"/>
      <c r="MKI36" s="392"/>
      <c r="MKJ36" s="392"/>
      <c r="MKK36" s="392"/>
      <c r="MKL36" s="392"/>
      <c r="MKM36" s="392"/>
      <c r="MKN36" s="392"/>
      <c r="MKO36" s="392"/>
      <c r="MKP36" s="392"/>
      <c r="MKQ36" s="392"/>
      <c r="MKR36" s="392"/>
      <c r="MKS36" s="392"/>
      <c r="MKT36" s="392"/>
      <c r="MKU36" s="392"/>
      <c r="MKV36" s="392"/>
      <c r="MKW36" s="392"/>
      <c r="MKX36" s="392"/>
      <c r="MKY36" s="392"/>
      <c r="MKZ36" s="392"/>
      <c r="MLA36" s="392"/>
      <c r="MLB36" s="392"/>
      <c r="MLC36" s="392"/>
      <c r="MLD36" s="392"/>
      <c r="MLE36" s="392"/>
      <c r="MLF36" s="392"/>
      <c r="MLG36" s="392"/>
      <c r="MLH36" s="392"/>
      <c r="MLI36" s="392"/>
      <c r="MLJ36" s="392"/>
      <c r="MLK36" s="392"/>
      <c r="MLL36" s="392"/>
      <c r="MLM36" s="392"/>
      <c r="MLN36" s="392"/>
      <c r="MLO36" s="392"/>
      <c r="MLP36" s="392"/>
      <c r="MLQ36" s="392"/>
      <c r="MLR36" s="392"/>
      <c r="MLS36" s="392"/>
      <c r="MLT36" s="392"/>
      <c r="MLU36" s="392"/>
      <c r="MLV36" s="392"/>
      <c r="MLW36" s="392"/>
      <c r="MLX36" s="392"/>
      <c r="MLY36" s="392"/>
      <c r="MLZ36" s="392"/>
      <c r="MMA36" s="392"/>
      <c r="MMB36" s="392"/>
      <c r="MMC36" s="392"/>
      <c r="MMD36" s="392"/>
      <c r="MME36" s="392"/>
      <c r="MMF36" s="392"/>
      <c r="MMG36" s="392"/>
      <c r="MMH36" s="392"/>
      <c r="MMI36" s="392"/>
      <c r="MMJ36" s="392"/>
      <c r="MMK36" s="392"/>
      <c r="MML36" s="392"/>
      <c r="MMM36" s="392"/>
      <c r="MMN36" s="392"/>
      <c r="MMO36" s="392"/>
      <c r="MMP36" s="392"/>
      <c r="MMQ36" s="392"/>
      <c r="MMR36" s="392"/>
      <c r="MMS36" s="392"/>
      <c r="MMT36" s="392"/>
      <c r="MMU36" s="392"/>
      <c r="MMV36" s="392"/>
      <c r="MMW36" s="392"/>
      <c r="MMX36" s="392"/>
      <c r="MMY36" s="392"/>
      <c r="MMZ36" s="392"/>
      <c r="MNA36" s="392"/>
      <c r="MNB36" s="392"/>
      <c r="MNC36" s="392"/>
      <c r="MND36" s="392"/>
      <c r="MNE36" s="392"/>
      <c r="MNF36" s="392"/>
      <c r="MNG36" s="392"/>
      <c r="MNH36" s="392"/>
      <c r="MNI36" s="392"/>
      <c r="MNJ36" s="392"/>
      <c r="MNK36" s="392"/>
      <c r="MNL36" s="392"/>
      <c r="MNM36" s="392"/>
      <c r="MNN36" s="392"/>
      <c r="MNO36" s="392"/>
      <c r="MNP36" s="392"/>
      <c r="MNQ36" s="392"/>
      <c r="MNR36" s="392"/>
      <c r="MNS36" s="392"/>
      <c r="MNT36" s="392"/>
      <c r="MNU36" s="392"/>
      <c r="MNV36" s="392"/>
      <c r="MNW36" s="392"/>
      <c r="MNX36" s="392"/>
      <c r="MNY36" s="392"/>
      <c r="MNZ36" s="392"/>
      <c r="MOA36" s="392"/>
      <c r="MOB36" s="392"/>
      <c r="MOC36" s="392"/>
      <c r="MOD36" s="392"/>
      <c r="MOE36" s="392"/>
      <c r="MOF36" s="392"/>
      <c r="MOG36" s="392"/>
      <c r="MOH36" s="392"/>
      <c r="MOI36" s="392"/>
      <c r="MOJ36" s="392"/>
      <c r="MOK36" s="392"/>
      <c r="MOL36" s="392"/>
      <c r="MOM36" s="392"/>
      <c r="MON36" s="392"/>
      <c r="MOO36" s="392"/>
      <c r="MOP36" s="392"/>
      <c r="MOQ36" s="392"/>
      <c r="MOR36" s="392"/>
      <c r="MOS36" s="392"/>
      <c r="MOT36" s="392"/>
      <c r="MOU36" s="392"/>
      <c r="MOV36" s="392"/>
      <c r="MOW36" s="392"/>
      <c r="MOX36" s="392"/>
      <c r="MOY36" s="392"/>
      <c r="MOZ36" s="392"/>
      <c r="MPA36" s="392"/>
      <c r="MPB36" s="392"/>
      <c r="MPC36" s="392"/>
      <c r="MPD36" s="392"/>
      <c r="MPE36" s="392"/>
      <c r="MPF36" s="392"/>
      <c r="MPG36" s="392"/>
      <c r="MPH36" s="392"/>
      <c r="MPI36" s="392"/>
      <c r="MPJ36" s="392"/>
      <c r="MPK36" s="392"/>
      <c r="MPL36" s="392"/>
      <c r="MPM36" s="392"/>
      <c r="MPN36" s="392"/>
      <c r="MPO36" s="392"/>
      <c r="MPP36" s="392"/>
      <c r="MPQ36" s="392"/>
      <c r="MPR36" s="392"/>
      <c r="MPS36" s="392"/>
      <c r="MPT36" s="392"/>
      <c r="MPU36" s="392"/>
      <c r="MPV36" s="392"/>
      <c r="MPW36" s="392"/>
      <c r="MPX36" s="392"/>
      <c r="MPY36" s="392"/>
      <c r="MPZ36" s="392"/>
      <c r="MQA36" s="392"/>
      <c r="MQB36" s="392"/>
      <c r="MQC36" s="392"/>
      <c r="MQD36" s="392"/>
      <c r="MQE36" s="392"/>
      <c r="MQF36" s="392"/>
      <c r="MQG36" s="392"/>
      <c r="MQH36" s="392"/>
      <c r="MQI36" s="392"/>
      <c r="MQJ36" s="392"/>
      <c r="MQK36" s="392"/>
      <c r="MQL36" s="392"/>
      <c r="MQM36" s="392"/>
      <c r="MQN36" s="392"/>
      <c r="MQO36" s="392"/>
      <c r="MQP36" s="392"/>
      <c r="MQQ36" s="392"/>
      <c r="MQR36" s="392"/>
      <c r="MQS36" s="392"/>
      <c r="MQT36" s="392"/>
      <c r="MQU36" s="392"/>
      <c r="MQV36" s="392"/>
      <c r="MQW36" s="392"/>
      <c r="MQX36" s="392"/>
      <c r="MQY36" s="392"/>
      <c r="MQZ36" s="392"/>
      <c r="MRA36" s="392"/>
      <c r="MRB36" s="392"/>
      <c r="MRC36" s="392"/>
      <c r="MRD36" s="392"/>
      <c r="MRE36" s="392"/>
      <c r="MRF36" s="392"/>
      <c r="MRG36" s="392"/>
      <c r="MRH36" s="392"/>
      <c r="MRI36" s="392"/>
      <c r="MRJ36" s="392"/>
      <c r="MRK36" s="392"/>
      <c r="MRL36" s="392"/>
      <c r="MRM36" s="392"/>
      <c r="MRN36" s="392"/>
      <c r="MRO36" s="392"/>
      <c r="MRP36" s="392"/>
      <c r="MRQ36" s="392"/>
      <c r="MRR36" s="392"/>
      <c r="MRS36" s="392"/>
      <c r="MRT36" s="392"/>
      <c r="MRU36" s="392"/>
      <c r="MRV36" s="392"/>
      <c r="MRW36" s="392"/>
      <c r="MRX36" s="392"/>
      <c r="MRY36" s="392"/>
      <c r="MRZ36" s="392"/>
      <c r="MSA36" s="392"/>
      <c r="MSB36" s="392"/>
      <c r="MSC36" s="392"/>
      <c r="MSD36" s="392"/>
      <c r="MSE36" s="392"/>
      <c r="MSF36" s="392"/>
      <c r="MSG36" s="392"/>
      <c r="MSH36" s="392"/>
      <c r="MSI36" s="392"/>
      <c r="MSJ36" s="392"/>
      <c r="MSK36" s="392"/>
      <c r="MSL36" s="392"/>
      <c r="MSM36" s="392"/>
      <c r="MSN36" s="392"/>
      <c r="MSO36" s="392"/>
      <c r="MSP36" s="392"/>
      <c r="MSQ36" s="392"/>
      <c r="MSR36" s="392"/>
      <c r="MSS36" s="392"/>
      <c r="MST36" s="392"/>
      <c r="MSU36" s="392"/>
      <c r="MSV36" s="392"/>
      <c r="MSW36" s="392"/>
      <c r="MSX36" s="392"/>
      <c r="MSY36" s="392"/>
      <c r="MSZ36" s="392"/>
      <c r="MTA36" s="392"/>
      <c r="MTB36" s="392"/>
      <c r="MTC36" s="392"/>
      <c r="MTD36" s="392"/>
      <c r="MTE36" s="392"/>
      <c r="MTF36" s="392"/>
      <c r="MTG36" s="392"/>
      <c r="MTH36" s="392"/>
      <c r="MTI36" s="392"/>
      <c r="MTJ36" s="392"/>
      <c r="MTK36" s="392"/>
      <c r="MTL36" s="392"/>
      <c r="MTM36" s="392"/>
      <c r="MTN36" s="392"/>
      <c r="MTO36" s="392"/>
      <c r="MTP36" s="392"/>
      <c r="MTQ36" s="392"/>
      <c r="MTR36" s="392"/>
      <c r="MTS36" s="392"/>
      <c r="MTT36" s="392"/>
      <c r="MTU36" s="392"/>
      <c r="MTV36" s="392"/>
      <c r="MTW36" s="392"/>
      <c r="MTX36" s="392"/>
      <c r="MTY36" s="392"/>
      <c r="MTZ36" s="392"/>
      <c r="MUA36" s="392"/>
      <c r="MUB36" s="392"/>
      <c r="MUC36" s="392"/>
      <c r="MUD36" s="392"/>
      <c r="MUE36" s="392"/>
      <c r="MUF36" s="392"/>
      <c r="MUG36" s="392"/>
      <c r="MUH36" s="392"/>
      <c r="MUI36" s="392"/>
      <c r="MUJ36" s="392"/>
      <c r="MUK36" s="392"/>
      <c r="MUL36" s="392"/>
      <c r="MUM36" s="392"/>
      <c r="MUN36" s="392"/>
      <c r="MUO36" s="392"/>
      <c r="MUP36" s="392"/>
      <c r="MUQ36" s="392"/>
      <c r="MUR36" s="392"/>
      <c r="MUS36" s="392"/>
      <c r="MUT36" s="392"/>
      <c r="MUU36" s="392"/>
      <c r="MUV36" s="392"/>
      <c r="MUW36" s="392"/>
      <c r="MUX36" s="392"/>
      <c r="MUY36" s="392"/>
      <c r="MUZ36" s="392"/>
      <c r="MVA36" s="392"/>
      <c r="MVB36" s="392"/>
      <c r="MVC36" s="392"/>
      <c r="MVD36" s="392"/>
      <c r="MVE36" s="392"/>
      <c r="MVF36" s="392"/>
      <c r="MVG36" s="392"/>
      <c r="MVH36" s="392"/>
      <c r="MVI36" s="392"/>
      <c r="MVJ36" s="392"/>
      <c r="MVK36" s="392"/>
      <c r="MVL36" s="392"/>
      <c r="MVM36" s="392"/>
      <c r="MVN36" s="392"/>
      <c r="MVO36" s="392"/>
      <c r="MVP36" s="392"/>
      <c r="MVQ36" s="392"/>
      <c r="MVR36" s="392"/>
      <c r="MVS36" s="392"/>
      <c r="MVT36" s="392"/>
      <c r="MVU36" s="392"/>
      <c r="MVV36" s="392"/>
      <c r="MVW36" s="392"/>
      <c r="MVX36" s="392"/>
      <c r="MVY36" s="392"/>
      <c r="MVZ36" s="392"/>
      <c r="MWA36" s="392"/>
      <c r="MWB36" s="392"/>
      <c r="MWC36" s="392"/>
      <c r="MWD36" s="392"/>
      <c r="MWE36" s="392"/>
      <c r="MWF36" s="392"/>
      <c r="MWG36" s="392"/>
      <c r="MWH36" s="392"/>
      <c r="MWI36" s="392"/>
      <c r="MWJ36" s="392"/>
      <c r="MWK36" s="392"/>
      <c r="MWL36" s="392"/>
      <c r="MWM36" s="392"/>
      <c r="MWN36" s="392"/>
      <c r="MWO36" s="392"/>
      <c r="MWP36" s="392"/>
      <c r="MWQ36" s="392"/>
      <c r="MWR36" s="392"/>
      <c r="MWS36" s="392"/>
      <c r="MWT36" s="392"/>
      <c r="MWU36" s="392"/>
      <c r="MWV36" s="392"/>
      <c r="MWW36" s="392"/>
      <c r="MWX36" s="392"/>
      <c r="MWY36" s="392"/>
      <c r="MWZ36" s="392"/>
      <c r="MXA36" s="392"/>
      <c r="MXB36" s="392"/>
      <c r="MXC36" s="392"/>
      <c r="MXD36" s="392"/>
      <c r="MXE36" s="392"/>
      <c r="MXF36" s="392"/>
      <c r="MXG36" s="392"/>
      <c r="MXH36" s="392"/>
      <c r="MXI36" s="392"/>
      <c r="MXJ36" s="392"/>
      <c r="MXK36" s="392"/>
      <c r="MXL36" s="392"/>
      <c r="MXM36" s="392"/>
      <c r="MXN36" s="392"/>
      <c r="MXO36" s="392"/>
      <c r="MXP36" s="392"/>
      <c r="MXQ36" s="392"/>
      <c r="MXR36" s="392"/>
      <c r="MXS36" s="392"/>
      <c r="MXT36" s="392"/>
      <c r="MXU36" s="392"/>
      <c r="MXV36" s="392"/>
      <c r="MXW36" s="392"/>
      <c r="MXX36" s="392"/>
      <c r="MXY36" s="392"/>
      <c r="MXZ36" s="392"/>
      <c r="MYA36" s="392"/>
      <c r="MYB36" s="392"/>
      <c r="MYC36" s="392"/>
      <c r="MYD36" s="392"/>
      <c r="MYE36" s="392"/>
      <c r="MYF36" s="392"/>
      <c r="MYG36" s="392"/>
      <c r="MYH36" s="392"/>
      <c r="MYI36" s="392"/>
      <c r="MYJ36" s="392"/>
      <c r="MYK36" s="392"/>
      <c r="MYL36" s="392"/>
      <c r="MYM36" s="392"/>
      <c r="MYN36" s="392"/>
      <c r="MYO36" s="392"/>
      <c r="MYP36" s="392"/>
      <c r="MYQ36" s="392"/>
      <c r="MYR36" s="392"/>
      <c r="MYS36" s="392"/>
      <c r="MYT36" s="392"/>
      <c r="MYU36" s="392"/>
      <c r="MYV36" s="392"/>
      <c r="MYW36" s="392"/>
      <c r="MYX36" s="392"/>
      <c r="MYY36" s="392"/>
      <c r="MYZ36" s="392"/>
      <c r="MZA36" s="392"/>
      <c r="MZB36" s="392"/>
      <c r="MZC36" s="392"/>
      <c r="MZD36" s="392"/>
      <c r="MZE36" s="392"/>
      <c r="MZF36" s="392"/>
      <c r="MZG36" s="392"/>
      <c r="MZH36" s="392"/>
      <c r="MZI36" s="392"/>
      <c r="MZJ36" s="392"/>
      <c r="MZK36" s="392"/>
      <c r="MZL36" s="392"/>
      <c r="MZM36" s="392"/>
      <c r="MZN36" s="392"/>
      <c r="MZO36" s="392"/>
      <c r="MZP36" s="392"/>
      <c r="MZQ36" s="392"/>
      <c r="MZR36" s="392"/>
      <c r="MZS36" s="392"/>
      <c r="MZT36" s="392"/>
      <c r="MZU36" s="392"/>
      <c r="MZV36" s="392"/>
      <c r="MZW36" s="392"/>
      <c r="MZX36" s="392"/>
      <c r="MZY36" s="392"/>
      <c r="MZZ36" s="392"/>
      <c r="NAA36" s="392"/>
      <c r="NAB36" s="392"/>
      <c r="NAC36" s="392"/>
      <c r="NAD36" s="392"/>
      <c r="NAE36" s="392"/>
      <c r="NAF36" s="392"/>
      <c r="NAG36" s="392"/>
      <c r="NAH36" s="392"/>
      <c r="NAI36" s="392"/>
      <c r="NAJ36" s="392"/>
      <c r="NAK36" s="392"/>
      <c r="NAL36" s="392"/>
      <c r="NAM36" s="392"/>
      <c r="NAN36" s="392"/>
      <c r="NAO36" s="392"/>
      <c r="NAP36" s="392"/>
      <c r="NAQ36" s="392"/>
      <c r="NAR36" s="392"/>
      <c r="NAS36" s="392"/>
      <c r="NAT36" s="392"/>
      <c r="NAU36" s="392"/>
      <c r="NAV36" s="392"/>
      <c r="NAW36" s="392"/>
      <c r="NAX36" s="392"/>
      <c r="NAY36" s="392"/>
      <c r="NAZ36" s="392"/>
      <c r="NBA36" s="392"/>
      <c r="NBB36" s="392"/>
      <c r="NBC36" s="392"/>
      <c r="NBD36" s="392"/>
      <c r="NBE36" s="392"/>
      <c r="NBF36" s="392"/>
      <c r="NBG36" s="392"/>
      <c r="NBH36" s="392"/>
      <c r="NBI36" s="392"/>
      <c r="NBJ36" s="392"/>
      <c r="NBK36" s="392"/>
      <c r="NBL36" s="392"/>
      <c r="NBM36" s="392"/>
      <c r="NBN36" s="392"/>
      <c r="NBO36" s="392"/>
      <c r="NBP36" s="392"/>
      <c r="NBQ36" s="392"/>
      <c r="NBR36" s="392"/>
      <c r="NBS36" s="392"/>
      <c r="NBT36" s="392"/>
      <c r="NBU36" s="392"/>
      <c r="NBV36" s="392"/>
      <c r="NBW36" s="392"/>
      <c r="NBX36" s="392"/>
      <c r="NBY36" s="392"/>
      <c r="NBZ36" s="392"/>
      <c r="NCA36" s="392"/>
      <c r="NCB36" s="392"/>
      <c r="NCC36" s="392"/>
      <c r="NCD36" s="392"/>
      <c r="NCE36" s="392"/>
      <c r="NCF36" s="392"/>
      <c r="NCG36" s="392"/>
      <c r="NCH36" s="392"/>
      <c r="NCI36" s="392"/>
      <c r="NCJ36" s="392"/>
      <c r="NCK36" s="392"/>
      <c r="NCL36" s="392"/>
      <c r="NCM36" s="392"/>
      <c r="NCN36" s="392"/>
      <c r="NCO36" s="392"/>
      <c r="NCP36" s="392"/>
      <c r="NCQ36" s="392"/>
      <c r="NCR36" s="392"/>
      <c r="NCS36" s="392"/>
      <c r="NCT36" s="392"/>
      <c r="NCU36" s="392"/>
      <c r="NCV36" s="392"/>
      <c r="NCW36" s="392"/>
      <c r="NCX36" s="392"/>
      <c r="NCY36" s="392"/>
      <c r="NCZ36" s="392"/>
      <c r="NDA36" s="392"/>
      <c r="NDB36" s="392"/>
      <c r="NDC36" s="392"/>
      <c r="NDD36" s="392"/>
      <c r="NDE36" s="392"/>
      <c r="NDF36" s="392"/>
      <c r="NDG36" s="392"/>
      <c r="NDH36" s="392"/>
      <c r="NDI36" s="392"/>
      <c r="NDJ36" s="392"/>
      <c r="NDK36" s="392"/>
      <c r="NDL36" s="392"/>
      <c r="NDM36" s="392"/>
      <c r="NDN36" s="392"/>
      <c r="NDO36" s="392"/>
      <c r="NDP36" s="392"/>
      <c r="NDQ36" s="392"/>
      <c r="NDR36" s="392"/>
      <c r="NDS36" s="392"/>
      <c r="NDT36" s="392"/>
      <c r="NDU36" s="392"/>
      <c r="NDV36" s="392"/>
      <c r="NDW36" s="392"/>
      <c r="NDX36" s="392"/>
      <c r="NDY36" s="392"/>
      <c r="NDZ36" s="392"/>
      <c r="NEA36" s="392"/>
      <c r="NEB36" s="392"/>
      <c r="NEC36" s="392"/>
      <c r="NED36" s="392"/>
      <c r="NEE36" s="392"/>
      <c r="NEF36" s="392"/>
      <c r="NEG36" s="392"/>
      <c r="NEH36" s="392"/>
      <c r="NEI36" s="392"/>
      <c r="NEJ36" s="392"/>
      <c r="NEK36" s="392"/>
      <c r="NEL36" s="392"/>
      <c r="NEM36" s="392"/>
      <c r="NEN36" s="392"/>
      <c r="NEO36" s="392"/>
      <c r="NEP36" s="392"/>
      <c r="NEQ36" s="392"/>
      <c r="NER36" s="392"/>
      <c r="NES36" s="392"/>
      <c r="NET36" s="392"/>
      <c r="NEU36" s="392"/>
      <c r="NEV36" s="392"/>
      <c r="NEW36" s="392"/>
      <c r="NEX36" s="392"/>
      <c r="NEY36" s="392"/>
      <c r="NEZ36" s="392"/>
      <c r="NFA36" s="392"/>
      <c r="NFB36" s="392"/>
      <c r="NFC36" s="392"/>
      <c r="NFD36" s="392"/>
      <c r="NFE36" s="392"/>
      <c r="NFF36" s="392"/>
      <c r="NFG36" s="392"/>
      <c r="NFH36" s="392"/>
      <c r="NFI36" s="392"/>
      <c r="NFJ36" s="392"/>
      <c r="NFK36" s="392"/>
      <c r="NFL36" s="392"/>
      <c r="NFM36" s="392"/>
      <c r="NFN36" s="392"/>
      <c r="NFO36" s="392"/>
      <c r="NFP36" s="392"/>
      <c r="NFQ36" s="392"/>
      <c r="NFR36" s="392"/>
      <c r="NFS36" s="392"/>
      <c r="NFT36" s="392"/>
      <c r="NFU36" s="392"/>
      <c r="NFV36" s="392"/>
      <c r="NFW36" s="392"/>
      <c r="NFX36" s="392"/>
      <c r="NFY36" s="392"/>
      <c r="NFZ36" s="392"/>
      <c r="NGA36" s="392"/>
      <c r="NGB36" s="392"/>
      <c r="NGC36" s="392"/>
      <c r="NGD36" s="392"/>
      <c r="NGE36" s="392"/>
      <c r="NGF36" s="392"/>
      <c r="NGG36" s="392"/>
      <c r="NGH36" s="392"/>
      <c r="NGI36" s="392"/>
      <c r="NGJ36" s="392"/>
      <c r="NGK36" s="392"/>
      <c r="NGL36" s="392"/>
      <c r="NGM36" s="392"/>
      <c r="NGN36" s="392"/>
      <c r="NGO36" s="392"/>
      <c r="NGP36" s="392"/>
      <c r="NGQ36" s="392"/>
      <c r="NGR36" s="392"/>
      <c r="NGS36" s="392"/>
      <c r="NGT36" s="392"/>
      <c r="NGU36" s="392"/>
      <c r="NGV36" s="392"/>
      <c r="NGW36" s="392"/>
      <c r="NGX36" s="392"/>
      <c r="NGY36" s="392"/>
      <c r="NGZ36" s="392"/>
      <c r="NHA36" s="392"/>
      <c r="NHB36" s="392"/>
      <c r="NHC36" s="392"/>
      <c r="NHD36" s="392"/>
      <c r="NHE36" s="392"/>
      <c r="NHF36" s="392"/>
      <c r="NHG36" s="392"/>
      <c r="NHH36" s="392"/>
      <c r="NHI36" s="392"/>
      <c r="NHJ36" s="392"/>
      <c r="NHK36" s="392"/>
      <c r="NHL36" s="392"/>
      <c r="NHM36" s="392"/>
      <c r="NHN36" s="392"/>
      <c r="NHO36" s="392"/>
      <c r="NHP36" s="392"/>
      <c r="NHQ36" s="392"/>
      <c r="NHR36" s="392"/>
      <c r="NHS36" s="392"/>
      <c r="NHT36" s="392"/>
      <c r="NHU36" s="392"/>
      <c r="NHV36" s="392"/>
      <c r="NHW36" s="392"/>
      <c r="NHX36" s="392"/>
      <c r="NHY36" s="392"/>
      <c r="NHZ36" s="392"/>
      <c r="NIA36" s="392"/>
      <c r="NIB36" s="392"/>
      <c r="NIC36" s="392"/>
      <c r="NID36" s="392"/>
      <c r="NIE36" s="392"/>
      <c r="NIF36" s="392"/>
      <c r="NIG36" s="392"/>
      <c r="NIH36" s="392"/>
      <c r="NII36" s="392"/>
      <c r="NIJ36" s="392"/>
      <c r="NIK36" s="392"/>
      <c r="NIL36" s="392"/>
      <c r="NIM36" s="392"/>
      <c r="NIN36" s="392"/>
      <c r="NIO36" s="392"/>
      <c r="NIP36" s="392"/>
      <c r="NIQ36" s="392"/>
      <c r="NIR36" s="392"/>
      <c r="NIS36" s="392"/>
      <c r="NIT36" s="392"/>
      <c r="NIU36" s="392"/>
      <c r="NIV36" s="392"/>
      <c r="NIW36" s="392"/>
      <c r="NIX36" s="392"/>
      <c r="NIY36" s="392"/>
      <c r="NIZ36" s="392"/>
      <c r="NJA36" s="392"/>
      <c r="NJB36" s="392"/>
      <c r="NJC36" s="392"/>
      <c r="NJD36" s="392"/>
      <c r="NJE36" s="392"/>
      <c r="NJF36" s="392"/>
      <c r="NJG36" s="392"/>
      <c r="NJH36" s="392"/>
      <c r="NJI36" s="392"/>
      <c r="NJJ36" s="392"/>
      <c r="NJK36" s="392"/>
      <c r="NJL36" s="392"/>
      <c r="NJM36" s="392"/>
      <c r="NJN36" s="392"/>
      <c r="NJO36" s="392"/>
      <c r="NJP36" s="392"/>
      <c r="NJQ36" s="392"/>
      <c r="NJR36" s="392"/>
      <c r="NJS36" s="392"/>
      <c r="NJT36" s="392"/>
      <c r="NJU36" s="392"/>
      <c r="NJV36" s="392"/>
      <c r="NJW36" s="392"/>
      <c r="NJX36" s="392"/>
      <c r="NJY36" s="392"/>
      <c r="NJZ36" s="392"/>
      <c r="NKA36" s="392"/>
      <c r="NKB36" s="392"/>
      <c r="NKC36" s="392"/>
      <c r="NKD36" s="392"/>
      <c r="NKE36" s="392"/>
      <c r="NKF36" s="392"/>
      <c r="NKG36" s="392"/>
      <c r="NKH36" s="392"/>
      <c r="NKI36" s="392"/>
      <c r="NKJ36" s="392"/>
      <c r="NKK36" s="392"/>
      <c r="NKL36" s="392"/>
      <c r="NKM36" s="392"/>
      <c r="NKN36" s="392"/>
      <c r="NKO36" s="392"/>
      <c r="NKP36" s="392"/>
      <c r="NKQ36" s="392"/>
      <c r="NKR36" s="392"/>
      <c r="NKS36" s="392"/>
      <c r="NKT36" s="392"/>
      <c r="NKU36" s="392"/>
      <c r="NKV36" s="392"/>
      <c r="NKW36" s="392"/>
      <c r="NKX36" s="392"/>
      <c r="NKY36" s="392"/>
      <c r="NKZ36" s="392"/>
      <c r="NLA36" s="392"/>
      <c r="NLB36" s="392"/>
      <c r="NLC36" s="392"/>
      <c r="NLD36" s="392"/>
      <c r="NLE36" s="392"/>
      <c r="NLF36" s="392"/>
      <c r="NLG36" s="392"/>
      <c r="NLH36" s="392"/>
      <c r="NLI36" s="392"/>
      <c r="NLJ36" s="392"/>
      <c r="NLK36" s="392"/>
      <c r="NLL36" s="392"/>
      <c r="NLM36" s="392"/>
      <c r="NLN36" s="392"/>
      <c r="NLO36" s="392"/>
      <c r="NLP36" s="392"/>
      <c r="NLQ36" s="392"/>
      <c r="NLR36" s="392"/>
      <c r="NLS36" s="392"/>
      <c r="NLT36" s="392"/>
      <c r="NLU36" s="392"/>
      <c r="NLV36" s="392"/>
      <c r="NLW36" s="392"/>
      <c r="NLX36" s="392"/>
      <c r="NLY36" s="392"/>
      <c r="NLZ36" s="392"/>
      <c r="NMA36" s="392"/>
      <c r="NMB36" s="392"/>
      <c r="NMC36" s="392"/>
      <c r="NMD36" s="392"/>
      <c r="NME36" s="392"/>
      <c r="NMF36" s="392"/>
      <c r="NMG36" s="392"/>
      <c r="NMH36" s="392"/>
      <c r="NMI36" s="392"/>
      <c r="NMJ36" s="392"/>
      <c r="NMK36" s="392"/>
      <c r="NML36" s="392"/>
      <c r="NMM36" s="392"/>
      <c r="NMN36" s="392"/>
      <c r="NMO36" s="392"/>
      <c r="NMP36" s="392"/>
      <c r="NMQ36" s="392"/>
      <c r="NMR36" s="392"/>
      <c r="NMS36" s="392"/>
      <c r="NMT36" s="392"/>
      <c r="NMU36" s="392"/>
      <c r="NMV36" s="392"/>
      <c r="NMW36" s="392"/>
      <c r="NMX36" s="392"/>
      <c r="NMY36" s="392"/>
      <c r="NMZ36" s="392"/>
      <c r="NNA36" s="392"/>
      <c r="NNB36" s="392"/>
      <c r="NNC36" s="392"/>
      <c r="NND36" s="392"/>
      <c r="NNE36" s="392"/>
      <c r="NNF36" s="392"/>
      <c r="NNG36" s="392"/>
      <c r="NNH36" s="392"/>
      <c r="NNI36" s="392"/>
      <c r="NNJ36" s="392"/>
      <c r="NNK36" s="392"/>
      <c r="NNL36" s="392"/>
      <c r="NNM36" s="392"/>
      <c r="NNN36" s="392"/>
      <c r="NNO36" s="392"/>
      <c r="NNP36" s="392"/>
      <c r="NNQ36" s="392"/>
      <c r="NNR36" s="392"/>
      <c r="NNS36" s="392"/>
      <c r="NNT36" s="392"/>
      <c r="NNU36" s="392"/>
      <c r="NNV36" s="392"/>
      <c r="NNW36" s="392"/>
      <c r="NNX36" s="392"/>
      <c r="NNY36" s="392"/>
      <c r="NNZ36" s="392"/>
      <c r="NOA36" s="392"/>
      <c r="NOB36" s="392"/>
      <c r="NOC36" s="392"/>
      <c r="NOD36" s="392"/>
      <c r="NOE36" s="392"/>
      <c r="NOF36" s="392"/>
      <c r="NOG36" s="392"/>
      <c r="NOH36" s="392"/>
      <c r="NOI36" s="392"/>
      <c r="NOJ36" s="392"/>
      <c r="NOK36" s="392"/>
      <c r="NOL36" s="392"/>
      <c r="NOM36" s="392"/>
      <c r="NON36" s="392"/>
      <c r="NOO36" s="392"/>
      <c r="NOP36" s="392"/>
      <c r="NOQ36" s="392"/>
      <c r="NOR36" s="392"/>
      <c r="NOS36" s="392"/>
      <c r="NOT36" s="392"/>
      <c r="NOU36" s="392"/>
      <c r="NOV36" s="392"/>
      <c r="NOW36" s="392"/>
      <c r="NOX36" s="392"/>
      <c r="NOY36" s="392"/>
      <c r="NOZ36" s="392"/>
      <c r="NPA36" s="392"/>
      <c r="NPB36" s="392"/>
      <c r="NPC36" s="392"/>
      <c r="NPD36" s="392"/>
      <c r="NPE36" s="392"/>
      <c r="NPF36" s="392"/>
      <c r="NPG36" s="392"/>
      <c r="NPH36" s="392"/>
      <c r="NPI36" s="392"/>
      <c r="NPJ36" s="392"/>
      <c r="NPK36" s="392"/>
      <c r="NPL36" s="392"/>
      <c r="NPM36" s="392"/>
      <c r="NPN36" s="392"/>
      <c r="NPO36" s="392"/>
      <c r="NPP36" s="392"/>
      <c r="NPQ36" s="392"/>
      <c r="NPR36" s="392"/>
      <c r="NPS36" s="392"/>
      <c r="NPT36" s="392"/>
      <c r="NPU36" s="392"/>
      <c r="NPV36" s="392"/>
      <c r="NPW36" s="392"/>
      <c r="NPX36" s="392"/>
      <c r="NPY36" s="392"/>
      <c r="NPZ36" s="392"/>
      <c r="NQA36" s="392"/>
      <c r="NQB36" s="392"/>
      <c r="NQC36" s="392"/>
      <c r="NQD36" s="392"/>
      <c r="NQE36" s="392"/>
      <c r="NQF36" s="392"/>
      <c r="NQG36" s="392"/>
      <c r="NQH36" s="392"/>
      <c r="NQI36" s="392"/>
      <c r="NQJ36" s="392"/>
      <c r="NQK36" s="392"/>
      <c r="NQL36" s="392"/>
      <c r="NQM36" s="392"/>
      <c r="NQN36" s="392"/>
      <c r="NQO36" s="392"/>
      <c r="NQP36" s="392"/>
      <c r="NQQ36" s="392"/>
      <c r="NQR36" s="392"/>
      <c r="NQS36" s="392"/>
      <c r="NQT36" s="392"/>
      <c r="NQU36" s="392"/>
      <c r="NQV36" s="392"/>
      <c r="NQW36" s="392"/>
      <c r="NQX36" s="392"/>
      <c r="NQY36" s="392"/>
      <c r="NQZ36" s="392"/>
      <c r="NRA36" s="392"/>
      <c r="NRB36" s="392"/>
      <c r="NRC36" s="392"/>
      <c r="NRD36" s="392"/>
      <c r="NRE36" s="392"/>
      <c r="NRF36" s="392"/>
      <c r="NRG36" s="392"/>
      <c r="NRH36" s="392"/>
      <c r="NRI36" s="392"/>
      <c r="NRJ36" s="392"/>
      <c r="NRK36" s="392"/>
      <c r="NRL36" s="392"/>
      <c r="NRM36" s="392"/>
      <c r="NRN36" s="392"/>
      <c r="NRO36" s="392"/>
      <c r="NRP36" s="392"/>
      <c r="NRQ36" s="392"/>
      <c r="NRR36" s="392"/>
      <c r="NRS36" s="392"/>
      <c r="NRT36" s="392"/>
      <c r="NRU36" s="392"/>
      <c r="NRV36" s="392"/>
      <c r="NRW36" s="392"/>
      <c r="NRX36" s="392"/>
      <c r="NRY36" s="392"/>
      <c r="NRZ36" s="392"/>
      <c r="NSA36" s="392"/>
      <c r="NSB36" s="392"/>
      <c r="NSC36" s="392"/>
      <c r="NSD36" s="392"/>
      <c r="NSE36" s="392"/>
      <c r="NSF36" s="392"/>
      <c r="NSG36" s="392"/>
      <c r="NSH36" s="392"/>
      <c r="NSI36" s="392"/>
      <c r="NSJ36" s="392"/>
      <c r="NSK36" s="392"/>
      <c r="NSL36" s="392"/>
      <c r="NSM36" s="392"/>
      <c r="NSN36" s="392"/>
      <c r="NSO36" s="392"/>
      <c r="NSP36" s="392"/>
      <c r="NSQ36" s="392"/>
      <c r="NSR36" s="392"/>
      <c r="NSS36" s="392"/>
      <c r="NST36" s="392"/>
      <c r="NSU36" s="392"/>
      <c r="NSV36" s="392"/>
      <c r="NSW36" s="392"/>
      <c r="NSX36" s="392"/>
      <c r="NSY36" s="392"/>
      <c r="NSZ36" s="392"/>
      <c r="NTA36" s="392"/>
      <c r="NTB36" s="392"/>
      <c r="NTC36" s="392"/>
      <c r="NTD36" s="392"/>
      <c r="NTE36" s="392"/>
      <c r="NTF36" s="392"/>
      <c r="NTG36" s="392"/>
      <c r="NTH36" s="392"/>
      <c r="NTI36" s="392"/>
      <c r="NTJ36" s="392"/>
      <c r="NTK36" s="392"/>
      <c r="NTL36" s="392"/>
      <c r="NTM36" s="392"/>
      <c r="NTN36" s="392"/>
      <c r="NTO36" s="392"/>
      <c r="NTP36" s="392"/>
      <c r="NTQ36" s="392"/>
      <c r="NTR36" s="392"/>
      <c r="NTS36" s="392"/>
      <c r="NTT36" s="392"/>
      <c r="NTU36" s="392"/>
      <c r="NTV36" s="392"/>
      <c r="NTW36" s="392"/>
      <c r="NTX36" s="392"/>
      <c r="NTY36" s="392"/>
      <c r="NTZ36" s="392"/>
      <c r="NUA36" s="392"/>
      <c r="NUB36" s="392"/>
      <c r="NUC36" s="392"/>
      <c r="NUD36" s="392"/>
      <c r="NUE36" s="392"/>
      <c r="NUF36" s="392"/>
      <c r="NUG36" s="392"/>
      <c r="NUH36" s="392"/>
      <c r="NUI36" s="392"/>
      <c r="NUJ36" s="392"/>
      <c r="NUK36" s="392"/>
      <c r="NUL36" s="392"/>
      <c r="NUM36" s="392"/>
      <c r="NUN36" s="392"/>
      <c r="NUO36" s="392"/>
      <c r="NUP36" s="392"/>
      <c r="NUQ36" s="392"/>
      <c r="NUR36" s="392"/>
      <c r="NUS36" s="392"/>
      <c r="NUT36" s="392"/>
      <c r="NUU36" s="392"/>
      <c r="NUV36" s="392"/>
      <c r="NUW36" s="392"/>
      <c r="NUX36" s="392"/>
      <c r="NUY36" s="392"/>
      <c r="NUZ36" s="392"/>
      <c r="NVA36" s="392"/>
      <c r="NVB36" s="392"/>
      <c r="NVC36" s="392"/>
      <c r="NVD36" s="392"/>
      <c r="NVE36" s="392"/>
      <c r="NVF36" s="392"/>
      <c r="NVG36" s="392"/>
      <c r="NVH36" s="392"/>
      <c r="NVI36" s="392"/>
      <c r="NVJ36" s="392"/>
      <c r="NVK36" s="392"/>
      <c r="NVL36" s="392"/>
      <c r="NVM36" s="392"/>
      <c r="NVN36" s="392"/>
      <c r="NVO36" s="392"/>
      <c r="NVP36" s="392"/>
      <c r="NVQ36" s="392"/>
      <c r="NVR36" s="392"/>
      <c r="NVS36" s="392"/>
      <c r="NVT36" s="392"/>
      <c r="NVU36" s="392"/>
      <c r="NVV36" s="392"/>
      <c r="NVW36" s="392"/>
      <c r="NVX36" s="392"/>
      <c r="NVY36" s="392"/>
      <c r="NVZ36" s="392"/>
      <c r="NWA36" s="392"/>
      <c r="NWB36" s="392"/>
      <c r="NWC36" s="392"/>
      <c r="NWD36" s="392"/>
      <c r="NWE36" s="392"/>
      <c r="NWF36" s="392"/>
      <c r="NWG36" s="392"/>
      <c r="NWH36" s="392"/>
      <c r="NWI36" s="392"/>
      <c r="NWJ36" s="392"/>
      <c r="NWK36" s="392"/>
      <c r="NWL36" s="392"/>
      <c r="NWM36" s="392"/>
      <c r="NWN36" s="392"/>
      <c r="NWO36" s="392"/>
      <c r="NWP36" s="392"/>
      <c r="NWQ36" s="392"/>
      <c r="NWR36" s="392"/>
      <c r="NWS36" s="392"/>
      <c r="NWT36" s="392"/>
      <c r="NWU36" s="392"/>
      <c r="NWV36" s="392"/>
      <c r="NWW36" s="392"/>
      <c r="NWX36" s="392"/>
      <c r="NWY36" s="392"/>
      <c r="NWZ36" s="392"/>
      <c r="NXA36" s="392"/>
      <c r="NXB36" s="392"/>
      <c r="NXC36" s="392"/>
      <c r="NXD36" s="392"/>
      <c r="NXE36" s="392"/>
      <c r="NXF36" s="392"/>
      <c r="NXG36" s="392"/>
      <c r="NXH36" s="392"/>
      <c r="NXI36" s="392"/>
      <c r="NXJ36" s="392"/>
      <c r="NXK36" s="392"/>
      <c r="NXL36" s="392"/>
      <c r="NXM36" s="392"/>
      <c r="NXN36" s="392"/>
      <c r="NXO36" s="392"/>
      <c r="NXP36" s="392"/>
      <c r="NXQ36" s="392"/>
      <c r="NXR36" s="392"/>
      <c r="NXS36" s="392"/>
      <c r="NXT36" s="392"/>
      <c r="NXU36" s="392"/>
      <c r="NXV36" s="392"/>
      <c r="NXW36" s="392"/>
      <c r="NXX36" s="392"/>
      <c r="NXY36" s="392"/>
      <c r="NXZ36" s="392"/>
      <c r="NYA36" s="392"/>
      <c r="NYB36" s="392"/>
      <c r="NYC36" s="392"/>
      <c r="NYD36" s="392"/>
      <c r="NYE36" s="392"/>
      <c r="NYF36" s="392"/>
      <c r="NYG36" s="392"/>
      <c r="NYH36" s="392"/>
      <c r="NYI36" s="392"/>
      <c r="NYJ36" s="392"/>
      <c r="NYK36" s="392"/>
      <c r="NYL36" s="392"/>
      <c r="NYM36" s="392"/>
      <c r="NYN36" s="392"/>
      <c r="NYO36" s="392"/>
      <c r="NYP36" s="392"/>
      <c r="NYQ36" s="392"/>
      <c r="NYR36" s="392"/>
      <c r="NYS36" s="392"/>
      <c r="NYT36" s="392"/>
      <c r="NYU36" s="392"/>
      <c r="NYV36" s="392"/>
      <c r="NYW36" s="392"/>
      <c r="NYX36" s="392"/>
      <c r="NYY36" s="392"/>
      <c r="NYZ36" s="392"/>
      <c r="NZA36" s="392"/>
      <c r="NZB36" s="392"/>
      <c r="NZC36" s="392"/>
      <c r="NZD36" s="392"/>
      <c r="NZE36" s="392"/>
      <c r="NZF36" s="392"/>
      <c r="NZG36" s="392"/>
      <c r="NZH36" s="392"/>
      <c r="NZI36" s="392"/>
      <c r="NZJ36" s="392"/>
      <c r="NZK36" s="392"/>
      <c r="NZL36" s="392"/>
      <c r="NZM36" s="392"/>
      <c r="NZN36" s="392"/>
      <c r="NZO36" s="392"/>
      <c r="NZP36" s="392"/>
      <c r="NZQ36" s="392"/>
      <c r="NZR36" s="392"/>
      <c r="NZS36" s="392"/>
      <c r="NZT36" s="392"/>
      <c r="NZU36" s="392"/>
      <c r="NZV36" s="392"/>
      <c r="NZW36" s="392"/>
      <c r="NZX36" s="392"/>
      <c r="NZY36" s="392"/>
      <c r="NZZ36" s="392"/>
      <c r="OAA36" s="392"/>
      <c r="OAB36" s="392"/>
      <c r="OAC36" s="392"/>
      <c r="OAD36" s="392"/>
      <c r="OAE36" s="392"/>
      <c r="OAF36" s="392"/>
      <c r="OAG36" s="392"/>
      <c r="OAH36" s="392"/>
      <c r="OAI36" s="392"/>
      <c r="OAJ36" s="392"/>
      <c r="OAK36" s="392"/>
      <c r="OAL36" s="392"/>
      <c r="OAM36" s="392"/>
      <c r="OAN36" s="392"/>
      <c r="OAO36" s="392"/>
      <c r="OAP36" s="392"/>
      <c r="OAQ36" s="392"/>
      <c r="OAR36" s="392"/>
      <c r="OAS36" s="392"/>
      <c r="OAT36" s="392"/>
      <c r="OAU36" s="392"/>
      <c r="OAV36" s="392"/>
      <c r="OAW36" s="392"/>
      <c r="OAX36" s="392"/>
      <c r="OAY36" s="392"/>
      <c r="OAZ36" s="392"/>
      <c r="OBA36" s="392"/>
      <c r="OBB36" s="392"/>
      <c r="OBC36" s="392"/>
      <c r="OBD36" s="392"/>
      <c r="OBE36" s="392"/>
      <c r="OBF36" s="392"/>
      <c r="OBG36" s="392"/>
      <c r="OBH36" s="392"/>
      <c r="OBI36" s="392"/>
      <c r="OBJ36" s="392"/>
      <c r="OBK36" s="392"/>
      <c r="OBL36" s="392"/>
      <c r="OBM36" s="392"/>
      <c r="OBN36" s="392"/>
      <c r="OBO36" s="392"/>
      <c r="OBP36" s="392"/>
      <c r="OBQ36" s="392"/>
      <c r="OBR36" s="392"/>
      <c r="OBS36" s="392"/>
      <c r="OBT36" s="392"/>
      <c r="OBU36" s="392"/>
      <c r="OBV36" s="392"/>
      <c r="OBW36" s="392"/>
      <c r="OBX36" s="392"/>
      <c r="OBY36" s="392"/>
      <c r="OBZ36" s="392"/>
      <c r="OCA36" s="392"/>
      <c r="OCB36" s="392"/>
      <c r="OCC36" s="392"/>
      <c r="OCD36" s="392"/>
      <c r="OCE36" s="392"/>
      <c r="OCF36" s="392"/>
      <c r="OCG36" s="392"/>
      <c r="OCH36" s="392"/>
      <c r="OCI36" s="392"/>
      <c r="OCJ36" s="392"/>
      <c r="OCK36" s="392"/>
      <c r="OCL36" s="392"/>
      <c r="OCM36" s="392"/>
      <c r="OCN36" s="392"/>
      <c r="OCO36" s="392"/>
      <c r="OCP36" s="392"/>
      <c r="OCQ36" s="392"/>
      <c r="OCR36" s="392"/>
      <c r="OCS36" s="392"/>
      <c r="OCT36" s="392"/>
      <c r="OCU36" s="392"/>
      <c r="OCV36" s="392"/>
      <c r="OCW36" s="392"/>
      <c r="OCX36" s="392"/>
      <c r="OCY36" s="392"/>
      <c r="OCZ36" s="392"/>
      <c r="ODA36" s="392"/>
      <c r="ODB36" s="392"/>
      <c r="ODC36" s="392"/>
      <c r="ODD36" s="392"/>
      <c r="ODE36" s="392"/>
      <c r="ODF36" s="392"/>
      <c r="ODG36" s="392"/>
      <c r="ODH36" s="392"/>
      <c r="ODI36" s="392"/>
      <c r="ODJ36" s="392"/>
      <c r="ODK36" s="392"/>
      <c r="ODL36" s="392"/>
      <c r="ODM36" s="392"/>
      <c r="ODN36" s="392"/>
      <c r="ODO36" s="392"/>
      <c r="ODP36" s="392"/>
      <c r="ODQ36" s="392"/>
      <c r="ODR36" s="392"/>
      <c r="ODS36" s="392"/>
      <c r="ODT36" s="392"/>
      <c r="ODU36" s="392"/>
      <c r="ODV36" s="392"/>
      <c r="ODW36" s="392"/>
      <c r="ODX36" s="392"/>
      <c r="ODY36" s="392"/>
      <c r="ODZ36" s="392"/>
      <c r="OEA36" s="392"/>
      <c r="OEB36" s="392"/>
      <c r="OEC36" s="392"/>
      <c r="OED36" s="392"/>
      <c r="OEE36" s="392"/>
      <c r="OEF36" s="392"/>
      <c r="OEG36" s="392"/>
      <c r="OEH36" s="392"/>
      <c r="OEI36" s="392"/>
      <c r="OEJ36" s="392"/>
      <c r="OEK36" s="392"/>
      <c r="OEL36" s="392"/>
      <c r="OEM36" s="392"/>
      <c r="OEN36" s="392"/>
      <c r="OEO36" s="392"/>
      <c r="OEP36" s="392"/>
      <c r="OEQ36" s="392"/>
      <c r="OER36" s="392"/>
      <c r="OES36" s="392"/>
      <c r="OET36" s="392"/>
      <c r="OEU36" s="392"/>
      <c r="OEV36" s="392"/>
      <c r="OEW36" s="392"/>
      <c r="OEX36" s="392"/>
      <c r="OEY36" s="392"/>
      <c r="OEZ36" s="392"/>
      <c r="OFA36" s="392"/>
      <c r="OFB36" s="392"/>
      <c r="OFC36" s="392"/>
      <c r="OFD36" s="392"/>
      <c r="OFE36" s="392"/>
      <c r="OFF36" s="392"/>
      <c r="OFG36" s="392"/>
      <c r="OFH36" s="392"/>
      <c r="OFI36" s="392"/>
      <c r="OFJ36" s="392"/>
      <c r="OFK36" s="392"/>
      <c r="OFL36" s="392"/>
      <c r="OFM36" s="392"/>
      <c r="OFN36" s="392"/>
      <c r="OFO36" s="392"/>
      <c r="OFP36" s="392"/>
      <c r="OFQ36" s="392"/>
      <c r="OFR36" s="392"/>
      <c r="OFS36" s="392"/>
      <c r="OFT36" s="392"/>
      <c r="OFU36" s="392"/>
      <c r="OFV36" s="392"/>
      <c r="OFW36" s="392"/>
      <c r="OFX36" s="392"/>
      <c r="OFY36" s="392"/>
      <c r="OFZ36" s="392"/>
      <c r="OGA36" s="392"/>
      <c r="OGB36" s="392"/>
      <c r="OGC36" s="392"/>
      <c r="OGD36" s="392"/>
      <c r="OGE36" s="392"/>
      <c r="OGF36" s="392"/>
      <c r="OGG36" s="392"/>
      <c r="OGH36" s="392"/>
      <c r="OGI36" s="392"/>
      <c r="OGJ36" s="392"/>
      <c r="OGK36" s="392"/>
      <c r="OGL36" s="392"/>
      <c r="OGM36" s="392"/>
      <c r="OGN36" s="392"/>
      <c r="OGO36" s="392"/>
      <c r="OGP36" s="392"/>
      <c r="OGQ36" s="392"/>
      <c r="OGR36" s="392"/>
      <c r="OGS36" s="392"/>
      <c r="OGT36" s="392"/>
      <c r="OGU36" s="392"/>
      <c r="OGV36" s="392"/>
      <c r="OGW36" s="392"/>
      <c r="OGX36" s="392"/>
      <c r="OGY36" s="392"/>
      <c r="OGZ36" s="392"/>
      <c r="OHA36" s="392"/>
      <c r="OHB36" s="392"/>
      <c r="OHC36" s="392"/>
      <c r="OHD36" s="392"/>
      <c r="OHE36" s="392"/>
      <c r="OHF36" s="392"/>
      <c r="OHG36" s="392"/>
      <c r="OHH36" s="392"/>
      <c r="OHI36" s="392"/>
      <c r="OHJ36" s="392"/>
      <c r="OHK36" s="392"/>
      <c r="OHL36" s="392"/>
      <c r="OHM36" s="392"/>
      <c r="OHN36" s="392"/>
      <c r="OHO36" s="392"/>
      <c r="OHP36" s="392"/>
      <c r="OHQ36" s="392"/>
      <c r="OHR36" s="392"/>
      <c r="OHS36" s="392"/>
      <c r="OHT36" s="392"/>
      <c r="OHU36" s="392"/>
      <c r="OHV36" s="392"/>
      <c r="OHW36" s="392"/>
      <c r="OHX36" s="392"/>
      <c r="OHY36" s="392"/>
      <c r="OHZ36" s="392"/>
      <c r="OIA36" s="392"/>
      <c r="OIB36" s="392"/>
      <c r="OIC36" s="392"/>
      <c r="OID36" s="392"/>
      <c r="OIE36" s="392"/>
      <c r="OIF36" s="392"/>
      <c r="OIG36" s="392"/>
      <c r="OIH36" s="392"/>
      <c r="OII36" s="392"/>
      <c r="OIJ36" s="392"/>
      <c r="OIK36" s="392"/>
      <c r="OIL36" s="392"/>
      <c r="OIM36" s="392"/>
      <c r="OIN36" s="392"/>
      <c r="OIO36" s="392"/>
      <c r="OIP36" s="392"/>
      <c r="OIQ36" s="392"/>
      <c r="OIR36" s="392"/>
      <c r="OIS36" s="392"/>
      <c r="OIT36" s="392"/>
      <c r="OIU36" s="392"/>
      <c r="OIV36" s="392"/>
      <c r="OIW36" s="392"/>
      <c r="OIX36" s="392"/>
      <c r="OIY36" s="392"/>
      <c r="OIZ36" s="392"/>
      <c r="OJA36" s="392"/>
      <c r="OJB36" s="392"/>
      <c r="OJC36" s="392"/>
      <c r="OJD36" s="392"/>
      <c r="OJE36" s="392"/>
      <c r="OJF36" s="392"/>
      <c r="OJG36" s="392"/>
      <c r="OJH36" s="392"/>
      <c r="OJI36" s="392"/>
      <c r="OJJ36" s="392"/>
      <c r="OJK36" s="392"/>
      <c r="OJL36" s="392"/>
      <c r="OJM36" s="392"/>
      <c r="OJN36" s="392"/>
      <c r="OJO36" s="392"/>
      <c r="OJP36" s="392"/>
      <c r="OJQ36" s="392"/>
      <c r="OJR36" s="392"/>
      <c r="OJS36" s="392"/>
      <c r="OJT36" s="392"/>
      <c r="OJU36" s="392"/>
      <c r="OJV36" s="392"/>
      <c r="OJW36" s="392"/>
      <c r="OJX36" s="392"/>
      <c r="OJY36" s="392"/>
      <c r="OJZ36" s="392"/>
      <c r="OKA36" s="392"/>
      <c r="OKB36" s="392"/>
      <c r="OKC36" s="392"/>
      <c r="OKD36" s="392"/>
      <c r="OKE36" s="392"/>
      <c r="OKF36" s="392"/>
      <c r="OKG36" s="392"/>
      <c r="OKH36" s="392"/>
      <c r="OKI36" s="392"/>
      <c r="OKJ36" s="392"/>
      <c r="OKK36" s="392"/>
      <c r="OKL36" s="392"/>
      <c r="OKM36" s="392"/>
      <c r="OKN36" s="392"/>
      <c r="OKO36" s="392"/>
      <c r="OKP36" s="392"/>
      <c r="OKQ36" s="392"/>
      <c r="OKR36" s="392"/>
      <c r="OKS36" s="392"/>
      <c r="OKT36" s="392"/>
      <c r="OKU36" s="392"/>
      <c r="OKV36" s="392"/>
      <c r="OKW36" s="392"/>
      <c r="OKX36" s="392"/>
      <c r="OKY36" s="392"/>
      <c r="OKZ36" s="392"/>
      <c r="OLA36" s="392"/>
      <c r="OLB36" s="392"/>
      <c r="OLC36" s="392"/>
      <c r="OLD36" s="392"/>
      <c r="OLE36" s="392"/>
      <c r="OLF36" s="392"/>
      <c r="OLG36" s="392"/>
      <c r="OLH36" s="392"/>
      <c r="OLI36" s="392"/>
      <c r="OLJ36" s="392"/>
      <c r="OLK36" s="392"/>
      <c r="OLL36" s="392"/>
      <c r="OLM36" s="392"/>
      <c r="OLN36" s="392"/>
      <c r="OLO36" s="392"/>
      <c r="OLP36" s="392"/>
      <c r="OLQ36" s="392"/>
      <c r="OLR36" s="392"/>
      <c r="OLS36" s="392"/>
      <c r="OLT36" s="392"/>
      <c r="OLU36" s="392"/>
      <c r="OLV36" s="392"/>
      <c r="OLW36" s="392"/>
      <c r="OLX36" s="392"/>
      <c r="OLY36" s="392"/>
      <c r="OLZ36" s="392"/>
      <c r="OMA36" s="392"/>
      <c r="OMB36" s="392"/>
      <c r="OMC36" s="392"/>
      <c r="OMD36" s="392"/>
      <c r="OME36" s="392"/>
      <c r="OMF36" s="392"/>
      <c r="OMG36" s="392"/>
      <c r="OMH36" s="392"/>
      <c r="OMI36" s="392"/>
      <c r="OMJ36" s="392"/>
      <c r="OMK36" s="392"/>
      <c r="OML36" s="392"/>
      <c r="OMM36" s="392"/>
      <c r="OMN36" s="392"/>
      <c r="OMO36" s="392"/>
      <c r="OMP36" s="392"/>
      <c r="OMQ36" s="392"/>
      <c r="OMR36" s="392"/>
      <c r="OMS36" s="392"/>
      <c r="OMT36" s="392"/>
      <c r="OMU36" s="392"/>
      <c r="OMV36" s="392"/>
      <c r="OMW36" s="392"/>
      <c r="OMX36" s="392"/>
      <c r="OMY36" s="392"/>
      <c r="OMZ36" s="392"/>
      <c r="ONA36" s="392"/>
      <c r="ONB36" s="392"/>
      <c r="ONC36" s="392"/>
      <c r="OND36" s="392"/>
      <c r="ONE36" s="392"/>
      <c r="ONF36" s="392"/>
      <c r="ONG36" s="392"/>
      <c r="ONH36" s="392"/>
      <c r="ONI36" s="392"/>
      <c r="ONJ36" s="392"/>
      <c r="ONK36" s="392"/>
      <c r="ONL36" s="392"/>
      <c r="ONM36" s="392"/>
      <c r="ONN36" s="392"/>
      <c r="ONO36" s="392"/>
      <c r="ONP36" s="392"/>
      <c r="ONQ36" s="392"/>
      <c r="ONR36" s="392"/>
      <c r="ONS36" s="392"/>
      <c r="ONT36" s="392"/>
      <c r="ONU36" s="392"/>
      <c r="ONV36" s="392"/>
      <c r="ONW36" s="392"/>
      <c r="ONX36" s="392"/>
      <c r="ONY36" s="392"/>
      <c r="ONZ36" s="392"/>
      <c r="OOA36" s="392"/>
      <c r="OOB36" s="392"/>
      <c r="OOC36" s="392"/>
      <c r="OOD36" s="392"/>
      <c r="OOE36" s="392"/>
      <c r="OOF36" s="392"/>
      <c r="OOG36" s="392"/>
      <c r="OOH36" s="392"/>
      <c r="OOI36" s="392"/>
      <c r="OOJ36" s="392"/>
      <c r="OOK36" s="392"/>
      <c r="OOL36" s="392"/>
      <c r="OOM36" s="392"/>
      <c r="OON36" s="392"/>
      <c r="OOO36" s="392"/>
      <c r="OOP36" s="392"/>
      <c r="OOQ36" s="392"/>
      <c r="OOR36" s="392"/>
      <c r="OOS36" s="392"/>
      <c r="OOT36" s="392"/>
      <c r="OOU36" s="392"/>
      <c r="OOV36" s="392"/>
      <c r="OOW36" s="392"/>
      <c r="OOX36" s="392"/>
      <c r="OOY36" s="392"/>
      <c r="OOZ36" s="392"/>
      <c r="OPA36" s="392"/>
      <c r="OPB36" s="392"/>
      <c r="OPC36" s="392"/>
      <c r="OPD36" s="392"/>
      <c r="OPE36" s="392"/>
      <c r="OPF36" s="392"/>
      <c r="OPG36" s="392"/>
      <c r="OPH36" s="392"/>
      <c r="OPI36" s="392"/>
      <c r="OPJ36" s="392"/>
      <c r="OPK36" s="392"/>
      <c r="OPL36" s="392"/>
      <c r="OPM36" s="392"/>
      <c r="OPN36" s="392"/>
      <c r="OPO36" s="392"/>
      <c r="OPP36" s="392"/>
      <c r="OPQ36" s="392"/>
      <c r="OPR36" s="392"/>
      <c r="OPS36" s="392"/>
      <c r="OPT36" s="392"/>
      <c r="OPU36" s="392"/>
      <c r="OPV36" s="392"/>
      <c r="OPW36" s="392"/>
      <c r="OPX36" s="392"/>
      <c r="OPY36" s="392"/>
      <c r="OPZ36" s="392"/>
      <c r="OQA36" s="392"/>
      <c r="OQB36" s="392"/>
      <c r="OQC36" s="392"/>
      <c r="OQD36" s="392"/>
      <c r="OQE36" s="392"/>
      <c r="OQF36" s="392"/>
      <c r="OQG36" s="392"/>
      <c r="OQH36" s="392"/>
      <c r="OQI36" s="392"/>
      <c r="OQJ36" s="392"/>
      <c r="OQK36" s="392"/>
      <c r="OQL36" s="392"/>
      <c r="OQM36" s="392"/>
      <c r="OQN36" s="392"/>
      <c r="OQO36" s="392"/>
      <c r="OQP36" s="392"/>
      <c r="OQQ36" s="392"/>
      <c r="OQR36" s="392"/>
      <c r="OQS36" s="392"/>
      <c r="OQT36" s="392"/>
      <c r="OQU36" s="392"/>
      <c r="OQV36" s="392"/>
      <c r="OQW36" s="392"/>
      <c r="OQX36" s="392"/>
      <c r="OQY36" s="392"/>
      <c r="OQZ36" s="392"/>
      <c r="ORA36" s="392"/>
      <c r="ORB36" s="392"/>
      <c r="ORC36" s="392"/>
      <c r="ORD36" s="392"/>
      <c r="ORE36" s="392"/>
      <c r="ORF36" s="392"/>
      <c r="ORG36" s="392"/>
      <c r="ORH36" s="392"/>
      <c r="ORI36" s="392"/>
      <c r="ORJ36" s="392"/>
      <c r="ORK36" s="392"/>
      <c r="ORL36" s="392"/>
      <c r="ORM36" s="392"/>
      <c r="ORN36" s="392"/>
      <c r="ORO36" s="392"/>
      <c r="ORP36" s="392"/>
      <c r="ORQ36" s="392"/>
      <c r="ORR36" s="392"/>
      <c r="ORS36" s="392"/>
      <c r="ORT36" s="392"/>
      <c r="ORU36" s="392"/>
      <c r="ORV36" s="392"/>
      <c r="ORW36" s="392"/>
      <c r="ORX36" s="392"/>
      <c r="ORY36" s="392"/>
      <c r="ORZ36" s="392"/>
      <c r="OSA36" s="392"/>
      <c r="OSB36" s="392"/>
      <c r="OSC36" s="392"/>
      <c r="OSD36" s="392"/>
      <c r="OSE36" s="392"/>
      <c r="OSF36" s="392"/>
      <c r="OSG36" s="392"/>
      <c r="OSH36" s="392"/>
      <c r="OSI36" s="392"/>
      <c r="OSJ36" s="392"/>
      <c r="OSK36" s="392"/>
      <c r="OSL36" s="392"/>
      <c r="OSM36" s="392"/>
      <c r="OSN36" s="392"/>
      <c r="OSO36" s="392"/>
      <c r="OSP36" s="392"/>
      <c r="OSQ36" s="392"/>
      <c r="OSR36" s="392"/>
      <c r="OSS36" s="392"/>
      <c r="OST36" s="392"/>
      <c r="OSU36" s="392"/>
      <c r="OSV36" s="392"/>
      <c r="OSW36" s="392"/>
      <c r="OSX36" s="392"/>
      <c r="OSY36" s="392"/>
      <c r="OSZ36" s="392"/>
      <c r="OTA36" s="392"/>
      <c r="OTB36" s="392"/>
      <c r="OTC36" s="392"/>
      <c r="OTD36" s="392"/>
      <c r="OTE36" s="392"/>
      <c r="OTF36" s="392"/>
      <c r="OTG36" s="392"/>
      <c r="OTH36" s="392"/>
      <c r="OTI36" s="392"/>
      <c r="OTJ36" s="392"/>
      <c r="OTK36" s="392"/>
      <c r="OTL36" s="392"/>
      <c r="OTM36" s="392"/>
      <c r="OTN36" s="392"/>
      <c r="OTO36" s="392"/>
      <c r="OTP36" s="392"/>
      <c r="OTQ36" s="392"/>
      <c r="OTR36" s="392"/>
      <c r="OTS36" s="392"/>
      <c r="OTT36" s="392"/>
      <c r="OTU36" s="392"/>
      <c r="OTV36" s="392"/>
      <c r="OTW36" s="392"/>
      <c r="OTX36" s="392"/>
      <c r="OTY36" s="392"/>
      <c r="OTZ36" s="392"/>
      <c r="OUA36" s="392"/>
      <c r="OUB36" s="392"/>
      <c r="OUC36" s="392"/>
      <c r="OUD36" s="392"/>
      <c r="OUE36" s="392"/>
      <c r="OUF36" s="392"/>
      <c r="OUG36" s="392"/>
      <c r="OUH36" s="392"/>
      <c r="OUI36" s="392"/>
      <c r="OUJ36" s="392"/>
      <c r="OUK36" s="392"/>
      <c r="OUL36" s="392"/>
      <c r="OUM36" s="392"/>
      <c r="OUN36" s="392"/>
      <c r="OUO36" s="392"/>
      <c r="OUP36" s="392"/>
      <c r="OUQ36" s="392"/>
      <c r="OUR36" s="392"/>
      <c r="OUS36" s="392"/>
      <c r="OUT36" s="392"/>
      <c r="OUU36" s="392"/>
      <c r="OUV36" s="392"/>
      <c r="OUW36" s="392"/>
      <c r="OUX36" s="392"/>
      <c r="OUY36" s="392"/>
      <c r="OUZ36" s="392"/>
      <c r="OVA36" s="392"/>
      <c r="OVB36" s="392"/>
      <c r="OVC36" s="392"/>
      <c r="OVD36" s="392"/>
      <c r="OVE36" s="392"/>
      <c r="OVF36" s="392"/>
      <c r="OVG36" s="392"/>
      <c r="OVH36" s="392"/>
      <c r="OVI36" s="392"/>
      <c r="OVJ36" s="392"/>
      <c r="OVK36" s="392"/>
      <c r="OVL36" s="392"/>
      <c r="OVM36" s="392"/>
      <c r="OVN36" s="392"/>
      <c r="OVO36" s="392"/>
      <c r="OVP36" s="392"/>
      <c r="OVQ36" s="392"/>
      <c r="OVR36" s="392"/>
      <c r="OVS36" s="392"/>
      <c r="OVT36" s="392"/>
      <c r="OVU36" s="392"/>
      <c r="OVV36" s="392"/>
      <c r="OVW36" s="392"/>
      <c r="OVX36" s="392"/>
      <c r="OVY36" s="392"/>
      <c r="OVZ36" s="392"/>
      <c r="OWA36" s="392"/>
      <c r="OWB36" s="392"/>
      <c r="OWC36" s="392"/>
      <c r="OWD36" s="392"/>
      <c r="OWE36" s="392"/>
      <c r="OWF36" s="392"/>
      <c r="OWG36" s="392"/>
      <c r="OWH36" s="392"/>
      <c r="OWI36" s="392"/>
      <c r="OWJ36" s="392"/>
      <c r="OWK36" s="392"/>
      <c r="OWL36" s="392"/>
      <c r="OWM36" s="392"/>
      <c r="OWN36" s="392"/>
      <c r="OWO36" s="392"/>
      <c r="OWP36" s="392"/>
      <c r="OWQ36" s="392"/>
      <c r="OWR36" s="392"/>
      <c r="OWS36" s="392"/>
      <c r="OWT36" s="392"/>
      <c r="OWU36" s="392"/>
      <c r="OWV36" s="392"/>
      <c r="OWW36" s="392"/>
      <c r="OWX36" s="392"/>
      <c r="OWY36" s="392"/>
      <c r="OWZ36" s="392"/>
      <c r="OXA36" s="392"/>
      <c r="OXB36" s="392"/>
      <c r="OXC36" s="392"/>
      <c r="OXD36" s="392"/>
      <c r="OXE36" s="392"/>
      <c r="OXF36" s="392"/>
      <c r="OXG36" s="392"/>
      <c r="OXH36" s="392"/>
      <c r="OXI36" s="392"/>
      <c r="OXJ36" s="392"/>
      <c r="OXK36" s="392"/>
      <c r="OXL36" s="392"/>
      <c r="OXM36" s="392"/>
      <c r="OXN36" s="392"/>
      <c r="OXO36" s="392"/>
      <c r="OXP36" s="392"/>
      <c r="OXQ36" s="392"/>
      <c r="OXR36" s="392"/>
      <c r="OXS36" s="392"/>
      <c r="OXT36" s="392"/>
      <c r="OXU36" s="392"/>
      <c r="OXV36" s="392"/>
      <c r="OXW36" s="392"/>
      <c r="OXX36" s="392"/>
      <c r="OXY36" s="392"/>
      <c r="OXZ36" s="392"/>
      <c r="OYA36" s="392"/>
      <c r="OYB36" s="392"/>
      <c r="OYC36" s="392"/>
      <c r="OYD36" s="392"/>
      <c r="OYE36" s="392"/>
      <c r="OYF36" s="392"/>
      <c r="OYG36" s="392"/>
      <c r="OYH36" s="392"/>
      <c r="OYI36" s="392"/>
      <c r="OYJ36" s="392"/>
      <c r="OYK36" s="392"/>
      <c r="OYL36" s="392"/>
      <c r="OYM36" s="392"/>
      <c r="OYN36" s="392"/>
      <c r="OYO36" s="392"/>
      <c r="OYP36" s="392"/>
      <c r="OYQ36" s="392"/>
      <c r="OYR36" s="392"/>
      <c r="OYS36" s="392"/>
      <c r="OYT36" s="392"/>
      <c r="OYU36" s="392"/>
      <c r="OYV36" s="392"/>
      <c r="OYW36" s="392"/>
      <c r="OYX36" s="392"/>
      <c r="OYY36" s="392"/>
      <c r="OYZ36" s="392"/>
      <c r="OZA36" s="392"/>
      <c r="OZB36" s="392"/>
      <c r="OZC36" s="392"/>
      <c r="OZD36" s="392"/>
      <c r="OZE36" s="392"/>
      <c r="OZF36" s="392"/>
      <c r="OZG36" s="392"/>
      <c r="OZH36" s="392"/>
      <c r="OZI36" s="392"/>
      <c r="OZJ36" s="392"/>
      <c r="OZK36" s="392"/>
      <c r="OZL36" s="392"/>
      <c r="OZM36" s="392"/>
      <c r="OZN36" s="392"/>
      <c r="OZO36" s="392"/>
      <c r="OZP36" s="392"/>
      <c r="OZQ36" s="392"/>
      <c r="OZR36" s="392"/>
      <c r="OZS36" s="392"/>
      <c r="OZT36" s="392"/>
      <c r="OZU36" s="392"/>
      <c r="OZV36" s="392"/>
      <c r="OZW36" s="392"/>
      <c r="OZX36" s="392"/>
      <c r="OZY36" s="392"/>
      <c r="OZZ36" s="392"/>
      <c r="PAA36" s="392"/>
      <c r="PAB36" s="392"/>
      <c r="PAC36" s="392"/>
      <c r="PAD36" s="392"/>
      <c r="PAE36" s="392"/>
      <c r="PAF36" s="392"/>
      <c r="PAG36" s="392"/>
      <c r="PAH36" s="392"/>
      <c r="PAI36" s="392"/>
      <c r="PAJ36" s="392"/>
      <c r="PAK36" s="392"/>
      <c r="PAL36" s="392"/>
      <c r="PAM36" s="392"/>
      <c r="PAN36" s="392"/>
      <c r="PAO36" s="392"/>
      <c r="PAP36" s="392"/>
      <c r="PAQ36" s="392"/>
      <c r="PAR36" s="392"/>
      <c r="PAS36" s="392"/>
      <c r="PAT36" s="392"/>
      <c r="PAU36" s="392"/>
      <c r="PAV36" s="392"/>
      <c r="PAW36" s="392"/>
      <c r="PAX36" s="392"/>
      <c r="PAY36" s="392"/>
      <c r="PAZ36" s="392"/>
      <c r="PBA36" s="392"/>
      <c r="PBB36" s="392"/>
      <c r="PBC36" s="392"/>
      <c r="PBD36" s="392"/>
      <c r="PBE36" s="392"/>
      <c r="PBF36" s="392"/>
      <c r="PBG36" s="392"/>
      <c r="PBH36" s="392"/>
      <c r="PBI36" s="392"/>
      <c r="PBJ36" s="392"/>
      <c r="PBK36" s="392"/>
      <c r="PBL36" s="392"/>
      <c r="PBM36" s="392"/>
      <c r="PBN36" s="392"/>
      <c r="PBO36" s="392"/>
      <c r="PBP36" s="392"/>
      <c r="PBQ36" s="392"/>
      <c r="PBR36" s="392"/>
      <c r="PBS36" s="392"/>
      <c r="PBT36" s="392"/>
      <c r="PBU36" s="392"/>
      <c r="PBV36" s="392"/>
      <c r="PBW36" s="392"/>
      <c r="PBX36" s="392"/>
      <c r="PBY36" s="392"/>
      <c r="PBZ36" s="392"/>
      <c r="PCA36" s="392"/>
      <c r="PCB36" s="392"/>
      <c r="PCC36" s="392"/>
      <c r="PCD36" s="392"/>
      <c r="PCE36" s="392"/>
      <c r="PCF36" s="392"/>
      <c r="PCG36" s="392"/>
      <c r="PCH36" s="392"/>
      <c r="PCI36" s="392"/>
      <c r="PCJ36" s="392"/>
      <c r="PCK36" s="392"/>
      <c r="PCL36" s="392"/>
      <c r="PCM36" s="392"/>
      <c r="PCN36" s="392"/>
      <c r="PCO36" s="392"/>
      <c r="PCP36" s="392"/>
      <c r="PCQ36" s="392"/>
      <c r="PCR36" s="392"/>
      <c r="PCS36" s="392"/>
      <c r="PCT36" s="392"/>
      <c r="PCU36" s="392"/>
      <c r="PCV36" s="392"/>
      <c r="PCW36" s="392"/>
      <c r="PCX36" s="392"/>
      <c r="PCY36" s="392"/>
      <c r="PCZ36" s="392"/>
      <c r="PDA36" s="392"/>
      <c r="PDB36" s="392"/>
      <c r="PDC36" s="392"/>
      <c r="PDD36" s="392"/>
      <c r="PDE36" s="392"/>
      <c r="PDF36" s="392"/>
      <c r="PDG36" s="392"/>
      <c r="PDH36" s="392"/>
      <c r="PDI36" s="392"/>
      <c r="PDJ36" s="392"/>
      <c r="PDK36" s="392"/>
      <c r="PDL36" s="392"/>
      <c r="PDM36" s="392"/>
      <c r="PDN36" s="392"/>
      <c r="PDO36" s="392"/>
      <c r="PDP36" s="392"/>
      <c r="PDQ36" s="392"/>
      <c r="PDR36" s="392"/>
      <c r="PDS36" s="392"/>
      <c r="PDT36" s="392"/>
      <c r="PDU36" s="392"/>
      <c r="PDV36" s="392"/>
      <c r="PDW36" s="392"/>
      <c r="PDX36" s="392"/>
      <c r="PDY36" s="392"/>
      <c r="PDZ36" s="392"/>
      <c r="PEA36" s="392"/>
      <c r="PEB36" s="392"/>
      <c r="PEC36" s="392"/>
      <c r="PED36" s="392"/>
      <c r="PEE36" s="392"/>
      <c r="PEF36" s="392"/>
      <c r="PEG36" s="392"/>
      <c r="PEH36" s="392"/>
      <c r="PEI36" s="392"/>
      <c r="PEJ36" s="392"/>
      <c r="PEK36" s="392"/>
      <c r="PEL36" s="392"/>
      <c r="PEM36" s="392"/>
      <c r="PEN36" s="392"/>
      <c r="PEO36" s="392"/>
      <c r="PEP36" s="392"/>
      <c r="PEQ36" s="392"/>
      <c r="PER36" s="392"/>
      <c r="PES36" s="392"/>
      <c r="PET36" s="392"/>
      <c r="PEU36" s="392"/>
      <c r="PEV36" s="392"/>
      <c r="PEW36" s="392"/>
      <c r="PEX36" s="392"/>
      <c r="PEY36" s="392"/>
      <c r="PEZ36" s="392"/>
      <c r="PFA36" s="392"/>
      <c r="PFB36" s="392"/>
      <c r="PFC36" s="392"/>
      <c r="PFD36" s="392"/>
      <c r="PFE36" s="392"/>
      <c r="PFF36" s="392"/>
      <c r="PFG36" s="392"/>
      <c r="PFH36" s="392"/>
      <c r="PFI36" s="392"/>
      <c r="PFJ36" s="392"/>
      <c r="PFK36" s="392"/>
      <c r="PFL36" s="392"/>
      <c r="PFM36" s="392"/>
      <c r="PFN36" s="392"/>
      <c r="PFO36" s="392"/>
      <c r="PFP36" s="392"/>
      <c r="PFQ36" s="392"/>
      <c r="PFR36" s="392"/>
      <c r="PFS36" s="392"/>
      <c r="PFT36" s="392"/>
      <c r="PFU36" s="392"/>
      <c r="PFV36" s="392"/>
      <c r="PFW36" s="392"/>
      <c r="PFX36" s="392"/>
      <c r="PFY36" s="392"/>
      <c r="PFZ36" s="392"/>
      <c r="PGA36" s="392"/>
      <c r="PGB36" s="392"/>
      <c r="PGC36" s="392"/>
      <c r="PGD36" s="392"/>
      <c r="PGE36" s="392"/>
      <c r="PGF36" s="392"/>
      <c r="PGG36" s="392"/>
      <c r="PGH36" s="392"/>
      <c r="PGI36" s="392"/>
      <c r="PGJ36" s="392"/>
      <c r="PGK36" s="392"/>
      <c r="PGL36" s="392"/>
      <c r="PGM36" s="392"/>
      <c r="PGN36" s="392"/>
      <c r="PGO36" s="392"/>
      <c r="PGP36" s="392"/>
      <c r="PGQ36" s="392"/>
      <c r="PGR36" s="392"/>
      <c r="PGS36" s="392"/>
      <c r="PGT36" s="392"/>
      <c r="PGU36" s="392"/>
      <c r="PGV36" s="392"/>
      <c r="PGW36" s="392"/>
      <c r="PGX36" s="392"/>
      <c r="PGY36" s="392"/>
      <c r="PGZ36" s="392"/>
      <c r="PHA36" s="392"/>
      <c r="PHB36" s="392"/>
      <c r="PHC36" s="392"/>
      <c r="PHD36" s="392"/>
      <c r="PHE36" s="392"/>
      <c r="PHF36" s="392"/>
      <c r="PHG36" s="392"/>
      <c r="PHH36" s="392"/>
      <c r="PHI36" s="392"/>
      <c r="PHJ36" s="392"/>
      <c r="PHK36" s="392"/>
      <c r="PHL36" s="392"/>
      <c r="PHM36" s="392"/>
      <c r="PHN36" s="392"/>
      <c r="PHO36" s="392"/>
      <c r="PHP36" s="392"/>
      <c r="PHQ36" s="392"/>
      <c r="PHR36" s="392"/>
      <c r="PHS36" s="392"/>
      <c r="PHT36" s="392"/>
      <c r="PHU36" s="392"/>
      <c r="PHV36" s="392"/>
      <c r="PHW36" s="392"/>
      <c r="PHX36" s="392"/>
      <c r="PHY36" s="392"/>
      <c r="PHZ36" s="392"/>
      <c r="PIA36" s="392"/>
      <c r="PIB36" s="392"/>
      <c r="PIC36" s="392"/>
      <c r="PID36" s="392"/>
      <c r="PIE36" s="392"/>
      <c r="PIF36" s="392"/>
      <c r="PIG36" s="392"/>
      <c r="PIH36" s="392"/>
      <c r="PII36" s="392"/>
      <c r="PIJ36" s="392"/>
      <c r="PIK36" s="392"/>
      <c r="PIL36" s="392"/>
      <c r="PIM36" s="392"/>
      <c r="PIN36" s="392"/>
      <c r="PIO36" s="392"/>
      <c r="PIP36" s="392"/>
      <c r="PIQ36" s="392"/>
      <c r="PIR36" s="392"/>
      <c r="PIS36" s="392"/>
      <c r="PIT36" s="392"/>
      <c r="PIU36" s="392"/>
      <c r="PIV36" s="392"/>
      <c r="PIW36" s="392"/>
      <c r="PIX36" s="392"/>
      <c r="PIY36" s="392"/>
      <c r="PIZ36" s="392"/>
      <c r="PJA36" s="392"/>
      <c r="PJB36" s="392"/>
      <c r="PJC36" s="392"/>
      <c r="PJD36" s="392"/>
      <c r="PJE36" s="392"/>
      <c r="PJF36" s="392"/>
      <c r="PJG36" s="392"/>
      <c r="PJH36" s="392"/>
      <c r="PJI36" s="392"/>
      <c r="PJJ36" s="392"/>
      <c r="PJK36" s="392"/>
      <c r="PJL36" s="392"/>
      <c r="PJM36" s="392"/>
      <c r="PJN36" s="392"/>
      <c r="PJO36" s="392"/>
      <c r="PJP36" s="392"/>
      <c r="PJQ36" s="392"/>
      <c r="PJR36" s="392"/>
      <c r="PJS36" s="392"/>
      <c r="PJT36" s="392"/>
      <c r="PJU36" s="392"/>
      <c r="PJV36" s="392"/>
      <c r="PJW36" s="392"/>
      <c r="PJX36" s="392"/>
      <c r="PJY36" s="392"/>
      <c r="PJZ36" s="392"/>
      <c r="PKA36" s="392"/>
      <c r="PKB36" s="392"/>
      <c r="PKC36" s="392"/>
      <c r="PKD36" s="392"/>
      <c r="PKE36" s="392"/>
      <c r="PKF36" s="392"/>
      <c r="PKG36" s="392"/>
      <c r="PKH36" s="392"/>
      <c r="PKI36" s="392"/>
      <c r="PKJ36" s="392"/>
      <c r="PKK36" s="392"/>
      <c r="PKL36" s="392"/>
      <c r="PKM36" s="392"/>
      <c r="PKN36" s="392"/>
      <c r="PKO36" s="392"/>
      <c r="PKP36" s="392"/>
      <c r="PKQ36" s="392"/>
      <c r="PKR36" s="392"/>
      <c r="PKS36" s="392"/>
      <c r="PKT36" s="392"/>
      <c r="PKU36" s="392"/>
      <c r="PKV36" s="392"/>
      <c r="PKW36" s="392"/>
      <c r="PKX36" s="392"/>
      <c r="PKY36" s="392"/>
      <c r="PKZ36" s="392"/>
      <c r="PLA36" s="392"/>
      <c r="PLB36" s="392"/>
      <c r="PLC36" s="392"/>
      <c r="PLD36" s="392"/>
      <c r="PLE36" s="392"/>
      <c r="PLF36" s="392"/>
      <c r="PLG36" s="392"/>
      <c r="PLH36" s="392"/>
      <c r="PLI36" s="392"/>
      <c r="PLJ36" s="392"/>
      <c r="PLK36" s="392"/>
      <c r="PLL36" s="392"/>
      <c r="PLM36" s="392"/>
      <c r="PLN36" s="392"/>
      <c r="PLO36" s="392"/>
      <c r="PLP36" s="392"/>
      <c r="PLQ36" s="392"/>
      <c r="PLR36" s="392"/>
      <c r="PLS36" s="392"/>
      <c r="PLT36" s="392"/>
      <c r="PLU36" s="392"/>
      <c r="PLV36" s="392"/>
      <c r="PLW36" s="392"/>
      <c r="PLX36" s="392"/>
      <c r="PLY36" s="392"/>
      <c r="PLZ36" s="392"/>
      <c r="PMA36" s="392"/>
      <c r="PMB36" s="392"/>
      <c r="PMC36" s="392"/>
      <c r="PMD36" s="392"/>
      <c r="PME36" s="392"/>
      <c r="PMF36" s="392"/>
      <c r="PMG36" s="392"/>
      <c r="PMH36" s="392"/>
      <c r="PMI36" s="392"/>
      <c r="PMJ36" s="392"/>
      <c r="PMK36" s="392"/>
      <c r="PML36" s="392"/>
      <c r="PMM36" s="392"/>
      <c r="PMN36" s="392"/>
      <c r="PMO36" s="392"/>
      <c r="PMP36" s="392"/>
      <c r="PMQ36" s="392"/>
      <c r="PMR36" s="392"/>
      <c r="PMS36" s="392"/>
      <c r="PMT36" s="392"/>
      <c r="PMU36" s="392"/>
      <c r="PMV36" s="392"/>
      <c r="PMW36" s="392"/>
      <c r="PMX36" s="392"/>
      <c r="PMY36" s="392"/>
      <c r="PMZ36" s="392"/>
      <c r="PNA36" s="392"/>
      <c r="PNB36" s="392"/>
      <c r="PNC36" s="392"/>
      <c r="PND36" s="392"/>
      <c r="PNE36" s="392"/>
      <c r="PNF36" s="392"/>
      <c r="PNG36" s="392"/>
      <c r="PNH36" s="392"/>
      <c r="PNI36" s="392"/>
      <c r="PNJ36" s="392"/>
      <c r="PNK36" s="392"/>
      <c r="PNL36" s="392"/>
      <c r="PNM36" s="392"/>
      <c r="PNN36" s="392"/>
      <c r="PNO36" s="392"/>
      <c r="PNP36" s="392"/>
      <c r="PNQ36" s="392"/>
      <c r="PNR36" s="392"/>
      <c r="PNS36" s="392"/>
      <c r="PNT36" s="392"/>
      <c r="PNU36" s="392"/>
      <c r="PNV36" s="392"/>
      <c r="PNW36" s="392"/>
      <c r="PNX36" s="392"/>
      <c r="PNY36" s="392"/>
      <c r="PNZ36" s="392"/>
      <c r="POA36" s="392"/>
      <c r="POB36" s="392"/>
      <c r="POC36" s="392"/>
      <c r="POD36" s="392"/>
      <c r="POE36" s="392"/>
      <c r="POF36" s="392"/>
      <c r="POG36" s="392"/>
      <c r="POH36" s="392"/>
      <c r="POI36" s="392"/>
      <c r="POJ36" s="392"/>
      <c r="POK36" s="392"/>
      <c r="POL36" s="392"/>
      <c r="POM36" s="392"/>
      <c r="PON36" s="392"/>
      <c r="POO36" s="392"/>
      <c r="POP36" s="392"/>
      <c r="POQ36" s="392"/>
      <c r="POR36" s="392"/>
      <c r="POS36" s="392"/>
      <c r="POT36" s="392"/>
      <c r="POU36" s="392"/>
      <c r="POV36" s="392"/>
      <c r="POW36" s="392"/>
      <c r="POX36" s="392"/>
      <c r="POY36" s="392"/>
      <c r="POZ36" s="392"/>
      <c r="PPA36" s="392"/>
      <c r="PPB36" s="392"/>
      <c r="PPC36" s="392"/>
      <c r="PPD36" s="392"/>
      <c r="PPE36" s="392"/>
      <c r="PPF36" s="392"/>
      <c r="PPG36" s="392"/>
      <c r="PPH36" s="392"/>
      <c r="PPI36" s="392"/>
      <c r="PPJ36" s="392"/>
      <c r="PPK36" s="392"/>
      <c r="PPL36" s="392"/>
      <c r="PPM36" s="392"/>
      <c r="PPN36" s="392"/>
      <c r="PPO36" s="392"/>
      <c r="PPP36" s="392"/>
      <c r="PPQ36" s="392"/>
      <c r="PPR36" s="392"/>
      <c r="PPS36" s="392"/>
      <c r="PPT36" s="392"/>
      <c r="PPU36" s="392"/>
      <c r="PPV36" s="392"/>
      <c r="PPW36" s="392"/>
      <c r="PPX36" s="392"/>
      <c r="PPY36" s="392"/>
      <c r="PPZ36" s="392"/>
      <c r="PQA36" s="392"/>
      <c r="PQB36" s="392"/>
      <c r="PQC36" s="392"/>
      <c r="PQD36" s="392"/>
      <c r="PQE36" s="392"/>
      <c r="PQF36" s="392"/>
      <c r="PQG36" s="392"/>
      <c r="PQH36" s="392"/>
      <c r="PQI36" s="392"/>
      <c r="PQJ36" s="392"/>
      <c r="PQK36" s="392"/>
      <c r="PQL36" s="392"/>
      <c r="PQM36" s="392"/>
      <c r="PQN36" s="392"/>
      <c r="PQO36" s="392"/>
      <c r="PQP36" s="392"/>
      <c r="PQQ36" s="392"/>
      <c r="PQR36" s="392"/>
      <c r="PQS36" s="392"/>
      <c r="PQT36" s="392"/>
      <c r="PQU36" s="392"/>
      <c r="PQV36" s="392"/>
      <c r="PQW36" s="392"/>
      <c r="PQX36" s="392"/>
      <c r="PQY36" s="392"/>
      <c r="PQZ36" s="392"/>
      <c r="PRA36" s="392"/>
      <c r="PRB36" s="392"/>
      <c r="PRC36" s="392"/>
      <c r="PRD36" s="392"/>
      <c r="PRE36" s="392"/>
      <c r="PRF36" s="392"/>
      <c r="PRG36" s="392"/>
      <c r="PRH36" s="392"/>
      <c r="PRI36" s="392"/>
      <c r="PRJ36" s="392"/>
      <c r="PRK36" s="392"/>
      <c r="PRL36" s="392"/>
      <c r="PRM36" s="392"/>
      <c r="PRN36" s="392"/>
      <c r="PRO36" s="392"/>
      <c r="PRP36" s="392"/>
      <c r="PRQ36" s="392"/>
      <c r="PRR36" s="392"/>
      <c r="PRS36" s="392"/>
      <c r="PRT36" s="392"/>
      <c r="PRU36" s="392"/>
      <c r="PRV36" s="392"/>
      <c r="PRW36" s="392"/>
      <c r="PRX36" s="392"/>
      <c r="PRY36" s="392"/>
      <c r="PRZ36" s="392"/>
      <c r="PSA36" s="392"/>
      <c r="PSB36" s="392"/>
      <c r="PSC36" s="392"/>
      <c r="PSD36" s="392"/>
      <c r="PSE36" s="392"/>
      <c r="PSF36" s="392"/>
      <c r="PSG36" s="392"/>
      <c r="PSH36" s="392"/>
      <c r="PSI36" s="392"/>
      <c r="PSJ36" s="392"/>
      <c r="PSK36" s="392"/>
      <c r="PSL36" s="392"/>
      <c r="PSM36" s="392"/>
      <c r="PSN36" s="392"/>
      <c r="PSO36" s="392"/>
      <c r="PSP36" s="392"/>
      <c r="PSQ36" s="392"/>
      <c r="PSR36" s="392"/>
      <c r="PSS36" s="392"/>
      <c r="PST36" s="392"/>
      <c r="PSU36" s="392"/>
      <c r="PSV36" s="392"/>
      <c r="PSW36" s="392"/>
      <c r="PSX36" s="392"/>
      <c r="PSY36" s="392"/>
      <c r="PSZ36" s="392"/>
      <c r="PTA36" s="392"/>
      <c r="PTB36" s="392"/>
      <c r="PTC36" s="392"/>
      <c r="PTD36" s="392"/>
      <c r="PTE36" s="392"/>
      <c r="PTF36" s="392"/>
      <c r="PTG36" s="392"/>
      <c r="PTH36" s="392"/>
      <c r="PTI36" s="392"/>
      <c r="PTJ36" s="392"/>
      <c r="PTK36" s="392"/>
      <c r="PTL36" s="392"/>
      <c r="PTM36" s="392"/>
      <c r="PTN36" s="392"/>
      <c r="PTO36" s="392"/>
      <c r="PTP36" s="392"/>
      <c r="PTQ36" s="392"/>
      <c r="PTR36" s="392"/>
      <c r="PTS36" s="392"/>
      <c r="PTT36" s="392"/>
      <c r="PTU36" s="392"/>
      <c r="PTV36" s="392"/>
      <c r="PTW36" s="392"/>
      <c r="PTX36" s="392"/>
      <c r="PTY36" s="392"/>
      <c r="PTZ36" s="392"/>
      <c r="PUA36" s="392"/>
      <c r="PUB36" s="392"/>
      <c r="PUC36" s="392"/>
      <c r="PUD36" s="392"/>
      <c r="PUE36" s="392"/>
      <c r="PUF36" s="392"/>
      <c r="PUG36" s="392"/>
      <c r="PUH36" s="392"/>
      <c r="PUI36" s="392"/>
      <c r="PUJ36" s="392"/>
      <c r="PUK36" s="392"/>
      <c r="PUL36" s="392"/>
      <c r="PUM36" s="392"/>
      <c r="PUN36" s="392"/>
      <c r="PUO36" s="392"/>
      <c r="PUP36" s="392"/>
      <c r="PUQ36" s="392"/>
      <c r="PUR36" s="392"/>
      <c r="PUS36" s="392"/>
      <c r="PUT36" s="392"/>
      <c r="PUU36" s="392"/>
      <c r="PUV36" s="392"/>
      <c r="PUW36" s="392"/>
      <c r="PUX36" s="392"/>
      <c r="PUY36" s="392"/>
      <c r="PUZ36" s="392"/>
      <c r="PVA36" s="392"/>
      <c r="PVB36" s="392"/>
      <c r="PVC36" s="392"/>
      <c r="PVD36" s="392"/>
      <c r="PVE36" s="392"/>
      <c r="PVF36" s="392"/>
      <c r="PVG36" s="392"/>
      <c r="PVH36" s="392"/>
      <c r="PVI36" s="392"/>
      <c r="PVJ36" s="392"/>
      <c r="PVK36" s="392"/>
      <c r="PVL36" s="392"/>
      <c r="PVM36" s="392"/>
      <c r="PVN36" s="392"/>
      <c r="PVO36" s="392"/>
      <c r="PVP36" s="392"/>
      <c r="PVQ36" s="392"/>
      <c r="PVR36" s="392"/>
      <c r="PVS36" s="392"/>
      <c r="PVT36" s="392"/>
      <c r="PVU36" s="392"/>
      <c r="PVV36" s="392"/>
      <c r="PVW36" s="392"/>
      <c r="PVX36" s="392"/>
      <c r="PVY36" s="392"/>
      <c r="PVZ36" s="392"/>
      <c r="PWA36" s="392"/>
      <c r="PWB36" s="392"/>
      <c r="PWC36" s="392"/>
      <c r="PWD36" s="392"/>
      <c r="PWE36" s="392"/>
      <c r="PWF36" s="392"/>
      <c r="PWG36" s="392"/>
      <c r="PWH36" s="392"/>
      <c r="PWI36" s="392"/>
      <c r="PWJ36" s="392"/>
      <c r="PWK36" s="392"/>
      <c r="PWL36" s="392"/>
      <c r="PWM36" s="392"/>
      <c r="PWN36" s="392"/>
      <c r="PWO36" s="392"/>
      <c r="PWP36" s="392"/>
      <c r="PWQ36" s="392"/>
      <c r="PWR36" s="392"/>
      <c r="PWS36" s="392"/>
      <c r="PWT36" s="392"/>
      <c r="PWU36" s="392"/>
      <c r="PWV36" s="392"/>
      <c r="PWW36" s="392"/>
      <c r="PWX36" s="392"/>
      <c r="PWY36" s="392"/>
      <c r="PWZ36" s="392"/>
      <c r="PXA36" s="392"/>
      <c r="PXB36" s="392"/>
      <c r="PXC36" s="392"/>
      <c r="PXD36" s="392"/>
      <c r="PXE36" s="392"/>
      <c r="PXF36" s="392"/>
      <c r="PXG36" s="392"/>
      <c r="PXH36" s="392"/>
      <c r="PXI36" s="392"/>
      <c r="PXJ36" s="392"/>
      <c r="PXK36" s="392"/>
      <c r="PXL36" s="392"/>
      <c r="PXM36" s="392"/>
      <c r="PXN36" s="392"/>
      <c r="PXO36" s="392"/>
      <c r="PXP36" s="392"/>
      <c r="PXQ36" s="392"/>
      <c r="PXR36" s="392"/>
      <c r="PXS36" s="392"/>
      <c r="PXT36" s="392"/>
      <c r="PXU36" s="392"/>
      <c r="PXV36" s="392"/>
      <c r="PXW36" s="392"/>
      <c r="PXX36" s="392"/>
      <c r="PXY36" s="392"/>
      <c r="PXZ36" s="392"/>
      <c r="PYA36" s="392"/>
      <c r="PYB36" s="392"/>
      <c r="PYC36" s="392"/>
      <c r="PYD36" s="392"/>
      <c r="PYE36" s="392"/>
      <c r="PYF36" s="392"/>
      <c r="PYG36" s="392"/>
      <c r="PYH36" s="392"/>
      <c r="PYI36" s="392"/>
      <c r="PYJ36" s="392"/>
      <c r="PYK36" s="392"/>
      <c r="PYL36" s="392"/>
      <c r="PYM36" s="392"/>
      <c r="PYN36" s="392"/>
      <c r="PYO36" s="392"/>
      <c r="PYP36" s="392"/>
      <c r="PYQ36" s="392"/>
      <c r="PYR36" s="392"/>
      <c r="PYS36" s="392"/>
      <c r="PYT36" s="392"/>
      <c r="PYU36" s="392"/>
      <c r="PYV36" s="392"/>
      <c r="PYW36" s="392"/>
      <c r="PYX36" s="392"/>
      <c r="PYY36" s="392"/>
      <c r="PYZ36" s="392"/>
      <c r="PZA36" s="392"/>
      <c r="PZB36" s="392"/>
      <c r="PZC36" s="392"/>
      <c r="PZD36" s="392"/>
      <c r="PZE36" s="392"/>
      <c r="PZF36" s="392"/>
      <c r="PZG36" s="392"/>
      <c r="PZH36" s="392"/>
      <c r="PZI36" s="392"/>
      <c r="PZJ36" s="392"/>
      <c r="PZK36" s="392"/>
      <c r="PZL36" s="392"/>
      <c r="PZM36" s="392"/>
      <c r="PZN36" s="392"/>
      <c r="PZO36" s="392"/>
      <c r="PZP36" s="392"/>
      <c r="PZQ36" s="392"/>
      <c r="PZR36" s="392"/>
      <c r="PZS36" s="392"/>
      <c r="PZT36" s="392"/>
      <c r="PZU36" s="392"/>
      <c r="PZV36" s="392"/>
      <c r="PZW36" s="392"/>
      <c r="PZX36" s="392"/>
      <c r="PZY36" s="392"/>
      <c r="PZZ36" s="392"/>
      <c r="QAA36" s="392"/>
      <c r="QAB36" s="392"/>
      <c r="QAC36" s="392"/>
      <c r="QAD36" s="392"/>
      <c r="QAE36" s="392"/>
      <c r="QAF36" s="392"/>
      <c r="QAG36" s="392"/>
      <c r="QAH36" s="392"/>
      <c r="QAI36" s="392"/>
      <c r="QAJ36" s="392"/>
      <c r="QAK36" s="392"/>
      <c r="QAL36" s="392"/>
      <c r="QAM36" s="392"/>
      <c r="QAN36" s="392"/>
      <c r="QAO36" s="392"/>
      <c r="QAP36" s="392"/>
      <c r="QAQ36" s="392"/>
      <c r="QAR36" s="392"/>
      <c r="QAS36" s="392"/>
      <c r="QAT36" s="392"/>
      <c r="QAU36" s="392"/>
      <c r="QAV36" s="392"/>
      <c r="QAW36" s="392"/>
      <c r="QAX36" s="392"/>
      <c r="QAY36" s="392"/>
      <c r="QAZ36" s="392"/>
      <c r="QBA36" s="392"/>
      <c r="QBB36" s="392"/>
      <c r="QBC36" s="392"/>
      <c r="QBD36" s="392"/>
      <c r="QBE36" s="392"/>
      <c r="QBF36" s="392"/>
      <c r="QBG36" s="392"/>
      <c r="QBH36" s="392"/>
      <c r="QBI36" s="392"/>
      <c r="QBJ36" s="392"/>
      <c r="QBK36" s="392"/>
      <c r="QBL36" s="392"/>
      <c r="QBM36" s="392"/>
      <c r="QBN36" s="392"/>
      <c r="QBO36" s="392"/>
      <c r="QBP36" s="392"/>
      <c r="QBQ36" s="392"/>
      <c r="QBR36" s="392"/>
      <c r="QBS36" s="392"/>
      <c r="QBT36" s="392"/>
      <c r="QBU36" s="392"/>
      <c r="QBV36" s="392"/>
      <c r="QBW36" s="392"/>
      <c r="QBX36" s="392"/>
      <c r="QBY36" s="392"/>
      <c r="QBZ36" s="392"/>
      <c r="QCA36" s="392"/>
      <c r="QCB36" s="392"/>
      <c r="QCC36" s="392"/>
      <c r="QCD36" s="392"/>
      <c r="QCE36" s="392"/>
      <c r="QCF36" s="392"/>
      <c r="QCG36" s="392"/>
      <c r="QCH36" s="392"/>
      <c r="QCI36" s="392"/>
      <c r="QCJ36" s="392"/>
      <c r="QCK36" s="392"/>
      <c r="QCL36" s="392"/>
      <c r="QCM36" s="392"/>
      <c r="QCN36" s="392"/>
      <c r="QCO36" s="392"/>
      <c r="QCP36" s="392"/>
      <c r="QCQ36" s="392"/>
      <c r="QCR36" s="392"/>
      <c r="QCS36" s="392"/>
      <c r="QCT36" s="392"/>
      <c r="QCU36" s="392"/>
      <c r="QCV36" s="392"/>
      <c r="QCW36" s="392"/>
      <c r="QCX36" s="392"/>
      <c r="QCY36" s="392"/>
      <c r="QCZ36" s="392"/>
      <c r="QDA36" s="392"/>
      <c r="QDB36" s="392"/>
      <c r="QDC36" s="392"/>
      <c r="QDD36" s="392"/>
      <c r="QDE36" s="392"/>
      <c r="QDF36" s="392"/>
      <c r="QDG36" s="392"/>
      <c r="QDH36" s="392"/>
      <c r="QDI36" s="392"/>
      <c r="QDJ36" s="392"/>
      <c r="QDK36" s="392"/>
      <c r="QDL36" s="392"/>
      <c r="QDM36" s="392"/>
      <c r="QDN36" s="392"/>
      <c r="QDO36" s="392"/>
      <c r="QDP36" s="392"/>
      <c r="QDQ36" s="392"/>
      <c r="QDR36" s="392"/>
      <c r="QDS36" s="392"/>
      <c r="QDT36" s="392"/>
      <c r="QDU36" s="392"/>
      <c r="QDV36" s="392"/>
      <c r="QDW36" s="392"/>
      <c r="QDX36" s="392"/>
      <c r="QDY36" s="392"/>
      <c r="QDZ36" s="392"/>
      <c r="QEA36" s="392"/>
      <c r="QEB36" s="392"/>
      <c r="QEC36" s="392"/>
      <c r="QED36" s="392"/>
      <c r="QEE36" s="392"/>
      <c r="QEF36" s="392"/>
      <c r="QEG36" s="392"/>
      <c r="QEH36" s="392"/>
      <c r="QEI36" s="392"/>
      <c r="QEJ36" s="392"/>
      <c r="QEK36" s="392"/>
      <c r="QEL36" s="392"/>
      <c r="QEM36" s="392"/>
      <c r="QEN36" s="392"/>
      <c r="QEO36" s="392"/>
      <c r="QEP36" s="392"/>
      <c r="QEQ36" s="392"/>
      <c r="QER36" s="392"/>
      <c r="QES36" s="392"/>
      <c r="QET36" s="392"/>
      <c r="QEU36" s="392"/>
      <c r="QEV36" s="392"/>
      <c r="QEW36" s="392"/>
      <c r="QEX36" s="392"/>
      <c r="QEY36" s="392"/>
      <c r="QEZ36" s="392"/>
      <c r="QFA36" s="392"/>
      <c r="QFB36" s="392"/>
      <c r="QFC36" s="392"/>
      <c r="QFD36" s="392"/>
      <c r="QFE36" s="392"/>
      <c r="QFF36" s="392"/>
      <c r="QFG36" s="392"/>
      <c r="QFH36" s="392"/>
      <c r="QFI36" s="392"/>
      <c r="QFJ36" s="392"/>
      <c r="QFK36" s="392"/>
      <c r="QFL36" s="392"/>
      <c r="QFM36" s="392"/>
      <c r="QFN36" s="392"/>
      <c r="QFO36" s="392"/>
      <c r="QFP36" s="392"/>
      <c r="QFQ36" s="392"/>
      <c r="QFR36" s="392"/>
      <c r="QFS36" s="392"/>
      <c r="QFT36" s="392"/>
      <c r="QFU36" s="392"/>
      <c r="QFV36" s="392"/>
      <c r="QFW36" s="392"/>
      <c r="QFX36" s="392"/>
      <c r="QFY36" s="392"/>
      <c r="QFZ36" s="392"/>
      <c r="QGA36" s="392"/>
      <c r="QGB36" s="392"/>
      <c r="QGC36" s="392"/>
      <c r="QGD36" s="392"/>
      <c r="QGE36" s="392"/>
      <c r="QGF36" s="392"/>
      <c r="QGG36" s="392"/>
      <c r="QGH36" s="392"/>
      <c r="QGI36" s="392"/>
      <c r="QGJ36" s="392"/>
      <c r="QGK36" s="392"/>
      <c r="QGL36" s="392"/>
      <c r="QGM36" s="392"/>
      <c r="QGN36" s="392"/>
      <c r="QGO36" s="392"/>
      <c r="QGP36" s="392"/>
      <c r="QGQ36" s="392"/>
      <c r="QGR36" s="392"/>
      <c r="QGS36" s="392"/>
      <c r="QGT36" s="392"/>
      <c r="QGU36" s="392"/>
      <c r="QGV36" s="392"/>
      <c r="QGW36" s="392"/>
      <c r="QGX36" s="392"/>
      <c r="QGY36" s="392"/>
      <c r="QGZ36" s="392"/>
      <c r="QHA36" s="392"/>
      <c r="QHB36" s="392"/>
      <c r="QHC36" s="392"/>
      <c r="QHD36" s="392"/>
      <c r="QHE36" s="392"/>
      <c r="QHF36" s="392"/>
      <c r="QHG36" s="392"/>
      <c r="QHH36" s="392"/>
      <c r="QHI36" s="392"/>
      <c r="QHJ36" s="392"/>
      <c r="QHK36" s="392"/>
      <c r="QHL36" s="392"/>
      <c r="QHM36" s="392"/>
      <c r="QHN36" s="392"/>
      <c r="QHO36" s="392"/>
      <c r="QHP36" s="392"/>
      <c r="QHQ36" s="392"/>
      <c r="QHR36" s="392"/>
      <c r="QHS36" s="392"/>
      <c r="QHT36" s="392"/>
      <c r="QHU36" s="392"/>
      <c r="QHV36" s="392"/>
      <c r="QHW36" s="392"/>
      <c r="QHX36" s="392"/>
      <c r="QHY36" s="392"/>
      <c r="QHZ36" s="392"/>
      <c r="QIA36" s="392"/>
      <c r="QIB36" s="392"/>
      <c r="QIC36" s="392"/>
      <c r="QID36" s="392"/>
      <c r="QIE36" s="392"/>
      <c r="QIF36" s="392"/>
      <c r="QIG36" s="392"/>
      <c r="QIH36" s="392"/>
      <c r="QII36" s="392"/>
      <c r="QIJ36" s="392"/>
      <c r="QIK36" s="392"/>
      <c r="QIL36" s="392"/>
      <c r="QIM36" s="392"/>
      <c r="QIN36" s="392"/>
      <c r="QIO36" s="392"/>
      <c r="QIP36" s="392"/>
      <c r="QIQ36" s="392"/>
      <c r="QIR36" s="392"/>
      <c r="QIS36" s="392"/>
      <c r="QIT36" s="392"/>
      <c r="QIU36" s="392"/>
      <c r="QIV36" s="392"/>
      <c r="QIW36" s="392"/>
      <c r="QIX36" s="392"/>
      <c r="QIY36" s="392"/>
      <c r="QIZ36" s="392"/>
      <c r="QJA36" s="392"/>
      <c r="QJB36" s="392"/>
      <c r="QJC36" s="392"/>
      <c r="QJD36" s="392"/>
      <c r="QJE36" s="392"/>
      <c r="QJF36" s="392"/>
      <c r="QJG36" s="392"/>
      <c r="QJH36" s="392"/>
      <c r="QJI36" s="392"/>
      <c r="QJJ36" s="392"/>
      <c r="QJK36" s="392"/>
      <c r="QJL36" s="392"/>
      <c r="QJM36" s="392"/>
      <c r="QJN36" s="392"/>
      <c r="QJO36" s="392"/>
      <c r="QJP36" s="392"/>
      <c r="QJQ36" s="392"/>
      <c r="QJR36" s="392"/>
      <c r="QJS36" s="392"/>
      <c r="QJT36" s="392"/>
      <c r="QJU36" s="392"/>
      <c r="QJV36" s="392"/>
      <c r="QJW36" s="392"/>
      <c r="QJX36" s="392"/>
      <c r="QJY36" s="392"/>
      <c r="QJZ36" s="392"/>
      <c r="QKA36" s="392"/>
      <c r="QKB36" s="392"/>
      <c r="QKC36" s="392"/>
      <c r="QKD36" s="392"/>
      <c r="QKE36" s="392"/>
      <c r="QKF36" s="392"/>
      <c r="QKG36" s="392"/>
      <c r="QKH36" s="392"/>
      <c r="QKI36" s="392"/>
      <c r="QKJ36" s="392"/>
      <c r="QKK36" s="392"/>
      <c r="QKL36" s="392"/>
      <c r="QKM36" s="392"/>
      <c r="QKN36" s="392"/>
      <c r="QKO36" s="392"/>
      <c r="QKP36" s="392"/>
      <c r="QKQ36" s="392"/>
      <c r="QKR36" s="392"/>
      <c r="QKS36" s="392"/>
      <c r="QKT36" s="392"/>
      <c r="QKU36" s="392"/>
      <c r="QKV36" s="392"/>
      <c r="QKW36" s="392"/>
      <c r="QKX36" s="392"/>
      <c r="QKY36" s="392"/>
      <c r="QKZ36" s="392"/>
      <c r="QLA36" s="392"/>
      <c r="QLB36" s="392"/>
      <c r="QLC36" s="392"/>
      <c r="QLD36" s="392"/>
      <c r="QLE36" s="392"/>
      <c r="QLF36" s="392"/>
      <c r="QLG36" s="392"/>
      <c r="QLH36" s="392"/>
      <c r="QLI36" s="392"/>
      <c r="QLJ36" s="392"/>
      <c r="QLK36" s="392"/>
      <c r="QLL36" s="392"/>
      <c r="QLM36" s="392"/>
      <c r="QLN36" s="392"/>
      <c r="QLO36" s="392"/>
      <c r="QLP36" s="392"/>
      <c r="QLQ36" s="392"/>
      <c r="QLR36" s="392"/>
      <c r="QLS36" s="392"/>
      <c r="QLT36" s="392"/>
      <c r="QLU36" s="392"/>
      <c r="QLV36" s="392"/>
      <c r="QLW36" s="392"/>
      <c r="QLX36" s="392"/>
      <c r="QLY36" s="392"/>
      <c r="QLZ36" s="392"/>
      <c r="QMA36" s="392"/>
      <c r="QMB36" s="392"/>
      <c r="QMC36" s="392"/>
      <c r="QMD36" s="392"/>
      <c r="QME36" s="392"/>
      <c r="QMF36" s="392"/>
      <c r="QMG36" s="392"/>
      <c r="QMH36" s="392"/>
      <c r="QMI36" s="392"/>
      <c r="QMJ36" s="392"/>
      <c r="QMK36" s="392"/>
      <c r="QML36" s="392"/>
      <c r="QMM36" s="392"/>
      <c r="QMN36" s="392"/>
      <c r="QMO36" s="392"/>
      <c r="QMP36" s="392"/>
      <c r="QMQ36" s="392"/>
      <c r="QMR36" s="392"/>
      <c r="QMS36" s="392"/>
      <c r="QMT36" s="392"/>
      <c r="QMU36" s="392"/>
      <c r="QMV36" s="392"/>
      <c r="QMW36" s="392"/>
      <c r="QMX36" s="392"/>
      <c r="QMY36" s="392"/>
      <c r="QMZ36" s="392"/>
      <c r="QNA36" s="392"/>
      <c r="QNB36" s="392"/>
      <c r="QNC36" s="392"/>
      <c r="QND36" s="392"/>
      <c r="QNE36" s="392"/>
      <c r="QNF36" s="392"/>
      <c r="QNG36" s="392"/>
      <c r="QNH36" s="392"/>
      <c r="QNI36" s="392"/>
      <c r="QNJ36" s="392"/>
      <c r="QNK36" s="392"/>
      <c r="QNL36" s="392"/>
      <c r="QNM36" s="392"/>
      <c r="QNN36" s="392"/>
      <c r="QNO36" s="392"/>
      <c r="QNP36" s="392"/>
      <c r="QNQ36" s="392"/>
      <c r="QNR36" s="392"/>
      <c r="QNS36" s="392"/>
      <c r="QNT36" s="392"/>
      <c r="QNU36" s="392"/>
      <c r="QNV36" s="392"/>
      <c r="QNW36" s="392"/>
      <c r="QNX36" s="392"/>
      <c r="QNY36" s="392"/>
      <c r="QNZ36" s="392"/>
      <c r="QOA36" s="392"/>
      <c r="QOB36" s="392"/>
      <c r="QOC36" s="392"/>
      <c r="QOD36" s="392"/>
      <c r="QOE36" s="392"/>
      <c r="QOF36" s="392"/>
      <c r="QOG36" s="392"/>
      <c r="QOH36" s="392"/>
      <c r="QOI36" s="392"/>
      <c r="QOJ36" s="392"/>
      <c r="QOK36" s="392"/>
      <c r="QOL36" s="392"/>
      <c r="QOM36" s="392"/>
      <c r="QON36" s="392"/>
      <c r="QOO36" s="392"/>
      <c r="QOP36" s="392"/>
      <c r="QOQ36" s="392"/>
      <c r="QOR36" s="392"/>
      <c r="QOS36" s="392"/>
      <c r="QOT36" s="392"/>
      <c r="QOU36" s="392"/>
      <c r="QOV36" s="392"/>
      <c r="QOW36" s="392"/>
      <c r="QOX36" s="392"/>
      <c r="QOY36" s="392"/>
      <c r="QOZ36" s="392"/>
      <c r="QPA36" s="392"/>
      <c r="QPB36" s="392"/>
      <c r="QPC36" s="392"/>
      <c r="QPD36" s="392"/>
      <c r="QPE36" s="392"/>
      <c r="QPF36" s="392"/>
      <c r="QPG36" s="392"/>
      <c r="QPH36" s="392"/>
      <c r="QPI36" s="392"/>
      <c r="QPJ36" s="392"/>
      <c r="QPK36" s="392"/>
      <c r="QPL36" s="392"/>
      <c r="QPM36" s="392"/>
      <c r="QPN36" s="392"/>
      <c r="QPO36" s="392"/>
      <c r="QPP36" s="392"/>
      <c r="QPQ36" s="392"/>
      <c r="QPR36" s="392"/>
      <c r="QPS36" s="392"/>
      <c r="QPT36" s="392"/>
      <c r="QPU36" s="392"/>
      <c r="QPV36" s="392"/>
      <c r="QPW36" s="392"/>
      <c r="QPX36" s="392"/>
      <c r="QPY36" s="392"/>
      <c r="QPZ36" s="392"/>
      <c r="QQA36" s="392"/>
      <c r="QQB36" s="392"/>
      <c r="QQC36" s="392"/>
      <c r="QQD36" s="392"/>
      <c r="QQE36" s="392"/>
      <c r="QQF36" s="392"/>
      <c r="QQG36" s="392"/>
      <c r="QQH36" s="392"/>
      <c r="QQI36" s="392"/>
      <c r="QQJ36" s="392"/>
      <c r="QQK36" s="392"/>
      <c r="QQL36" s="392"/>
      <c r="QQM36" s="392"/>
      <c r="QQN36" s="392"/>
      <c r="QQO36" s="392"/>
      <c r="QQP36" s="392"/>
      <c r="QQQ36" s="392"/>
      <c r="QQR36" s="392"/>
      <c r="QQS36" s="392"/>
      <c r="QQT36" s="392"/>
      <c r="QQU36" s="392"/>
      <c r="QQV36" s="392"/>
      <c r="QQW36" s="392"/>
      <c r="QQX36" s="392"/>
      <c r="QQY36" s="392"/>
      <c r="QQZ36" s="392"/>
      <c r="QRA36" s="392"/>
      <c r="QRB36" s="392"/>
      <c r="QRC36" s="392"/>
      <c r="QRD36" s="392"/>
      <c r="QRE36" s="392"/>
      <c r="QRF36" s="392"/>
      <c r="QRG36" s="392"/>
      <c r="QRH36" s="392"/>
      <c r="QRI36" s="392"/>
      <c r="QRJ36" s="392"/>
      <c r="QRK36" s="392"/>
      <c r="QRL36" s="392"/>
      <c r="QRM36" s="392"/>
      <c r="QRN36" s="392"/>
      <c r="QRO36" s="392"/>
      <c r="QRP36" s="392"/>
      <c r="QRQ36" s="392"/>
      <c r="QRR36" s="392"/>
      <c r="QRS36" s="392"/>
      <c r="QRT36" s="392"/>
      <c r="QRU36" s="392"/>
      <c r="QRV36" s="392"/>
      <c r="QRW36" s="392"/>
      <c r="QRX36" s="392"/>
      <c r="QRY36" s="392"/>
      <c r="QRZ36" s="392"/>
      <c r="QSA36" s="392"/>
      <c r="QSB36" s="392"/>
      <c r="QSC36" s="392"/>
      <c r="QSD36" s="392"/>
      <c r="QSE36" s="392"/>
      <c r="QSF36" s="392"/>
      <c r="QSG36" s="392"/>
      <c r="QSH36" s="392"/>
      <c r="QSI36" s="392"/>
      <c r="QSJ36" s="392"/>
      <c r="QSK36" s="392"/>
      <c r="QSL36" s="392"/>
      <c r="QSM36" s="392"/>
      <c r="QSN36" s="392"/>
      <c r="QSO36" s="392"/>
      <c r="QSP36" s="392"/>
      <c r="QSQ36" s="392"/>
      <c r="QSR36" s="392"/>
      <c r="QSS36" s="392"/>
      <c r="QST36" s="392"/>
      <c r="QSU36" s="392"/>
      <c r="QSV36" s="392"/>
      <c r="QSW36" s="392"/>
      <c r="QSX36" s="392"/>
      <c r="QSY36" s="392"/>
      <c r="QSZ36" s="392"/>
      <c r="QTA36" s="392"/>
      <c r="QTB36" s="392"/>
      <c r="QTC36" s="392"/>
      <c r="QTD36" s="392"/>
      <c r="QTE36" s="392"/>
      <c r="QTF36" s="392"/>
      <c r="QTG36" s="392"/>
      <c r="QTH36" s="392"/>
      <c r="QTI36" s="392"/>
      <c r="QTJ36" s="392"/>
      <c r="QTK36" s="392"/>
      <c r="QTL36" s="392"/>
      <c r="QTM36" s="392"/>
      <c r="QTN36" s="392"/>
      <c r="QTO36" s="392"/>
      <c r="QTP36" s="392"/>
      <c r="QTQ36" s="392"/>
      <c r="QTR36" s="392"/>
      <c r="QTS36" s="392"/>
      <c r="QTT36" s="392"/>
      <c r="QTU36" s="392"/>
      <c r="QTV36" s="392"/>
      <c r="QTW36" s="392"/>
      <c r="QTX36" s="392"/>
      <c r="QTY36" s="392"/>
      <c r="QTZ36" s="392"/>
      <c r="QUA36" s="392"/>
      <c r="QUB36" s="392"/>
      <c r="QUC36" s="392"/>
      <c r="QUD36" s="392"/>
      <c r="QUE36" s="392"/>
      <c r="QUF36" s="392"/>
      <c r="QUG36" s="392"/>
      <c r="QUH36" s="392"/>
      <c r="QUI36" s="392"/>
      <c r="QUJ36" s="392"/>
      <c r="QUK36" s="392"/>
      <c r="QUL36" s="392"/>
      <c r="QUM36" s="392"/>
      <c r="QUN36" s="392"/>
      <c r="QUO36" s="392"/>
      <c r="QUP36" s="392"/>
      <c r="QUQ36" s="392"/>
      <c r="QUR36" s="392"/>
      <c r="QUS36" s="392"/>
      <c r="QUT36" s="392"/>
      <c r="QUU36" s="392"/>
      <c r="QUV36" s="392"/>
      <c r="QUW36" s="392"/>
      <c r="QUX36" s="392"/>
      <c r="QUY36" s="392"/>
      <c r="QUZ36" s="392"/>
      <c r="QVA36" s="392"/>
      <c r="QVB36" s="392"/>
      <c r="QVC36" s="392"/>
      <c r="QVD36" s="392"/>
      <c r="QVE36" s="392"/>
      <c r="QVF36" s="392"/>
      <c r="QVG36" s="392"/>
      <c r="QVH36" s="392"/>
      <c r="QVI36" s="392"/>
      <c r="QVJ36" s="392"/>
      <c r="QVK36" s="392"/>
      <c r="QVL36" s="392"/>
      <c r="QVM36" s="392"/>
      <c r="QVN36" s="392"/>
      <c r="QVO36" s="392"/>
      <c r="QVP36" s="392"/>
      <c r="QVQ36" s="392"/>
      <c r="QVR36" s="392"/>
      <c r="QVS36" s="392"/>
      <c r="QVT36" s="392"/>
      <c r="QVU36" s="392"/>
      <c r="QVV36" s="392"/>
      <c r="QVW36" s="392"/>
      <c r="QVX36" s="392"/>
      <c r="QVY36" s="392"/>
      <c r="QVZ36" s="392"/>
      <c r="QWA36" s="392"/>
      <c r="QWB36" s="392"/>
      <c r="QWC36" s="392"/>
      <c r="QWD36" s="392"/>
      <c r="QWE36" s="392"/>
      <c r="QWF36" s="392"/>
      <c r="QWG36" s="392"/>
      <c r="QWH36" s="392"/>
      <c r="QWI36" s="392"/>
      <c r="QWJ36" s="392"/>
      <c r="QWK36" s="392"/>
      <c r="QWL36" s="392"/>
      <c r="QWM36" s="392"/>
      <c r="QWN36" s="392"/>
      <c r="QWO36" s="392"/>
      <c r="QWP36" s="392"/>
      <c r="QWQ36" s="392"/>
      <c r="QWR36" s="392"/>
      <c r="QWS36" s="392"/>
      <c r="QWT36" s="392"/>
      <c r="QWU36" s="392"/>
      <c r="QWV36" s="392"/>
      <c r="QWW36" s="392"/>
      <c r="QWX36" s="392"/>
      <c r="QWY36" s="392"/>
      <c r="QWZ36" s="392"/>
      <c r="QXA36" s="392"/>
      <c r="QXB36" s="392"/>
      <c r="QXC36" s="392"/>
      <c r="QXD36" s="392"/>
      <c r="QXE36" s="392"/>
      <c r="QXF36" s="392"/>
      <c r="QXG36" s="392"/>
      <c r="QXH36" s="392"/>
      <c r="QXI36" s="392"/>
      <c r="QXJ36" s="392"/>
      <c r="QXK36" s="392"/>
      <c r="QXL36" s="392"/>
      <c r="QXM36" s="392"/>
      <c r="QXN36" s="392"/>
      <c r="QXO36" s="392"/>
      <c r="QXP36" s="392"/>
      <c r="QXQ36" s="392"/>
      <c r="QXR36" s="392"/>
      <c r="QXS36" s="392"/>
      <c r="QXT36" s="392"/>
      <c r="QXU36" s="392"/>
      <c r="QXV36" s="392"/>
      <c r="QXW36" s="392"/>
      <c r="QXX36" s="392"/>
      <c r="QXY36" s="392"/>
      <c r="QXZ36" s="392"/>
      <c r="QYA36" s="392"/>
      <c r="QYB36" s="392"/>
      <c r="QYC36" s="392"/>
      <c r="QYD36" s="392"/>
      <c r="QYE36" s="392"/>
      <c r="QYF36" s="392"/>
      <c r="QYG36" s="392"/>
      <c r="QYH36" s="392"/>
      <c r="QYI36" s="392"/>
      <c r="QYJ36" s="392"/>
      <c r="QYK36" s="392"/>
      <c r="QYL36" s="392"/>
      <c r="QYM36" s="392"/>
      <c r="QYN36" s="392"/>
      <c r="QYO36" s="392"/>
      <c r="QYP36" s="392"/>
      <c r="QYQ36" s="392"/>
      <c r="QYR36" s="392"/>
      <c r="QYS36" s="392"/>
      <c r="QYT36" s="392"/>
      <c r="QYU36" s="392"/>
      <c r="QYV36" s="392"/>
      <c r="QYW36" s="392"/>
      <c r="QYX36" s="392"/>
      <c r="QYY36" s="392"/>
      <c r="QYZ36" s="392"/>
      <c r="QZA36" s="392"/>
      <c r="QZB36" s="392"/>
      <c r="QZC36" s="392"/>
      <c r="QZD36" s="392"/>
      <c r="QZE36" s="392"/>
      <c r="QZF36" s="392"/>
      <c r="QZG36" s="392"/>
      <c r="QZH36" s="392"/>
      <c r="QZI36" s="392"/>
      <c r="QZJ36" s="392"/>
      <c r="QZK36" s="392"/>
      <c r="QZL36" s="392"/>
      <c r="QZM36" s="392"/>
      <c r="QZN36" s="392"/>
      <c r="QZO36" s="392"/>
      <c r="QZP36" s="392"/>
      <c r="QZQ36" s="392"/>
      <c r="QZR36" s="392"/>
      <c r="QZS36" s="392"/>
      <c r="QZT36" s="392"/>
      <c r="QZU36" s="392"/>
      <c r="QZV36" s="392"/>
      <c r="QZW36" s="392"/>
      <c r="QZX36" s="392"/>
      <c r="QZY36" s="392"/>
      <c r="QZZ36" s="392"/>
      <c r="RAA36" s="392"/>
      <c r="RAB36" s="392"/>
      <c r="RAC36" s="392"/>
      <c r="RAD36" s="392"/>
      <c r="RAE36" s="392"/>
      <c r="RAF36" s="392"/>
      <c r="RAG36" s="392"/>
      <c r="RAH36" s="392"/>
      <c r="RAI36" s="392"/>
      <c r="RAJ36" s="392"/>
      <c r="RAK36" s="392"/>
      <c r="RAL36" s="392"/>
      <c r="RAM36" s="392"/>
      <c r="RAN36" s="392"/>
      <c r="RAO36" s="392"/>
      <c r="RAP36" s="392"/>
      <c r="RAQ36" s="392"/>
      <c r="RAR36" s="392"/>
      <c r="RAS36" s="392"/>
      <c r="RAT36" s="392"/>
      <c r="RAU36" s="392"/>
      <c r="RAV36" s="392"/>
      <c r="RAW36" s="392"/>
      <c r="RAX36" s="392"/>
      <c r="RAY36" s="392"/>
      <c r="RAZ36" s="392"/>
      <c r="RBA36" s="392"/>
      <c r="RBB36" s="392"/>
      <c r="RBC36" s="392"/>
      <c r="RBD36" s="392"/>
      <c r="RBE36" s="392"/>
      <c r="RBF36" s="392"/>
      <c r="RBG36" s="392"/>
      <c r="RBH36" s="392"/>
      <c r="RBI36" s="392"/>
      <c r="RBJ36" s="392"/>
      <c r="RBK36" s="392"/>
      <c r="RBL36" s="392"/>
      <c r="RBM36" s="392"/>
      <c r="RBN36" s="392"/>
      <c r="RBO36" s="392"/>
      <c r="RBP36" s="392"/>
      <c r="RBQ36" s="392"/>
      <c r="RBR36" s="392"/>
      <c r="RBS36" s="392"/>
      <c r="RBT36" s="392"/>
      <c r="RBU36" s="392"/>
      <c r="RBV36" s="392"/>
      <c r="RBW36" s="392"/>
      <c r="RBX36" s="392"/>
      <c r="RBY36" s="392"/>
      <c r="RBZ36" s="392"/>
      <c r="RCA36" s="392"/>
      <c r="RCB36" s="392"/>
      <c r="RCC36" s="392"/>
      <c r="RCD36" s="392"/>
      <c r="RCE36" s="392"/>
      <c r="RCF36" s="392"/>
      <c r="RCG36" s="392"/>
      <c r="RCH36" s="392"/>
      <c r="RCI36" s="392"/>
      <c r="RCJ36" s="392"/>
      <c r="RCK36" s="392"/>
      <c r="RCL36" s="392"/>
      <c r="RCM36" s="392"/>
      <c r="RCN36" s="392"/>
      <c r="RCO36" s="392"/>
      <c r="RCP36" s="392"/>
      <c r="RCQ36" s="392"/>
      <c r="RCR36" s="392"/>
      <c r="RCS36" s="392"/>
      <c r="RCT36" s="392"/>
      <c r="RCU36" s="392"/>
      <c r="RCV36" s="392"/>
      <c r="RCW36" s="392"/>
      <c r="RCX36" s="392"/>
      <c r="RCY36" s="392"/>
      <c r="RCZ36" s="392"/>
      <c r="RDA36" s="392"/>
      <c r="RDB36" s="392"/>
      <c r="RDC36" s="392"/>
      <c r="RDD36" s="392"/>
      <c r="RDE36" s="392"/>
      <c r="RDF36" s="392"/>
      <c r="RDG36" s="392"/>
      <c r="RDH36" s="392"/>
      <c r="RDI36" s="392"/>
      <c r="RDJ36" s="392"/>
      <c r="RDK36" s="392"/>
      <c r="RDL36" s="392"/>
      <c r="RDM36" s="392"/>
      <c r="RDN36" s="392"/>
      <c r="RDO36" s="392"/>
      <c r="RDP36" s="392"/>
      <c r="RDQ36" s="392"/>
      <c r="RDR36" s="392"/>
      <c r="RDS36" s="392"/>
      <c r="RDT36" s="392"/>
      <c r="RDU36" s="392"/>
      <c r="RDV36" s="392"/>
      <c r="RDW36" s="392"/>
      <c r="RDX36" s="392"/>
      <c r="RDY36" s="392"/>
      <c r="RDZ36" s="392"/>
      <c r="REA36" s="392"/>
      <c r="REB36" s="392"/>
      <c r="REC36" s="392"/>
      <c r="RED36" s="392"/>
      <c r="REE36" s="392"/>
      <c r="REF36" s="392"/>
      <c r="REG36" s="392"/>
      <c r="REH36" s="392"/>
      <c r="REI36" s="392"/>
      <c r="REJ36" s="392"/>
      <c r="REK36" s="392"/>
      <c r="REL36" s="392"/>
      <c r="REM36" s="392"/>
      <c r="REN36" s="392"/>
      <c r="REO36" s="392"/>
      <c r="REP36" s="392"/>
      <c r="REQ36" s="392"/>
      <c r="RER36" s="392"/>
      <c r="RES36" s="392"/>
      <c r="RET36" s="392"/>
      <c r="REU36" s="392"/>
      <c r="REV36" s="392"/>
      <c r="REW36" s="392"/>
      <c r="REX36" s="392"/>
      <c r="REY36" s="392"/>
      <c r="REZ36" s="392"/>
      <c r="RFA36" s="392"/>
      <c r="RFB36" s="392"/>
      <c r="RFC36" s="392"/>
      <c r="RFD36" s="392"/>
      <c r="RFE36" s="392"/>
      <c r="RFF36" s="392"/>
      <c r="RFG36" s="392"/>
      <c r="RFH36" s="392"/>
      <c r="RFI36" s="392"/>
      <c r="RFJ36" s="392"/>
      <c r="RFK36" s="392"/>
      <c r="RFL36" s="392"/>
      <c r="RFM36" s="392"/>
      <c r="RFN36" s="392"/>
      <c r="RFO36" s="392"/>
      <c r="RFP36" s="392"/>
      <c r="RFQ36" s="392"/>
      <c r="RFR36" s="392"/>
      <c r="RFS36" s="392"/>
      <c r="RFT36" s="392"/>
      <c r="RFU36" s="392"/>
      <c r="RFV36" s="392"/>
      <c r="RFW36" s="392"/>
      <c r="RFX36" s="392"/>
      <c r="RFY36" s="392"/>
      <c r="RFZ36" s="392"/>
      <c r="RGA36" s="392"/>
      <c r="RGB36" s="392"/>
      <c r="RGC36" s="392"/>
      <c r="RGD36" s="392"/>
      <c r="RGE36" s="392"/>
      <c r="RGF36" s="392"/>
      <c r="RGG36" s="392"/>
      <c r="RGH36" s="392"/>
      <c r="RGI36" s="392"/>
      <c r="RGJ36" s="392"/>
      <c r="RGK36" s="392"/>
      <c r="RGL36" s="392"/>
      <c r="RGM36" s="392"/>
      <c r="RGN36" s="392"/>
      <c r="RGO36" s="392"/>
      <c r="RGP36" s="392"/>
      <c r="RGQ36" s="392"/>
      <c r="RGR36" s="392"/>
      <c r="RGS36" s="392"/>
      <c r="RGT36" s="392"/>
      <c r="RGU36" s="392"/>
      <c r="RGV36" s="392"/>
      <c r="RGW36" s="392"/>
      <c r="RGX36" s="392"/>
      <c r="RGY36" s="392"/>
      <c r="RGZ36" s="392"/>
      <c r="RHA36" s="392"/>
      <c r="RHB36" s="392"/>
      <c r="RHC36" s="392"/>
      <c r="RHD36" s="392"/>
      <c r="RHE36" s="392"/>
      <c r="RHF36" s="392"/>
      <c r="RHG36" s="392"/>
      <c r="RHH36" s="392"/>
      <c r="RHI36" s="392"/>
      <c r="RHJ36" s="392"/>
      <c r="RHK36" s="392"/>
      <c r="RHL36" s="392"/>
      <c r="RHM36" s="392"/>
      <c r="RHN36" s="392"/>
      <c r="RHO36" s="392"/>
      <c r="RHP36" s="392"/>
      <c r="RHQ36" s="392"/>
      <c r="RHR36" s="392"/>
      <c r="RHS36" s="392"/>
      <c r="RHT36" s="392"/>
      <c r="RHU36" s="392"/>
      <c r="RHV36" s="392"/>
      <c r="RHW36" s="392"/>
      <c r="RHX36" s="392"/>
      <c r="RHY36" s="392"/>
      <c r="RHZ36" s="392"/>
      <c r="RIA36" s="392"/>
      <c r="RIB36" s="392"/>
      <c r="RIC36" s="392"/>
      <c r="RID36" s="392"/>
      <c r="RIE36" s="392"/>
      <c r="RIF36" s="392"/>
      <c r="RIG36" s="392"/>
      <c r="RIH36" s="392"/>
      <c r="RII36" s="392"/>
      <c r="RIJ36" s="392"/>
      <c r="RIK36" s="392"/>
      <c r="RIL36" s="392"/>
      <c r="RIM36" s="392"/>
      <c r="RIN36" s="392"/>
      <c r="RIO36" s="392"/>
      <c r="RIP36" s="392"/>
      <c r="RIQ36" s="392"/>
      <c r="RIR36" s="392"/>
      <c r="RIS36" s="392"/>
      <c r="RIT36" s="392"/>
      <c r="RIU36" s="392"/>
      <c r="RIV36" s="392"/>
      <c r="RIW36" s="392"/>
      <c r="RIX36" s="392"/>
      <c r="RIY36" s="392"/>
      <c r="RIZ36" s="392"/>
      <c r="RJA36" s="392"/>
      <c r="RJB36" s="392"/>
      <c r="RJC36" s="392"/>
      <c r="RJD36" s="392"/>
      <c r="RJE36" s="392"/>
      <c r="RJF36" s="392"/>
      <c r="RJG36" s="392"/>
      <c r="RJH36" s="392"/>
      <c r="RJI36" s="392"/>
      <c r="RJJ36" s="392"/>
      <c r="RJK36" s="392"/>
      <c r="RJL36" s="392"/>
      <c r="RJM36" s="392"/>
      <c r="RJN36" s="392"/>
      <c r="RJO36" s="392"/>
      <c r="RJP36" s="392"/>
      <c r="RJQ36" s="392"/>
      <c r="RJR36" s="392"/>
      <c r="RJS36" s="392"/>
      <c r="RJT36" s="392"/>
      <c r="RJU36" s="392"/>
      <c r="RJV36" s="392"/>
      <c r="RJW36" s="392"/>
      <c r="RJX36" s="392"/>
      <c r="RJY36" s="392"/>
      <c r="RJZ36" s="392"/>
      <c r="RKA36" s="392"/>
      <c r="RKB36" s="392"/>
      <c r="RKC36" s="392"/>
      <c r="RKD36" s="392"/>
      <c r="RKE36" s="392"/>
      <c r="RKF36" s="392"/>
      <c r="RKG36" s="392"/>
      <c r="RKH36" s="392"/>
      <c r="RKI36" s="392"/>
      <c r="RKJ36" s="392"/>
      <c r="RKK36" s="392"/>
      <c r="RKL36" s="392"/>
      <c r="RKM36" s="392"/>
      <c r="RKN36" s="392"/>
      <c r="RKO36" s="392"/>
      <c r="RKP36" s="392"/>
      <c r="RKQ36" s="392"/>
      <c r="RKR36" s="392"/>
      <c r="RKS36" s="392"/>
      <c r="RKT36" s="392"/>
      <c r="RKU36" s="392"/>
      <c r="RKV36" s="392"/>
      <c r="RKW36" s="392"/>
      <c r="RKX36" s="392"/>
      <c r="RKY36" s="392"/>
      <c r="RKZ36" s="392"/>
      <c r="RLA36" s="392"/>
      <c r="RLB36" s="392"/>
      <c r="RLC36" s="392"/>
      <c r="RLD36" s="392"/>
      <c r="RLE36" s="392"/>
      <c r="RLF36" s="392"/>
      <c r="RLG36" s="392"/>
      <c r="RLH36" s="392"/>
      <c r="RLI36" s="392"/>
      <c r="RLJ36" s="392"/>
      <c r="RLK36" s="392"/>
      <c r="RLL36" s="392"/>
      <c r="RLM36" s="392"/>
      <c r="RLN36" s="392"/>
      <c r="RLO36" s="392"/>
      <c r="RLP36" s="392"/>
      <c r="RLQ36" s="392"/>
      <c r="RLR36" s="392"/>
      <c r="RLS36" s="392"/>
      <c r="RLT36" s="392"/>
      <c r="RLU36" s="392"/>
      <c r="RLV36" s="392"/>
      <c r="RLW36" s="392"/>
      <c r="RLX36" s="392"/>
      <c r="RLY36" s="392"/>
      <c r="RLZ36" s="392"/>
      <c r="RMA36" s="392"/>
      <c r="RMB36" s="392"/>
      <c r="RMC36" s="392"/>
      <c r="RMD36" s="392"/>
      <c r="RME36" s="392"/>
      <c r="RMF36" s="392"/>
      <c r="RMG36" s="392"/>
      <c r="RMH36" s="392"/>
      <c r="RMI36" s="392"/>
      <c r="RMJ36" s="392"/>
      <c r="RMK36" s="392"/>
      <c r="RML36" s="392"/>
      <c r="RMM36" s="392"/>
      <c r="RMN36" s="392"/>
      <c r="RMO36" s="392"/>
      <c r="RMP36" s="392"/>
      <c r="RMQ36" s="392"/>
      <c r="RMR36" s="392"/>
      <c r="RMS36" s="392"/>
      <c r="RMT36" s="392"/>
      <c r="RMU36" s="392"/>
      <c r="RMV36" s="392"/>
      <c r="RMW36" s="392"/>
      <c r="RMX36" s="392"/>
      <c r="RMY36" s="392"/>
      <c r="RMZ36" s="392"/>
      <c r="RNA36" s="392"/>
      <c r="RNB36" s="392"/>
      <c r="RNC36" s="392"/>
      <c r="RND36" s="392"/>
      <c r="RNE36" s="392"/>
      <c r="RNF36" s="392"/>
      <c r="RNG36" s="392"/>
      <c r="RNH36" s="392"/>
      <c r="RNI36" s="392"/>
      <c r="RNJ36" s="392"/>
      <c r="RNK36" s="392"/>
      <c r="RNL36" s="392"/>
      <c r="RNM36" s="392"/>
      <c r="RNN36" s="392"/>
      <c r="RNO36" s="392"/>
      <c r="RNP36" s="392"/>
      <c r="RNQ36" s="392"/>
      <c r="RNR36" s="392"/>
      <c r="RNS36" s="392"/>
      <c r="RNT36" s="392"/>
      <c r="RNU36" s="392"/>
      <c r="RNV36" s="392"/>
      <c r="RNW36" s="392"/>
      <c r="RNX36" s="392"/>
      <c r="RNY36" s="392"/>
      <c r="RNZ36" s="392"/>
      <c r="ROA36" s="392"/>
      <c r="ROB36" s="392"/>
      <c r="ROC36" s="392"/>
      <c r="ROD36" s="392"/>
      <c r="ROE36" s="392"/>
      <c r="ROF36" s="392"/>
      <c r="ROG36" s="392"/>
      <c r="ROH36" s="392"/>
      <c r="ROI36" s="392"/>
      <c r="ROJ36" s="392"/>
      <c r="ROK36" s="392"/>
      <c r="ROL36" s="392"/>
      <c r="ROM36" s="392"/>
      <c r="RON36" s="392"/>
      <c r="ROO36" s="392"/>
      <c r="ROP36" s="392"/>
      <c r="ROQ36" s="392"/>
      <c r="ROR36" s="392"/>
      <c r="ROS36" s="392"/>
      <c r="ROT36" s="392"/>
      <c r="ROU36" s="392"/>
      <c r="ROV36" s="392"/>
      <c r="ROW36" s="392"/>
      <c r="ROX36" s="392"/>
      <c r="ROY36" s="392"/>
      <c r="ROZ36" s="392"/>
      <c r="RPA36" s="392"/>
      <c r="RPB36" s="392"/>
      <c r="RPC36" s="392"/>
      <c r="RPD36" s="392"/>
      <c r="RPE36" s="392"/>
      <c r="RPF36" s="392"/>
      <c r="RPG36" s="392"/>
      <c r="RPH36" s="392"/>
      <c r="RPI36" s="392"/>
      <c r="RPJ36" s="392"/>
      <c r="RPK36" s="392"/>
      <c r="RPL36" s="392"/>
      <c r="RPM36" s="392"/>
      <c r="RPN36" s="392"/>
      <c r="RPO36" s="392"/>
      <c r="RPP36" s="392"/>
      <c r="RPQ36" s="392"/>
      <c r="RPR36" s="392"/>
      <c r="RPS36" s="392"/>
      <c r="RPT36" s="392"/>
      <c r="RPU36" s="392"/>
      <c r="RPV36" s="392"/>
      <c r="RPW36" s="392"/>
      <c r="RPX36" s="392"/>
      <c r="RPY36" s="392"/>
      <c r="RPZ36" s="392"/>
      <c r="RQA36" s="392"/>
      <c r="RQB36" s="392"/>
      <c r="RQC36" s="392"/>
      <c r="RQD36" s="392"/>
      <c r="RQE36" s="392"/>
      <c r="RQF36" s="392"/>
      <c r="RQG36" s="392"/>
      <c r="RQH36" s="392"/>
      <c r="RQI36" s="392"/>
      <c r="RQJ36" s="392"/>
      <c r="RQK36" s="392"/>
      <c r="RQL36" s="392"/>
      <c r="RQM36" s="392"/>
      <c r="RQN36" s="392"/>
      <c r="RQO36" s="392"/>
      <c r="RQP36" s="392"/>
      <c r="RQQ36" s="392"/>
      <c r="RQR36" s="392"/>
      <c r="RQS36" s="392"/>
      <c r="RQT36" s="392"/>
      <c r="RQU36" s="392"/>
      <c r="RQV36" s="392"/>
      <c r="RQW36" s="392"/>
      <c r="RQX36" s="392"/>
      <c r="RQY36" s="392"/>
      <c r="RQZ36" s="392"/>
      <c r="RRA36" s="392"/>
      <c r="RRB36" s="392"/>
      <c r="RRC36" s="392"/>
      <c r="RRD36" s="392"/>
      <c r="RRE36" s="392"/>
      <c r="RRF36" s="392"/>
      <c r="RRG36" s="392"/>
      <c r="RRH36" s="392"/>
      <c r="RRI36" s="392"/>
      <c r="RRJ36" s="392"/>
      <c r="RRK36" s="392"/>
      <c r="RRL36" s="392"/>
      <c r="RRM36" s="392"/>
      <c r="RRN36" s="392"/>
      <c r="RRO36" s="392"/>
      <c r="RRP36" s="392"/>
      <c r="RRQ36" s="392"/>
      <c r="RRR36" s="392"/>
      <c r="RRS36" s="392"/>
      <c r="RRT36" s="392"/>
      <c r="RRU36" s="392"/>
      <c r="RRV36" s="392"/>
      <c r="RRW36" s="392"/>
      <c r="RRX36" s="392"/>
      <c r="RRY36" s="392"/>
      <c r="RRZ36" s="392"/>
      <c r="RSA36" s="392"/>
      <c r="RSB36" s="392"/>
      <c r="RSC36" s="392"/>
      <c r="RSD36" s="392"/>
      <c r="RSE36" s="392"/>
      <c r="RSF36" s="392"/>
      <c r="RSG36" s="392"/>
      <c r="RSH36" s="392"/>
      <c r="RSI36" s="392"/>
      <c r="RSJ36" s="392"/>
      <c r="RSK36" s="392"/>
      <c r="RSL36" s="392"/>
      <c r="RSM36" s="392"/>
      <c r="RSN36" s="392"/>
      <c r="RSO36" s="392"/>
      <c r="RSP36" s="392"/>
      <c r="RSQ36" s="392"/>
      <c r="RSR36" s="392"/>
      <c r="RSS36" s="392"/>
      <c r="RST36" s="392"/>
      <c r="RSU36" s="392"/>
      <c r="RSV36" s="392"/>
      <c r="RSW36" s="392"/>
      <c r="RSX36" s="392"/>
      <c r="RSY36" s="392"/>
      <c r="RSZ36" s="392"/>
      <c r="RTA36" s="392"/>
      <c r="RTB36" s="392"/>
      <c r="RTC36" s="392"/>
      <c r="RTD36" s="392"/>
      <c r="RTE36" s="392"/>
      <c r="RTF36" s="392"/>
      <c r="RTG36" s="392"/>
      <c r="RTH36" s="392"/>
      <c r="RTI36" s="392"/>
      <c r="RTJ36" s="392"/>
      <c r="RTK36" s="392"/>
      <c r="RTL36" s="392"/>
      <c r="RTM36" s="392"/>
      <c r="RTN36" s="392"/>
      <c r="RTO36" s="392"/>
      <c r="RTP36" s="392"/>
      <c r="RTQ36" s="392"/>
      <c r="RTR36" s="392"/>
      <c r="RTS36" s="392"/>
      <c r="RTT36" s="392"/>
      <c r="RTU36" s="392"/>
      <c r="RTV36" s="392"/>
      <c r="RTW36" s="392"/>
      <c r="RTX36" s="392"/>
      <c r="RTY36" s="392"/>
      <c r="RTZ36" s="392"/>
      <c r="RUA36" s="392"/>
      <c r="RUB36" s="392"/>
      <c r="RUC36" s="392"/>
      <c r="RUD36" s="392"/>
      <c r="RUE36" s="392"/>
      <c r="RUF36" s="392"/>
      <c r="RUG36" s="392"/>
      <c r="RUH36" s="392"/>
      <c r="RUI36" s="392"/>
      <c r="RUJ36" s="392"/>
      <c r="RUK36" s="392"/>
      <c r="RUL36" s="392"/>
      <c r="RUM36" s="392"/>
      <c r="RUN36" s="392"/>
      <c r="RUO36" s="392"/>
      <c r="RUP36" s="392"/>
      <c r="RUQ36" s="392"/>
      <c r="RUR36" s="392"/>
      <c r="RUS36" s="392"/>
      <c r="RUT36" s="392"/>
      <c r="RUU36" s="392"/>
      <c r="RUV36" s="392"/>
      <c r="RUW36" s="392"/>
      <c r="RUX36" s="392"/>
      <c r="RUY36" s="392"/>
      <c r="RUZ36" s="392"/>
      <c r="RVA36" s="392"/>
      <c r="RVB36" s="392"/>
      <c r="RVC36" s="392"/>
      <c r="RVD36" s="392"/>
      <c r="RVE36" s="392"/>
      <c r="RVF36" s="392"/>
      <c r="RVG36" s="392"/>
      <c r="RVH36" s="392"/>
      <c r="RVI36" s="392"/>
      <c r="RVJ36" s="392"/>
      <c r="RVK36" s="392"/>
      <c r="RVL36" s="392"/>
      <c r="RVM36" s="392"/>
      <c r="RVN36" s="392"/>
      <c r="RVO36" s="392"/>
      <c r="RVP36" s="392"/>
      <c r="RVQ36" s="392"/>
      <c r="RVR36" s="392"/>
      <c r="RVS36" s="392"/>
      <c r="RVT36" s="392"/>
      <c r="RVU36" s="392"/>
      <c r="RVV36" s="392"/>
      <c r="RVW36" s="392"/>
      <c r="RVX36" s="392"/>
      <c r="RVY36" s="392"/>
      <c r="RVZ36" s="392"/>
      <c r="RWA36" s="392"/>
      <c r="RWB36" s="392"/>
      <c r="RWC36" s="392"/>
      <c r="RWD36" s="392"/>
      <c r="RWE36" s="392"/>
      <c r="RWF36" s="392"/>
      <c r="RWG36" s="392"/>
      <c r="RWH36" s="392"/>
      <c r="RWI36" s="392"/>
      <c r="RWJ36" s="392"/>
      <c r="RWK36" s="392"/>
      <c r="RWL36" s="392"/>
      <c r="RWM36" s="392"/>
      <c r="RWN36" s="392"/>
      <c r="RWO36" s="392"/>
      <c r="RWP36" s="392"/>
      <c r="RWQ36" s="392"/>
      <c r="RWR36" s="392"/>
      <c r="RWS36" s="392"/>
      <c r="RWT36" s="392"/>
      <c r="RWU36" s="392"/>
      <c r="RWV36" s="392"/>
      <c r="RWW36" s="392"/>
      <c r="RWX36" s="392"/>
      <c r="RWY36" s="392"/>
      <c r="RWZ36" s="392"/>
      <c r="RXA36" s="392"/>
      <c r="RXB36" s="392"/>
      <c r="RXC36" s="392"/>
      <c r="RXD36" s="392"/>
      <c r="RXE36" s="392"/>
      <c r="RXF36" s="392"/>
      <c r="RXG36" s="392"/>
      <c r="RXH36" s="392"/>
      <c r="RXI36" s="392"/>
      <c r="RXJ36" s="392"/>
      <c r="RXK36" s="392"/>
      <c r="RXL36" s="392"/>
      <c r="RXM36" s="392"/>
      <c r="RXN36" s="392"/>
      <c r="RXO36" s="392"/>
      <c r="RXP36" s="392"/>
      <c r="RXQ36" s="392"/>
      <c r="RXR36" s="392"/>
      <c r="RXS36" s="392"/>
      <c r="RXT36" s="392"/>
      <c r="RXU36" s="392"/>
      <c r="RXV36" s="392"/>
      <c r="RXW36" s="392"/>
      <c r="RXX36" s="392"/>
      <c r="RXY36" s="392"/>
      <c r="RXZ36" s="392"/>
      <c r="RYA36" s="392"/>
      <c r="RYB36" s="392"/>
      <c r="RYC36" s="392"/>
      <c r="RYD36" s="392"/>
      <c r="RYE36" s="392"/>
      <c r="RYF36" s="392"/>
      <c r="RYG36" s="392"/>
      <c r="RYH36" s="392"/>
      <c r="RYI36" s="392"/>
      <c r="RYJ36" s="392"/>
      <c r="RYK36" s="392"/>
      <c r="RYL36" s="392"/>
      <c r="RYM36" s="392"/>
      <c r="RYN36" s="392"/>
      <c r="RYO36" s="392"/>
      <c r="RYP36" s="392"/>
      <c r="RYQ36" s="392"/>
      <c r="RYR36" s="392"/>
      <c r="RYS36" s="392"/>
      <c r="RYT36" s="392"/>
      <c r="RYU36" s="392"/>
      <c r="RYV36" s="392"/>
      <c r="RYW36" s="392"/>
      <c r="RYX36" s="392"/>
      <c r="RYY36" s="392"/>
      <c r="RYZ36" s="392"/>
      <c r="RZA36" s="392"/>
      <c r="RZB36" s="392"/>
      <c r="RZC36" s="392"/>
      <c r="RZD36" s="392"/>
      <c r="RZE36" s="392"/>
      <c r="RZF36" s="392"/>
      <c r="RZG36" s="392"/>
      <c r="RZH36" s="392"/>
      <c r="RZI36" s="392"/>
      <c r="RZJ36" s="392"/>
      <c r="RZK36" s="392"/>
      <c r="RZL36" s="392"/>
      <c r="RZM36" s="392"/>
      <c r="RZN36" s="392"/>
      <c r="RZO36" s="392"/>
      <c r="RZP36" s="392"/>
      <c r="RZQ36" s="392"/>
      <c r="RZR36" s="392"/>
      <c r="RZS36" s="392"/>
      <c r="RZT36" s="392"/>
      <c r="RZU36" s="392"/>
      <c r="RZV36" s="392"/>
      <c r="RZW36" s="392"/>
      <c r="RZX36" s="392"/>
      <c r="RZY36" s="392"/>
      <c r="RZZ36" s="392"/>
      <c r="SAA36" s="392"/>
      <c r="SAB36" s="392"/>
      <c r="SAC36" s="392"/>
      <c r="SAD36" s="392"/>
      <c r="SAE36" s="392"/>
      <c r="SAF36" s="392"/>
      <c r="SAG36" s="392"/>
      <c r="SAH36" s="392"/>
      <c r="SAI36" s="392"/>
      <c r="SAJ36" s="392"/>
      <c r="SAK36" s="392"/>
      <c r="SAL36" s="392"/>
      <c r="SAM36" s="392"/>
      <c r="SAN36" s="392"/>
      <c r="SAO36" s="392"/>
      <c r="SAP36" s="392"/>
      <c r="SAQ36" s="392"/>
      <c r="SAR36" s="392"/>
      <c r="SAS36" s="392"/>
      <c r="SAT36" s="392"/>
      <c r="SAU36" s="392"/>
      <c r="SAV36" s="392"/>
      <c r="SAW36" s="392"/>
      <c r="SAX36" s="392"/>
      <c r="SAY36" s="392"/>
      <c r="SAZ36" s="392"/>
      <c r="SBA36" s="392"/>
      <c r="SBB36" s="392"/>
      <c r="SBC36" s="392"/>
      <c r="SBD36" s="392"/>
      <c r="SBE36" s="392"/>
      <c r="SBF36" s="392"/>
      <c r="SBG36" s="392"/>
      <c r="SBH36" s="392"/>
      <c r="SBI36" s="392"/>
      <c r="SBJ36" s="392"/>
      <c r="SBK36" s="392"/>
      <c r="SBL36" s="392"/>
      <c r="SBM36" s="392"/>
      <c r="SBN36" s="392"/>
      <c r="SBO36" s="392"/>
      <c r="SBP36" s="392"/>
      <c r="SBQ36" s="392"/>
      <c r="SBR36" s="392"/>
      <c r="SBS36" s="392"/>
      <c r="SBT36" s="392"/>
      <c r="SBU36" s="392"/>
      <c r="SBV36" s="392"/>
      <c r="SBW36" s="392"/>
      <c r="SBX36" s="392"/>
      <c r="SBY36" s="392"/>
      <c r="SBZ36" s="392"/>
      <c r="SCA36" s="392"/>
      <c r="SCB36" s="392"/>
      <c r="SCC36" s="392"/>
      <c r="SCD36" s="392"/>
      <c r="SCE36" s="392"/>
      <c r="SCF36" s="392"/>
      <c r="SCG36" s="392"/>
      <c r="SCH36" s="392"/>
      <c r="SCI36" s="392"/>
      <c r="SCJ36" s="392"/>
      <c r="SCK36" s="392"/>
      <c r="SCL36" s="392"/>
      <c r="SCM36" s="392"/>
      <c r="SCN36" s="392"/>
      <c r="SCO36" s="392"/>
      <c r="SCP36" s="392"/>
      <c r="SCQ36" s="392"/>
      <c r="SCR36" s="392"/>
      <c r="SCS36" s="392"/>
      <c r="SCT36" s="392"/>
      <c r="SCU36" s="392"/>
      <c r="SCV36" s="392"/>
      <c r="SCW36" s="392"/>
      <c r="SCX36" s="392"/>
      <c r="SCY36" s="392"/>
      <c r="SCZ36" s="392"/>
      <c r="SDA36" s="392"/>
      <c r="SDB36" s="392"/>
      <c r="SDC36" s="392"/>
      <c r="SDD36" s="392"/>
      <c r="SDE36" s="392"/>
      <c r="SDF36" s="392"/>
      <c r="SDG36" s="392"/>
      <c r="SDH36" s="392"/>
      <c r="SDI36" s="392"/>
      <c r="SDJ36" s="392"/>
      <c r="SDK36" s="392"/>
      <c r="SDL36" s="392"/>
      <c r="SDM36" s="392"/>
      <c r="SDN36" s="392"/>
      <c r="SDO36" s="392"/>
      <c r="SDP36" s="392"/>
      <c r="SDQ36" s="392"/>
      <c r="SDR36" s="392"/>
      <c r="SDS36" s="392"/>
      <c r="SDT36" s="392"/>
      <c r="SDU36" s="392"/>
      <c r="SDV36" s="392"/>
      <c r="SDW36" s="392"/>
      <c r="SDX36" s="392"/>
      <c r="SDY36" s="392"/>
      <c r="SDZ36" s="392"/>
      <c r="SEA36" s="392"/>
      <c r="SEB36" s="392"/>
      <c r="SEC36" s="392"/>
      <c r="SED36" s="392"/>
      <c r="SEE36" s="392"/>
      <c r="SEF36" s="392"/>
      <c r="SEG36" s="392"/>
      <c r="SEH36" s="392"/>
      <c r="SEI36" s="392"/>
      <c r="SEJ36" s="392"/>
      <c r="SEK36" s="392"/>
      <c r="SEL36" s="392"/>
      <c r="SEM36" s="392"/>
      <c r="SEN36" s="392"/>
      <c r="SEO36" s="392"/>
      <c r="SEP36" s="392"/>
      <c r="SEQ36" s="392"/>
      <c r="SER36" s="392"/>
      <c r="SES36" s="392"/>
      <c r="SET36" s="392"/>
      <c r="SEU36" s="392"/>
      <c r="SEV36" s="392"/>
      <c r="SEW36" s="392"/>
      <c r="SEX36" s="392"/>
      <c r="SEY36" s="392"/>
      <c r="SEZ36" s="392"/>
      <c r="SFA36" s="392"/>
      <c r="SFB36" s="392"/>
      <c r="SFC36" s="392"/>
      <c r="SFD36" s="392"/>
      <c r="SFE36" s="392"/>
      <c r="SFF36" s="392"/>
      <c r="SFG36" s="392"/>
      <c r="SFH36" s="392"/>
      <c r="SFI36" s="392"/>
      <c r="SFJ36" s="392"/>
      <c r="SFK36" s="392"/>
      <c r="SFL36" s="392"/>
      <c r="SFM36" s="392"/>
      <c r="SFN36" s="392"/>
      <c r="SFO36" s="392"/>
      <c r="SFP36" s="392"/>
      <c r="SFQ36" s="392"/>
      <c r="SFR36" s="392"/>
      <c r="SFS36" s="392"/>
      <c r="SFT36" s="392"/>
      <c r="SFU36" s="392"/>
      <c r="SFV36" s="392"/>
      <c r="SFW36" s="392"/>
      <c r="SFX36" s="392"/>
      <c r="SFY36" s="392"/>
      <c r="SFZ36" s="392"/>
      <c r="SGA36" s="392"/>
      <c r="SGB36" s="392"/>
      <c r="SGC36" s="392"/>
      <c r="SGD36" s="392"/>
      <c r="SGE36" s="392"/>
      <c r="SGF36" s="392"/>
      <c r="SGG36" s="392"/>
      <c r="SGH36" s="392"/>
      <c r="SGI36" s="392"/>
      <c r="SGJ36" s="392"/>
      <c r="SGK36" s="392"/>
      <c r="SGL36" s="392"/>
      <c r="SGM36" s="392"/>
      <c r="SGN36" s="392"/>
      <c r="SGO36" s="392"/>
      <c r="SGP36" s="392"/>
      <c r="SGQ36" s="392"/>
      <c r="SGR36" s="392"/>
      <c r="SGS36" s="392"/>
      <c r="SGT36" s="392"/>
      <c r="SGU36" s="392"/>
      <c r="SGV36" s="392"/>
      <c r="SGW36" s="392"/>
      <c r="SGX36" s="392"/>
      <c r="SGY36" s="392"/>
      <c r="SGZ36" s="392"/>
      <c r="SHA36" s="392"/>
      <c r="SHB36" s="392"/>
      <c r="SHC36" s="392"/>
      <c r="SHD36" s="392"/>
      <c r="SHE36" s="392"/>
      <c r="SHF36" s="392"/>
      <c r="SHG36" s="392"/>
      <c r="SHH36" s="392"/>
      <c r="SHI36" s="392"/>
      <c r="SHJ36" s="392"/>
      <c r="SHK36" s="392"/>
      <c r="SHL36" s="392"/>
      <c r="SHM36" s="392"/>
      <c r="SHN36" s="392"/>
      <c r="SHO36" s="392"/>
      <c r="SHP36" s="392"/>
      <c r="SHQ36" s="392"/>
      <c r="SHR36" s="392"/>
      <c r="SHS36" s="392"/>
      <c r="SHT36" s="392"/>
      <c r="SHU36" s="392"/>
      <c r="SHV36" s="392"/>
      <c r="SHW36" s="392"/>
      <c r="SHX36" s="392"/>
      <c r="SHY36" s="392"/>
      <c r="SHZ36" s="392"/>
      <c r="SIA36" s="392"/>
      <c r="SIB36" s="392"/>
      <c r="SIC36" s="392"/>
      <c r="SID36" s="392"/>
      <c r="SIE36" s="392"/>
      <c r="SIF36" s="392"/>
      <c r="SIG36" s="392"/>
      <c r="SIH36" s="392"/>
      <c r="SII36" s="392"/>
      <c r="SIJ36" s="392"/>
      <c r="SIK36" s="392"/>
      <c r="SIL36" s="392"/>
      <c r="SIM36" s="392"/>
      <c r="SIN36" s="392"/>
      <c r="SIO36" s="392"/>
      <c r="SIP36" s="392"/>
      <c r="SIQ36" s="392"/>
      <c r="SIR36" s="392"/>
      <c r="SIS36" s="392"/>
      <c r="SIT36" s="392"/>
      <c r="SIU36" s="392"/>
      <c r="SIV36" s="392"/>
      <c r="SIW36" s="392"/>
      <c r="SIX36" s="392"/>
      <c r="SIY36" s="392"/>
      <c r="SIZ36" s="392"/>
      <c r="SJA36" s="392"/>
      <c r="SJB36" s="392"/>
      <c r="SJC36" s="392"/>
      <c r="SJD36" s="392"/>
      <c r="SJE36" s="392"/>
      <c r="SJF36" s="392"/>
      <c r="SJG36" s="392"/>
      <c r="SJH36" s="392"/>
      <c r="SJI36" s="392"/>
      <c r="SJJ36" s="392"/>
      <c r="SJK36" s="392"/>
      <c r="SJL36" s="392"/>
      <c r="SJM36" s="392"/>
      <c r="SJN36" s="392"/>
      <c r="SJO36" s="392"/>
      <c r="SJP36" s="392"/>
      <c r="SJQ36" s="392"/>
      <c r="SJR36" s="392"/>
      <c r="SJS36" s="392"/>
      <c r="SJT36" s="392"/>
      <c r="SJU36" s="392"/>
      <c r="SJV36" s="392"/>
      <c r="SJW36" s="392"/>
      <c r="SJX36" s="392"/>
      <c r="SJY36" s="392"/>
      <c r="SJZ36" s="392"/>
      <c r="SKA36" s="392"/>
      <c r="SKB36" s="392"/>
      <c r="SKC36" s="392"/>
      <c r="SKD36" s="392"/>
      <c r="SKE36" s="392"/>
      <c r="SKF36" s="392"/>
      <c r="SKG36" s="392"/>
      <c r="SKH36" s="392"/>
      <c r="SKI36" s="392"/>
      <c r="SKJ36" s="392"/>
      <c r="SKK36" s="392"/>
      <c r="SKL36" s="392"/>
      <c r="SKM36" s="392"/>
      <c r="SKN36" s="392"/>
      <c r="SKO36" s="392"/>
      <c r="SKP36" s="392"/>
      <c r="SKQ36" s="392"/>
      <c r="SKR36" s="392"/>
      <c r="SKS36" s="392"/>
      <c r="SKT36" s="392"/>
      <c r="SKU36" s="392"/>
      <c r="SKV36" s="392"/>
      <c r="SKW36" s="392"/>
      <c r="SKX36" s="392"/>
      <c r="SKY36" s="392"/>
      <c r="SKZ36" s="392"/>
      <c r="SLA36" s="392"/>
      <c r="SLB36" s="392"/>
      <c r="SLC36" s="392"/>
      <c r="SLD36" s="392"/>
      <c r="SLE36" s="392"/>
      <c r="SLF36" s="392"/>
      <c r="SLG36" s="392"/>
      <c r="SLH36" s="392"/>
      <c r="SLI36" s="392"/>
      <c r="SLJ36" s="392"/>
      <c r="SLK36" s="392"/>
      <c r="SLL36" s="392"/>
      <c r="SLM36" s="392"/>
      <c r="SLN36" s="392"/>
      <c r="SLO36" s="392"/>
      <c r="SLP36" s="392"/>
      <c r="SLQ36" s="392"/>
      <c r="SLR36" s="392"/>
      <c r="SLS36" s="392"/>
      <c r="SLT36" s="392"/>
      <c r="SLU36" s="392"/>
      <c r="SLV36" s="392"/>
      <c r="SLW36" s="392"/>
      <c r="SLX36" s="392"/>
      <c r="SLY36" s="392"/>
      <c r="SLZ36" s="392"/>
      <c r="SMA36" s="392"/>
      <c r="SMB36" s="392"/>
      <c r="SMC36" s="392"/>
      <c r="SMD36" s="392"/>
      <c r="SME36" s="392"/>
      <c r="SMF36" s="392"/>
      <c r="SMG36" s="392"/>
      <c r="SMH36" s="392"/>
      <c r="SMI36" s="392"/>
      <c r="SMJ36" s="392"/>
      <c r="SMK36" s="392"/>
      <c r="SML36" s="392"/>
      <c r="SMM36" s="392"/>
      <c r="SMN36" s="392"/>
      <c r="SMO36" s="392"/>
      <c r="SMP36" s="392"/>
      <c r="SMQ36" s="392"/>
      <c r="SMR36" s="392"/>
      <c r="SMS36" s="392"/>
      <c r="SMT36" s="392"/>
      <c r="SMU36" s="392"/>
      <c r="SMV36" s="392"/>
      <c r="SMW36" s="392"/>
      <c r="SMX36" s="392"/>
      <c r="SMY36" s="392"/>
      <c r="SMZ36" s="392"/>
      <c r="SNA36" s="392"/>
      <c r="SNB36" s="392"/>
      <c r="SNC36" s="392"/>
      <c r="SND36" s="392"/>
      <c r="SNE36" s="392"/>
      <c r="SNF36" s="392"/>
      <c r="SNG36" s="392"/>
      <c r="SNH36" s="392"/>
      <c r="SNI36" s="392"/>
      <c r="SNJ36" s="392"/>
      <c r="SNK36" s="392"/>
      <c r="SNL36" s="392"/>
      <c r="SNM36" s="392"/>
      <c r="SNN36" s="392"/>
      <c r="SNO36" s="392"/>
      <c r="SNP36" s="392"/>
      <c r="SNQ36" s="392"/>
      <c r="SNR36" s="392"/>
      <c r="SNS36" s="392"/>
      <c r="SNT36" s="392"/>
      <c r="SNU36" s="392"/>
      <c r="SNV36" s="392"/>
      <c r="SNW36" s="392"/>
      <c r="SNX36" s="392"/>
      <c r="SNY36" s="392"/>
      <c r="SNZ36" s="392"/>
      <c r="SOA36" s="392"/>
      <c r="SOB36" s="392"/>
      <c r="SOC36" s="392"/>
      <c r="SOD36" s="392"/>
      <c r="SOE36" s="392"/>
      <c r="SOF36" s="392"/>
      <c r="SOG36" s="392"/>
      <c r="SOH36" s="392"/>
      <c r="SOI36" s="392"/>
      <c r="SOJ36" s="392"/>
      <c r="SOK36" s="392"/>
      <c r="SOL36" s="392"/>
      <c r="SOM36" s="392"/>
      <c r="SON36" s="392"/>
      <c r="SOO36" s="392"/>
      <c r="SOP36" s="392"/>
      <c r="SOQ36" s="392"/>
      <c r="SOR36" s="392"/>
      <c r="SOS36" s="392"/>
      <c r="SOT36" s="392"/>
      <c r="SOU36" s="392"/>
      <c r="SOV36" s="392"/>
      <c r="SOW36" s="392"/>
      <c r="SOX36" s="392"/>
      <c r="SOY36" s="392"/>
      <c r="SOZ36" s="392"/>
      <c r="SPA36" s="392"/>
      <c r="SPB36" s="392"/>
      <c r="SPC36" s="392"/>
      <c r="SPD36" s="392"/>
      <c r="SPE36" s="392"/>
      <c r="SPF36" s="392"/>
      <c r="SPG36" s="392"/>
      <c r="SPH36" s="392"/>
      <c r="SPI36" s="392"/>
      <c r="SPJ36" s="392"/>
      <c r="SPK36" s="392"/>
      <c r="SPL36" s="392"/>
      <c r="SPM36" s="392"/>
      <c r="SPN36" s="392"/>
      <c r="SPO36" s="392"/>
      <c r="SPP36" s="392"/>
      <c r="SPQ36" s="392"/>
      <c r="SPR36" s="392"/>
      <c r="SPS36" s="392"/>
      <c r="SPT36" s="392"/>
      <c r="SPU36" s="392"/>
      <c r="SPV36" s="392"/>
      <c r="SPW36" s="392"/>
      <c r="SPX36" s="392"/>
      <c r="SPY36" s="392"/>
      <c r="SPZ36" s="392"/>
      <c r="SQA36" s="392"/>
      <c r="SQB36" s="392"/>
      <c r="SQC36" s="392"/>
      <c r="SQD36" s="392"/>
      <c r="SQE36" s="392"/>
      <c r="SQF36" s="392"/>
      <c r="SQG36" s="392"/>
      <c r="SQH36" s="392"/>
      <c r="SQI36" s="392"/>
      <c r="SQJ36" s="392"/>
      <c r="SQK36" s="392"/>
      <c r="SQL36" s="392"/>
      <c r="SQM36" s="392"/>
      <c r="SQN36" s="392"/>
      <c r="SQO36" s="392"/>
      <c r="SQP36" s="392"/>
      <c r="SQQ36" s="392"/>
      <c r="SQR36" s="392"/>
      <c r="SQS36" s="392"/>
      <c r="SQT36" s="392"/>
      <c r="SQU36" s="392"/>
      <c r="SQV36" s="392"/>
      <c r="SQW36" s="392"/>
      <c r="SQX36" s="392"/>
      <c r="SQY36" s="392"/>
      <c r="SQZ36" s="392"/>
      <c r="SRA36" s="392"/>
      <c r="SRB36" s="392"/>
      <c r="SRC36" s="392"/>
      <c r="SRD36" s="392"/>
      <c r="SRE36" s="392"/>
      <c r="SRF36" s="392"/>
      <c r="SRG36" s="392"/>
      <c r="SRH36" s="392"/>
      <c r="SRI36" s="392"/>
      <c r="SRJ36" s="392"/>
      <c r="SRK36" s="392"/>
      <c r="SRL36" s="392"/>
      <c r="SRM36" s="392"/>
      <c r="SRN36" s="392"/>
      <c r="SRO36" s="392"/>
      <c r="SRP36" s="392"/>
      <c r="SRQ36" s="392"/>
      <c r="SRR36" s="392"/>
      <c r="SRS36" s="392"/>
      <c r="SRT36" s="392"/>
      <c r="SRU36" s="392"/>
      <c r="SRV36" s="392"/>
      <c r="SRW36" s="392"/>
      <c r="SRX36" s="392"/>
      <c r="SRY36" s="392"/>
      <c r="SRZ36" s="392"/>
      <c r="SSA36" s="392"/>
      <c r="SSB36" s="392"/>
      <c r="SSC36" s="392"/>
      <c r="SSD36" s="392"/>
      <c r="SSE36" s="392"/>
      <c r="SSF36" s="392"/>
      <c r="SSG36" s="392"/>
      <c r="SSH36" s="392"/>
      <c r="SSI36" s="392"/>
      <c r="SSJ36" s="392"/>
      <c r="SSK36" s="392"/>
      <c r="SSL36" s="392"/>
      <c r="SSM36" s="392"/>
      <c r="SSN36" s="392"/>
      <c r="SSO36" s="392"/>
      <c r="SSP36" s="392"/>
      <c r="SSQ36" s="392"/>
      <c r="SSR36" s="392"/>
      <c r="SSS36" s="392"/>
      <c r="SST36" s="392"/>
      <c r="SSU36" s="392"/>
      <c r="SSV36" s="392"/>
      <c r="SSW36" s="392"/>
      <c r="SSX36" s="392"/>
      <c r="SSY36" s="392"/>
      <c r="SSZ36" s="392"/>
      <c r="STA36" s="392"/>
      <c r="STB36" s="392"/>
      <c r="STC36" s="392"/>
      <c r="STD36" s="392"/>
      <c r="STE36" s="392"/>
      <c r="STF36" s="392"/>
      <c r="STG36" s="392"/>
      <c r="STH36" s="392"/>
      <c r="STI36" s="392"/>
      <c r="STJ36" s="392"/>
      <c r="STK36" s="392"/>
      <c r="STL36" s="392"/>
      <c r="STM36" s="392"/>
      <c r="STN36" s="392"/>
      <c r="STO36" s="392"/>
      <c r="STP36" s="392"/>
      <c r="STQ36" s="392"/>
      <c r="STR36" s="392"/>
      <c r="STS36" s="392"/>
      <c r="STT36" s="392"/>
      <c r="STU36" s="392"/>
      <c r="STV36" s="392"/>
      <c r="STW36" s="392"/>
      <c r="STX36" s="392"/>
      <c r="STY36" s="392"/>
      <c r="STZ36" s="392"/>
      <c r="SUA36" s="392"/>
      <c r="SUB36" s="392"/>
      <c r="SUC36" s="392"/>
      <c r="SUD36" s="392"/>
      <c r="SUE36" s="392"/>
      <c r="SUF36" s="392"/>
      <c r="SUG36" s="392"/>
      <c r="SUH36" s="392"/>
      <c r="SUI36" s="392"/>
      <c r="SUJ36" s="392"/>
      <c r="SUK36" s="392"/>
      <c r="SUL36" s="392"/>
      <c r="SUM36" s="392"/>
      <c r="SUN36" s="392"/>
      <c r="SUO36" s="392"/>
      <c r="SUP36" s="392"/>
      <c r="SUQ36" s="392"/>
      <c r="SUR36" s="392"/>
      <c r="SUS36" s="392"/>
      <c r="SUT36" s="392"/>
      <c r="SUU36" s="392"/>
      <c r="SUV36" s="392"/>
      <c r="SUW36" s="392"/>
      <c r="SUX36" s="392"/>
      <c r="SUY36" s="392"/>
      <c r="SUZ36" s="392"/>
      <c r="SVA36" s="392"/>
      <c r="SVB36" s="392"/>
      <c r="SVC36" s="392"/>
      <c r="SVD36" s="392"/>
      <c r="SVE36" s="392"/>
      <c r="SVF36" s="392"/>
      <c r="SVG36" s="392"/>
      <c r="SVH36" s="392"/>
      <c r="SVI36" s="392"/>
      <c r="SVJ36" s="392"/>
      <c r="SVK36" s="392"/>
      <c r="SVL36" s="392"/>
      <c r="SVM36" s="392"/>
      <c r="SVN36" s="392"/>
      <c r="SVO36" s="392"/>
      <c r="SVP36" s="392"/>
      <c r="SVQ36" s="392"/>
      <c r="SVR36" s="392"/>
      <c r="SVS36" s="392"/>
      <c r="SVT36" s="392"/>
      <c r="SVU36" s="392"/>
      <c r="SVV36" s="392"/>
      <c r="SVW36" s="392"/>
      <c r="SVX36" s="392"/>
      <c r="SVY36" s="392"/>
      <c r="SVZ36" s="392"/>
      <c r="SWA36" s="392"/>
      <c r="SWB36" s="392"/>
      <c r="SWC36" s="392"/>
      <c r="SWD36" s="392"/>
      <c r="SWE36" s="392"/>
      <c r="SWF36" s="392"/>
      <c r="SWG36" s="392"/>
      <c r="SWH36" s="392"/>
      <c r="SWI36" s="392"/>
      <c r="SWJ36" s="392"/>
      <c r="SWK36" s="392"/>
      <c r="SWL36" s="392"/>
      <c r="SWM36" s="392"/>
      <c r="SWN36" s="392"/>
      <c r="SWO36" s="392"/>
      <c r="SWP36" s="392"/>
      <c r="SWQ36" s="392"/>
      <c r="SWR36" s="392"/>
      <c r="SWS36" s="392"/>
      <c r="SWT36" s="392"/>
      <c r="SWU36" s="392"/>
      <c r="SWV36" s="392"/>
      <c r="SWW36" s="392"/>
      <c r="SWX36" s="392"/>
      <c r="SWY36" s="392"/>
      <c r="SWZ36" s="392"/>
      <c r="SXA36" s="392"/>
      <c r="SXB36" s="392"/>
      <c r="SXC36" s="392"/>
      <c r="SXD36" s="392"/>
      <c r="SXE36" s="392"/>
      <c r="SXF36" s="392"/>
      <c r="SXG36" s="392"/>
      <c r="SXH36" s="392"/>
      <c r="SXI36" s="392"/>
      <c r="SXJ36" s="392"/>
      <c r="SXK36" s="392"/>
      <c r="SXL36" s="392"/>
      <c r="SXM36" s="392"/>
      <c r="SXN36" s="392"/>
      <c r="SXO36" s="392"/>
      <c r="SXP36" s="392"/>
      <c r="SXQ36" s="392"/>
      <c r="SXR36" s="392"/>
      <c r="SXS36" s="392"/>
      <c r="SXT36" s="392"/>
      <c r="SXU36" s="392"/>
      <c r="SXV36" s="392"/>
      <c r="SXW36" s="392"/>
      <c r="SXX36" s="392"/>
      <c r="SXY36" s="392"/>
      <c r="SXZ36" s="392"/>
      <c r="SYA36" s="392"/>
      <c r="SYB36" s="392"/>
      <c r="SYC36" s="392"/>
      <c r="SYD36" s="392"/>
      <c r="SYE36" s="392"/>
      <c r="SYF36" s="392"/>
      <c r="SYG36" s="392"/>
      <c r="SYH36" s="392"/>
      <c r="SYI36" s="392"/>
      <c r="SYJ36" s="392"/>
      <c r="SYK36" s="392"/>
      <c r="SYL36" s="392"/>
      <c r="SYM36" s="392"/>
      <c r="SYN36" s="392"/>
      <c r="SYO36" s="392"/>
      <c r="SYP36" s="392"/>
      <c r="SYQ36" s="392"/>
      <c r="SYR36" s="392"/>
      <c r="SYS36" s="392"/>
      <c r="SYT36" s="392"/>
      <c r="SYU36" s="392"/>
      <c r="SYV36" s="392"/>
      <c r="SYW36" s="392"/>
      <c r="SYX36" s="392"/>
      <c r="SYY36" s="392"/>
      <c r="SYZ36" s="392"/>
      <c r="SZA36" s="392"/>
      <c r="SZB36" s="392"/>
      <c r="SZC36" s="392"/>
      <c r="SZD36" s="392"/>
      <c r="SZE36" s="392"/>
      <c r="SZF36" s="392"/>
      <c r="SZG36" s="392"/>
      <c r="SZH36" s="392"/>
      <c r="SZI36" s="392"/>
      <c r="SZJ36" s="392"/>
      <c r="SZK36" s="392"/>
      <c r="SZL36" s="392"/>
      <c r="SZM36" s="392"/>
      <c r="SZN36" s="392"/>
      <c r="SZO36" s="392"/>
      <c r="SZP36" s="392"/>
      <c r="SZQ36" s="392"/>
      <c r="SZR36" s="392"/>
      <c r="SZS36" s="392"/>
      <c r="SZT36" s="392"/>
      <c r="SZU36" s="392"/>
      <c r="SZV36" s="392"/>
      <c r="SZW36" s="392"/>
      <c r="SZX36" s="392"/>
      <c r="SZY36" s="392"/>
      <c r="SZZ36" s="392"/>
      <c r="TAA36" s="392"/>
      <c r="TAB36" s="392"/>
      <c r="TAC36" s="392"/>
      <c r="TAD36" s="392"/>
      <c r="TAE36" s="392"/>
      <c r="TAF36" s="392"/>
      <c r="TAG36" s="392"/>
      <c r="TAH36" s="392"/>
      <c r="TAI36" s="392"/>
      <c r="TAJ36" s="392"/>
      <c r="TAK36" s="392"/>
      <c r="TAL36" s="392"/>
      <c r="TAM36" s="392"/>
      <c r="TAN36" s="392"/>
      <c r="TAO36" s="392"/>
      <c r="TAP36" s="392"/>
      <c r="TAQ36" s="392"/>
      <c r="TAR36" s="392"/>
      <c r="TAS36" s="392"/>
      <c r="TAT36" s="392"/>
      <c r="TAU36" s="392"/>
      <c r="TAV36" s="392"/>
      <c r="TAW36" s="392"/>
      <c r="TAX36" s="392"/>
      <c r="TAY36" s="392"/>
      <c r="TAZ36" s="392"/>
      <c r="TBA36" s="392"/>
      <c r="TBB36" s="392"/>
      <c r="TBC36" s="392"/>
      <c r="TBD36" s="392"/>
      <c r="TBE36" s="392"/>
      <c r="TBF36" s="392"/>
      <c r="TBG36" s="392"/>
      <c r="TBH36" s="392"/>
      <c r="TBI36" s="392"/>
      <c r="TBJ36" s="392"/>
      <c r="TBK36" s="392"/>
      <c r="TBL36" s="392"/>
      <c r="TBM36" s="392"/>
      <c r="TBN36" s="392"/>
      <c r="TBO36" s="392"/>
      <c r="TBP36" s="392"/>
      <c r="TBQ36" s="392"/>
      <c r="TBR36" s="392"/>
      <c r="TBS36" s="392"/>
      <c r="TBT36" s="392"/>
      <c r="TBU36" s="392"/>
      <c r="TBV36" s="392"/>
      <c r="TBW36" s="392"/>
      <c r="TBX36" s="392"/>
      <c r="TBY36" s="392"/>
      <c r="TBZ36" s="392"/>
      <c r="TCA36" s="392"/>
      <c r="TCB36" s="392"/>
      <c r="TCC36" s="392"/>
      <c r="TCD36" s="392"/>
      <c r="TCE36" s="392"/>
      <c r="TCF36" s="392"/>
      <c r="TCG36" s="392"/>
      <c r="TCH36" s="392"/>
      <c r="TCI36" s="392"/>
      <c r="TCJ36" s="392"/>
      <c r="TCK36" s="392"/>
      <c r="TCL36" s="392"/>
      <c r="TCM36" s="392"/>
      <c r="TCN36" s="392"/>
      <c r="TCO36" s="392"/>
      <c r="TCP36" s="392"/>
      <c r="TCQ36" s="392"/>
      <c r="TCR36" s="392"/>
      <c r="TCS36" s="392"/>
      <c r="TCT36" s="392"/>
      <c r="TCU36" s="392"/>
      <c r="TCV36" s="392"/>
      <c r="TCW36" s="392"/>
      <c r="TCX36" s="392"/>
      <c r="TCY36" s="392"/>
      <c r="TCZ36" s="392"/>
      <c r="TDA36" s="392"/>
      <c r="TDB36" s="392"/>
      <c r="TDC36" s="392"/>
      <c r="TDD36" s="392"/>
      <c r="TDE36" s="392"/>
      <c r="TDF36" s="392"/>
      <c r="TDG36" s="392"/>
      <c r="TDH36" s="392"/>
      <c r="TDI36" s="392"/>
      <c r="TDJ36" s="392"/>
      <c r="TDK36" s="392"/>
      <c r="TDL36" s="392"/>
      <c r="TDM36" s="392"/>
      <c r="TDN36" s="392"/>
      <c r="TDO36" s="392"/>
      <c r="TDP36" s="392"/>
      <c r="TDQ36" s="392"/>
      <c r="TDR36" s="392"/>
      <c r="TDS36" s="392"/>
      <c r="TDT36" s="392"/>
      <c r="TDU36" s="392"/>
      <c r="TDV36" s="392"/>
      <c r="TDW36" s="392"/>
      <c r="TDX36" s="392"/>
      <c r="TDY36" s="392"/>
      <c r="TDZ36" s="392"/>
      <c r="TEA36" s="392"/>
      <c r="TEB36" s="392"/>
      <c r="TEC36" s="392"/>
      <c r="TED36" s="392"/>
      <c r="TEE36" s="392"/>
      <c r="TEF36" s="392"/>
      <c r="TEG36" s="392"/>
      <c r="TEH36" s="392"/>
      <c r="TEI36" s="392"/>
      <c r="TEJ36" s="392"/>
      <c r="TEK36" s="392"/>
      <c r="TEL36" s="392"/>
      <c r="TEM36" s="392"/>
      <c r="TEN36" s="392"/>
      <c r="TEO36" s="392"/>
      <c r="TEP36" s="392"/>
      <c r="TEQ36" s="392"/>
      <c r="TER36" s="392"/>
      <c r="TES36" s="392"/>
      <c r="TET36" s="392"/>
      <c r="TEU36" s="392"/>
      <c r="TEV36" s="392"/>
      <c r="TEW36" s="392"/>
      <c r="TEX36" s="392"/>
      <c r="TEY36" s="392"/>
      <c r="TEZ36" s="392"/>
      <c r="TFA36" s="392"/>
      <c r="TFB36" s="392"/>
      <c r="TFC36" s="392"/>
      <c r="TFD36" s="392"/>
      <c r="TFE36" s="392"/>
      <c r="TFF36" s="392"/>
      <c r="TFG36" s="392"/>
      <c r="TFH36" s="392"/>
      <c r="TFI36" s="392"/>
      <c r="TFJ36" s="392"/>
      <c r="TFK36" s="392"/>
      <c r="TFL36" s="392"/>
      <c r="TFM36" s="392"/>
      <c r="TFN36" s="392"/>
      <c r="TFO36" s="392"/>
      <c r="TFP36" s="392"/>
      <c r="TFQ36" s="392"/>
      <c r="TFR36" s="392"/>
      <c r="TFS36" s="392"/>
      <c r="TFT36" s="392"/>
      <c r="TFU36" s="392"/>
      <c r="TFV36" s="392"/>
      <c r="TFW36" s="392"/>
      <c r="TFX36" s="392"/>
      <c r="TFY36" s="392"/>
      <c r="TFZ36" s="392"/>
      <c r="TGA36" s="392"/>
      <c r="TGB36" s="392"/>
      <c r="TGC36" s="392"/>
      <c r="TGD36" s="392"/>
      <c r="TGE36" s="392"/>
      <c r="TGF36" s="392"/>
      <c r="TGG36" s="392"/>
      <c r="TGH36" s="392"/>
      <c r="TGI36" s="392"/>
      <c r="TGJ36" s="392"/>
      <c r="TGK36" s="392"/>
      <c r="TGL36" s="392"/>
      <c r="TGM36" s="392"/>
      <c r="TGN36" s="392"/>
      <c r="TGO36" s="392"/>
      <c r="TGP36" s="392"/>
      <c r="TGQ36" s="392"/>
      <c r="TGR36" s="392"/>
      <c r="TGS36" s="392"/>
      <c r="TGT36" s="392"/>
      <c r="TGU36" s="392"/>
      <c r="TGV36" s="392"/>
      <c r="TGW36" s="392"/>
      <c r="TGX36" s="392"/>
      <c r="TGY36" s="392"/>
      <c r="TGZ36" s="392"/>
      <c r="THA36" s="392"/>
      <c r="THB36" s="392"/>
      <c r="THC36" s="392"/>
      <c r="THD36" s="392"/>
      <c r="THE36" s="392"/>
      <c r="THF36" s="392"/>
      <c r="THG36" s="392"/>
      <c r="THH36" s="392"/>
      <c r="THI36" s="392"/>
      <c r="THJ36" s="392"/>
      <c r="THK36" s="392"/>
      <c r="THL36" s="392"/>
      <c r="THM36" s="392"/>
      <c r="THN36" s="392"/>
      <c r="THO36" s="392"/>
      <c r="THP36" s="392"/>
      <c r="THQ36" s="392"/>
      <c r="THR36" s="392"/>
      <c r="THS36" s="392"/>
      <c r="THT36" s="392"/>
      <c r="THU36" s="392"/>
      <c r="THV36" s="392"/>
      <c r="THW36" s="392"/>
      <c r="THX36" s="392"/>
      <c r="THY36" s="392"/>
      <c r="THZ36" s="392"/>
      <c r="TIA36" s="392"/>
      <c r="TIB36" s="392"/>
      <c r="TIC36" s="392"/>
      <c r="TID36" s="392"/>
      <c r="TIE36" s="392"/>
      <c r="TIF36" s="392"/>
      <c r="TIG36" s="392"/>
      <c r="TIH36" s="392"/>
      <c r="TII36" s="392"/>
      <c r="TIJ36" s="392"/>
      <c r="TIK36" s="392"/>
      <c r="TIL36" s="392"/>
      <c r="TIM36" s="392"/>
      <c r="TIN36" s="392"/>
      <c r="TIO36" s="392"/>
      <c r="TIP36" s="392"/>
      <c r="TIQ36" s="392"/>
      <c r="TIR36" s="392"/>
      <c r="TIS36" s="392"/>
      <c r="TIT36" s="392"/>
      <c r="TIU36" s="392"/>
      <c r="TIV36" s="392"/>
      <c r="TIW36" s="392"/>
      <c r="TIX36" s="392"/>
      <c r="TIY36" s="392"/>
      <c r="TIZ36" s="392"/>
      <c r="TJA36" s="392"/>
      <c r="TJB36" s="392"/>
      <c r="TJC36" s="392"/>
      <c r="TJD36" s="392"/>
      <c r="TJE36" s="392"/>
      <c r="TJF36" s="392"/>
      <c r="TJG36" s="392"/>
      <c r="TJH36" s="392"/>
      <c r="TJI36" s="392"/>
      <c r="TJJ36" s="392"/>
      <c r="TJK36" s="392"/>
      <c r="TJL36" s="392"/>
      <c r="TJM36" s="392"/>
      <c r="TJN36" s="392"/>
      <c r="TJO36" s="392"/>
      <c r="TJP36" s="392"/>
      <c r="TJQ36" s="392"/>
      <c r="TJR36" s="392"/>
      <c r="TJS36" s="392"/>
      <c r="TJT36" s="392"/>
      <c r="TJU36" s="392"/>
      <c r="TJV36" s="392"/>
      <c r="TJW36" s="392"/>
      <c r="TJX36" s="392"/>
      <c r="TJY36" s="392"/>
      <c r="TJZ36" s="392"/>
      <c r="TKA36" s="392"/>
      <c r="TKB36" s="392"/>
      <c r="TKC36" s="392"/>
      <c r="TKD36" s="392"/>
      <c r="TKE36" s="392"/>
      <c r="TKF36" s="392"/>
      <c r="TKG36" s="392"/>
      <c r="TKH36" s="392"/>
      <c r="TKI36" s="392"/>
      <c r="TKJ36" s="392"/>
      <c r="TKK36" s="392"/>
      <c r="TKL36" s="392"/>
      <c r="TKM36" s="392"/>
      <c r="TKN36" s="392"/>
      <c r="TKO36" s="392"/>
      <c r="TKP36" s="392"/>
      <c r="TKQ36" s="392"/>
      <c r="TKR36" s="392"/>
      <c r="TKS36" s="392"/>
      <c r="TKT36" s="392"/>
      <c r="TKU36" s="392"/>
      <c r="TKV36" s="392"/>
      <c r="TKW36" s="392"/>
      <c r="TKX36" s="392"/>
      <c r="TKY36" s="392"/>
      <c r="TKZ36" s="392"/>
      <c r="TLA36" s="392"/>
      <c r="TLB36" s="392"/>
      <c r="TLC36" s="392"/>
      <c r="TLD36" s="392"/>
      <c r="TLE36" s="392"/>
      <c r="TLF36" s="392"/>
      <c r="TLG36" s="392"/>
      <c r="TLH36" s="392"/>
      <c r="TLI36" s="392"/>
      <c r="TLJ36" s="392"/>
      <c r="TLK36" s="392"/>
      <c r="TLL36" s="392"/>
      <c r="TLM36" s="392"/>
      <c r="TLN36" s="392"/>
      <c r="TLO36" s="392"/>
      <c r="TLP36" s="392"/>
      <c r="TLQ36" s="392"/>
      <c r="TLR36" s="392"/>
      <c r="TLS36" s="392"/>
      <c r="TLT36" s="392"/>
      <c r="TLU36" s="392"/>
      <c r="TLV36" s="392"/>
      <c r="TLW36" s="392"/>
      <c r="TLX36" s="392"/>
      <c r="TLY36" s="392"/>
      <c r="TLZ36" s="392"/>
      <c r="TMA36" s="392"/>
      <c r="TMB36" s="392"/>
      <c r="TMC36" s="392"/>
      <c r="TMD36" s="392"/>
      <c r="TME36" s="392"/>
      <c r="TMF36" s="392"/>
      <c r="TMG36" s="392"/>
      <c r="TMH36" s="392"/>
      <c r="TMI36" s="392"/>
      <c r="TMJ36" s="392"/>
      <c r="TMK36" s="392"/>
      <c r="TML36" s="392"/>
      <c r="TMM36" s="392"/>
      <c r="TMN36" s="392"/>
      <c r="TMO36" s="392"/>
      <c r="TMP36" s="392"/>
      <c r="TMQ36" s="392"/>
      <c r="TMR36" s="392"/>
      <c r="TMS36" s="392"/>
      <c r="TMT36" s="392"/>
      <c r="TMU36" s="392"/>
      <c r="TMV36" s="392"/>
      <c r="TMW36" s="392"/>
      <c r="TMX36" s="392"/>
      <c r="TMY36" s="392"/>
      <c r="TMZ36" s="392"/>
      <c r="TNA36" s="392"/>
      <c r="TNB36" s="392"/>
      <c r="TNC36" s="392"/>
      <c r="TND36" s="392"/>
      <c r="TNE36" s="392"/>
      <c r="TNF36" s="392"/>
      <c r="TNG36" s="392"/>
      <c r="TNH36" s="392"/>
      <c r="TNI36" s="392"/>
      <c r="TNJ36" s="392"/>
      <c r="TNK36" s="392"/>
      <c r="TNL36" s="392"/>
      <c r="TNM36" s="392"/>
      <c r="TNN36" s="392"/>
      <c r="TNO36" s="392"/>
      <c r="TNP36" s="392"/>
      <c r="TNQ36" s="392"/>
      <c r="TNR36" s="392"/>
      <c r="TNS36" s="392"/>
      <c r="TNT36" s="392"/>
      <c r="TNU36" s="392"/>
      <c r="TNV36" s="392"/>
      <c r="TNW36" s="392"/>
      <c r="TNX36" s="392"/>
      <c r="TNY36" s="392"/>
      <c r="TNZ36" s="392"/>
      <c r="TOA36" s="392"/>
      <c r="TOB36" s="392"/>
      <c r="TOC36" s="392"/>
      <c r="TOD36" s="392"/>
      <c r="TOE36" s="392"/>
      <c r="TOF36" s="392"/>
      <c r="TOG36" s="392"/>
      <c r="TOH36" s="392"/>
      <c r="TOI36" s="392"/>
      <c r="TOJ36" s="392"/>
      <c r="TOK36" s="392"/>
      <c r="TOL36" s="392"/>
      <c r="TOM36" s="392"/>
      <c r="TON36" s="392"/>
      <c r="TOO36" s="392"/>
      <c r="TOP36" s="392"/>
      <c r="TOQ36" s="392"/>
      <c r="TOR36" s="392"/>
      <c r="TOS36" s="392"/>
      <c r="TOT36" s="392"/>
      <c r="TOU36" s="392"/>
      <c r="TOV36" s="392"/>
      <c r="TOW36" s="392"/>
      <c r="TOX36" s="392"/>
      <c r="TOY36" s="392"/>
      <c r="TOZ36" s="392"/>
      <c r="TPA36" s="392"/>
      <c r="TPB36" s="392"/>
      <c r="TPC36" s="392"/>
      <c r="TPD36" s="392"/>
      <c r="TPE36" s="392"/>
      <c r="TPF36" s="392"/>
      <c r="TPG36" s="392"/>
      <c r="TPH36" s="392"/>
      <c r="TPI36" s="392"/>
      <c r="TPJ36" s="392"/>
      <c r="TPK36" s="392"/>
      <c r="TPL36" s="392"/>
      <c r="TPM36" s="392"/>
      <c r="TPN36" s="392"/>
      <c r="TPO36" s="392"/>
      <c r="TPP36" s="392"/>
      <c r="TPQ36" s="392"/>
      <c r="TPR36" s="392"/>
      <c r="TPS36" s="392"/>
      <c r="TPT36" s="392"/>
      <c r="TPU36" s="392"/>
      <c r="TPV36" s="392"/>
      <c r="TPW36" s="392"/>
      <c r="TPX36" s="392"/>
      <c r="TPY36" s="392"/>
      <c r="TPZ36" s="392"/>
      <c r="TQA36" s="392"/>
      <c r="TQB36" s="392"/>
      <c r="TQC36" s="392"/>
      <c r="TQD36" s="392"/>
      <c r="TQE36" s="392"/>
      <c r="TQF36" s="392"/>
      <c r="TQG36" s="392"/>
      <c r="TQH36" s="392"/>
      <c r="TQI36" s="392"/>
      <c r="TQJ36" s="392"/>
      <c r="TQK36" s="392"/>
      <c r="TQL36" s="392"/>
      <c r="TQM36" s="392"/>
      <c r="TQN36" s="392"/>
      <c r="TQO36" s="392"/>
      <c r="TQP36" s="392"/>
      <c r="TQQ36" s="392"/>
      <c r="TQR36" s="392"/>
      <c r="TQS36" s="392"/>
      <c r="TQT36" s="392"/>
      <c r="TQU36" s="392"/>
      <c r="TQV36" s="392"/>
      <c r="TQW36" s="392"/>
      <c r="TQX36" s="392"/>
      <c r="TQY36" s="392"/>
      <c r="TQZ36" s="392"/>
      <c r="TRA36" s="392"/>
      <c r="TRB36" s="392"/>
      <c r="TRC36" s="392"/>
      <c r="TRD36" s="392"/>
      <c r="TRE36" s="392"/>
      <c r="TRF36" s="392"/>
      <c r="TRG36" s="392"/>
      <c r="TRH36" s="392"/>
      <c r="TRI36" s="392"/>
      <c r="TRJ36" s="392"/>
      <c r="TRK36" s="392"/>
      <c r="TRL36" s="392"/>
      <c r="TRM36" s="392"/>
      <c r="TRN36" s="392"/>
      <c r="TRO36" s="392"/>
      <c r="TRP36" s="392"/>
      <c r="TRQ36" s="392"/>
      <c r="TRR36" s="392"/>
      <c r="TRS36" s="392"/>
      <c r="TRT36" s="392"/>
      <c r="TRU36" s="392"/>
      <c r="TRV36" s="392"/>
      <c r="TRW36" s="392"/>
      <c r="TRX36" s="392"/>
      <c r="TRY36" s="392"/>
      <c r="TRZ36" s="392"/>
      <c r="TSA36" s="392"/>
      <c r="TSB36" s="392"/>
      <c r="TSC36" s="392"/>
      <c r="TSD36" s="392"/>
      <c r="TSE36" s="392"/>
      <c r="TSF36" s="392"/>
      <c r="TSG36" s="392"/>
      <c r="TSH36" s="392"/>
      <c r="TSI36" s="392"/>
      <c r="TSJ36" s="392"/>
      <c r="TSK36" s="392"/>
      <c r="TSL36" s="392"/>
      <c r="TSM36" s="392"/>
      <c r="TSN36" s="392"/>
      <c r="TSO36" s="392"/>
      <c r="TSP36" s="392"/>
      <c r="TSQ36" s="392"/>
      <c r="TSR36" s="392"/>
      <c r="TSS36" s="392"/>
      <c r="TST36" s="392"/>
      <c r="TSU36" s="392"/>
      <c r="TSV36" s="392"/>
      <c r="TSW36" s="392"/>
      <c r="TSX36" s="392"/>
      <c r="TSY36" s="392"/>
      <c r="TSZ36" s="392"/>
      <c r="TTA36" s="392"/>
      <c r="TTB36" s="392"/>
      <c r="TTC36" s="392"/>
      <c r="TTD36" s="392"/>
      <c r="TTE36" s="392"/>
      <c r="TTF36" s="392"/>
      <c r="TTG36" s="392"/>
      <c r="TTH36" s="392"/>
      <c r="TTI36" s="392"/>
      <c r="TTJ36" s="392"/>
      <c r="TTK36" s="392"/>
      <c r="TTL36" s="392"/>
      <c r="TTM36" s="392"/>
      <c r="TTN36" s="392"/>
      <c r="TTO36" s="392"/>
      <c r="TTP36" s="392"/>
      <c r="TTQ36" s="392"/>
      <c r="TTR36" s="392"/>
      <c r="TTS36" s="392"/>
      <c r="TTT36" s="392"/>
      <c r="TTU36" s="392"/>
      <c r="TTV36" s="392"/>
      <c r="TTW36" s="392"/>
      <c r="TTX36" s="392"/>
      <c r="TTY36" s="392"/>
      <c r="TTZ36" s="392"/>
      <c r="TUA36" s="392"/>
      <c r="TUB36" s="392"/>
      <c r="TUC36" s="392"/>
      <c r="TUD36" s="392"/>
      <c r="TUE36" s="392"/>
      <c r="TUF36" s="392"/>
      <c r="TUG36" s="392"/>
      <c r="TUH36" s="392"/>
      <c r="TUI36" s="392"/>
      <c r="TUJ36" s="392"/>
      <c r="TUK36" s="392"/>
      <c r="TUL36" s="392"/>
      <c r="TUM36" s="392"/>
      <c r="TUN36" s="392"/>
      <c r="TUO36" s="392"/>
      <c r="TUP36" s="392"/>
      <c r="TUQ36" s="392"/>
      <c r="TUR36" s="392"/>
      <c r="TUS36" s="392"/>
      <c r="TUT36" s="392"/>
      <c r="TUU36" s="392"/>
      <c r="TUV36" s="392"/>
      <c r="TUW36" s="392"/>
      <c r="TUX36" s="392"/>
      <c r="TUY36" s="392"/>
      <c r="TUZ36" s="392"/>
      <c r="TVA36" s="392"/>
      <c r="TVB36" s="392"/>
      <c r="TVC36" s="392"/>
      <c r="TVD36" s="392"/>
      <c r="TVE36" s="392"/>
      <c r="TVF36" s="392"/>
      <c r="TVG36" s="392"/>
      <c r="TVH36" s="392"/>
      <c r="TVI36" s="392"/>
      <c r="TVJ36" s="392"/>
      <c r="TVK36" s="392"/>
      <c r="TVL36" s="392"/>
      <c r="TVM36" s="392"/>
      <c r="TVN36" s="392"/>
      <c r="TVO36" s="392"/>
      <c r="TVP36" s="392"/>
      <c r="TVQ36" s="392"/>
      <c r="TVR36" s="392"/>
      <c r="TVS36" s="392"/>
      <c r="TVT36" s="392"/>
      <c r="TVU36" s="392"/>
      <c r="TVV36" s="392"/>
      <c r="TVW36" s="392"/>
      <c r="TVX36" s="392"/>
      <c r="TVY36" s="392"/>
      <c r="TVZ36" s="392"/>
      <c r="TWA36" s="392"/>
      <c r="TWB36" s="392"/>
      <c r="TWC36" s="392"/>
      <c r="TWD36" s="392"/>
      <c r="TWE36" s="392"/>
      <c r="TWF36" s="392"/>
      <c r="TWG36" s="392"/>
      <c r="TWH36" s="392"/>
      <c r="TWI36" s="392"/>
      <c r="TWJ36" s="392"/>
      <c r="TWK36" s="392"/>
      <c r="TWL36" s="392"/>
      <c r="TWM36" s="392"/>
      <c r="TWN36" s="392"/>
      <c r="TWO36" s="392"/>
      <c r="TWP36" s="392"/>
      <c r="TWQ36" s="392"/>
      <c r="TWR36" s="392"/>
      <c r="TWS36" s="392"/>
      <c r="TWT36" s="392"/>
      <c r="TWU36" s="392"/>
      <c r="TWV36" s="392"/>
      <c r="TWW36" s="392"/>
      <c r="TWX36" s="392"/>
      <c r="TWY36" s="392"/>
      <c r="TWZ36" s="392"/>
      <c r="TXA36" s="392"/>
      <c r="TXB36" s="392"/>
      <c r="TXC36" s="392"/>
      <c r="TXD36" s="392"/>
      <c r="TXE36" s="392"/>
      <c r="TXF36" s="392"/>
      <c r="TXG36" s="392"/>
      <c r="TXH36" s="392"/>
      <c r="TXI36" s="392"/>
      <c r="TXJ36" s="392"/>
      <c r="TXK36" s="392"/>
      <c r="TXL36" s="392"/>
      <c r="TXM36" s="392"/>
      <c r="TXN36" s="392"/>
      <c r="TXO36" s="392"/>
      <c r="TXP36" s="392"/>
      <c r="TXQ36" s="392"/>
      <c r="TXR36" s="392"/>
      <c r="TXS36" s="392"/>
      <c r="TXT36" s="392"/>
      <c r="TXU36" s="392"/>
      <c r="TXV36" s="392"/>
      <c r="TXW36" s="392"/>
      <c r="TXX36" s="392"/>
      <c r="TXY36" s="392"/>
      <c r="TXZ36" s="392"/>
      <c r="TYA36" s="392"/>
      <c r="TYB36" s="392"/>
      <c r="TYC36" s="392"/>
      <c r="TYD36" s="392"/>
      <c r="TYE36" s="392"/>
      <c r="TYF36" s="392"/>
      <c r="TYG36" s="392"/>
      <c r="TYH36" s="392"/>
      <c r="TYI36" s="392"/>
      <c r="TYJ36" s="392"/>
      <c r="TYK36" s="392"/>
      <c r="TYL36" s="392"/>
      <c r="TYM36" s="392"/>
      <c r="TYN36" s="392"/>
      <c r="TYO36" s="392"/>
      <c r="TYP36" s="392"/>
      <c r="TYQ36" s="392"/>
      <c r="TYR36" s="392"/>
      <c r="TYS36" s="392"/>
      <c r="TYT36" s="392"/>
      <c r="TYU36" s="392"/>
      <c r="TYV36" s="392"/>
      <c r="TYW36" s="392"/>
      <c r="TYX36" s="392"/>
      <c r="TYY36" s="392"/>
      <c r="TYZ36" s="392"/>
      <c r="TZA36" s="392"/>
      <c r="TZB36" s="392"/>
      <c r="TZC36" s="392"/>
      <c r="TZD36" s="392"/>
      <c r="TZE36" s="392"/>
      <c r="TZF36" s="392"/>
      <c r="TZG36" s="392"/>
      <c r="TZH36" s="392"/>
      <c r="TZI36" s="392"/>
      <c r="TZJ36" s="392"/>
      <c r="TZK36" s="392"/>
      <c r="TZL36" s="392"/>
      <c r="TZM36" s="392"/>
      <c r="TZN36" s="392"/>
      <c r="TZO36" s="392"/>
      <c r="TZP36" s="392"/>
      <c r="TZQ36" s="392"/>
      <c r="TZR36" s="392"/>
      <c r="TZS36" s="392"/>
      <c r="TZT36" s="392"/>
      <c r="TZU36" s="392"/>
      <c r="TZV36" s="392"/>
      <c r="TZW36" s="392"/>
      <c r="TZX36" s="392"/>
      <c r="TZY36" s="392"/>
      <c r="TZZ36" s="392"/>
      <c r="UAA36" s="392"/>
      <c r="UAB36" s="392"/>
      <c r="UAC36" s="392"/>
      <c r="UAD36" s="392"/>
      <c r="UAE36" s="392"/>
      <c r="UAF36" s="392"/>
      <c r="UAG36" s="392"/>
      <c r="UAH36" s="392"/>
      <c r="UAI36" s="392"/>
      <c r="UAJ36" s="392"/>
      <c r="UAK36" s="392"/>
      <c r="UAL36" s="392"/>
      <c r="UAM36" s="392"/>
      <c r="UAN36" s="392"/>
      <c r="UAO36" s="392"/>
      <c r="UAP36" s="392"/>
      <c r="UAQ36" s="392"/>
      <c r="UAR36" s="392"/>
      <c r="UAS36" s="392"/>
      <c r="UAT36" s="392"/>
      <c r="UAU36" s="392"/>
      <c r="UAV36" s="392"/>
      <c r="UAW36" s="392"/>
      <c r="UAX36" s="392"/>
      <c r="UAY36" s="392"/>
      <c r="UAZ36" s="392"/>
      <c r="UBA36" s="392"/>
      <c r="UBB36" s="392"/>
      <c r="UBC36" s="392"/>
      <c r="UBD36" s="392"/>
      <c r="UBE36" s="392"/>
      <c r="UBF36" s="392"/>
      <c r="UBG36" s="392"/>
      <c r="UBH36" s="392"/>
      <c r="UBI36" s="392"/>
      <c r="UBJ36" s="392"/>
      <c r="UBK36" s="392"/>
      <c r="UBL36" s="392"/>
      <c r="UBM36" s="392"/>
      <c r="UBN36" s="392"/>
      <c r="UBO36" s="392"/>
      <c r="UBP36" s="392"/>
      <c r="UBQ36" s="392"/>
      <c r="UBR36" s="392"/>
      <c r="UBS36" s="392"/>
      <c r="UBT36" s="392"/>
      <c r="UBU36" s="392"/>
      <c r="UBV36" s="392"/>
      <c r="UBW36" s="392"/>
      <c r="UBX36" s="392"/>
      <c r="UBY36" s="392"/>
      <c r="UBZ36" s="392"/>
      <c r="UCA36" s="392"/>
      <c r="UCB36" s="392"/>
      <c r="UCC36" s="392"/>
      <c r="UCD36" s="392"/>
      <c r="UCE36" s="392"/>
      <c r="UCF36" s="392"/>
      <c r="UCG36" s="392"/>
      <c r="UCH36" s="392"/>
      <c r="UCI36" s="392"/>
      <c r="UCJ36" s="392"/>
      <c r="UCK36" s="392"/>
      <c r="UCL36" s="392"/>
      <c r="UCM36" s="392"/>
      <c r="UCN36" s="392"/>
      <c r="UCO36" s="392"/>
      <c r="UCP36" s="392"/>
      <c r="UCQ36" s="392"/>
      <c r="UCR36" s="392"/>
      <c r="UCS36" s="392"/>
      <c r="UCT36" s="392"/>
      <c r="UCU36" s="392"/>
      <c r="UCV36" s="392"/>
      <c r="UCW36" s="392"/>
      <c r="UCX36" s="392"/>
      <c r="UCY36" s="392"/>
      <c r="UCZ36" s="392"/>
      <c r="UDA36" s="392"/>
      <c r="UDB36" s="392"/>
      <c r="UDC36" s="392"/>
      <c r="UDD36" s="392"/>
      <c r="UDE36" s="392"/>
      <c r="UDF36" s="392"/>
      <c r="UDG36" s="392"/>
      <c r="UDH36" s="392"/>
      <c r="UDI36" s="392"/>
      <c r="UDJ36" s="392"/>
      <c r="UDK36" s="392"/>
      <c r="UDL36" s="392"/>
      <c r="UDM36" s="392"/>
      <c r="UDN36" s="392"/>
      <c r="UDO36" s="392"/>
      <c r="UDP36" s="392"/>
      <c r="UDQ36" s="392"/>
      <c r="UDR36" s="392"/>
      <c r="UDS36" s="392"/>
      <c r="UDT36" s="392"/>
      <c r="UDU36" s="392"/>
      <c r="UDV36" s="392"/>
      <c r="UDW36" s="392"/>
      <c r="UDX36" s="392"/>
      <c r="UDY36" s="392"/>
      <c r="UDZ36" s="392"/>
      <c r="UEA36" s="392"/>
      <c r="UEB36" s="392"/>
      <c r="UEC36" s="392"/>
      <c r="UED36" s="392"/>
      <c r="UEE36" s="392"/>
      <c r="UEF36" s="392"/>
      <c r="UEG36" s="392"/>
      <c r="UEH36" s="392"/>
      <c r="UEI36" s="392"/>
      <c r="UEJ36" s="392"/>
      <c r="UEK36" s="392"/>
      <c r="UEL36" s="392"/>
      <c r="UEM36" s="392"/>
      <c r="UEN36" s="392"/>
      <c r="UEO36" s="392"/>
      <c r="UEP36" s="392"/>
      <c r="UEQ36" s="392"/>
      <c r="UER36" s="392"/>
      <c r="UES36" s="392"/>
      <c r="UET36" s="392"/>
      <c r="UEU36" s="392"/>
      <c r="UEV36" s="392"/>
      <c r="UEW36" s="392"/>
      <c r="UEX36" s="392"/>
      <c r="UEY36" s="392"/>
      <c r="UEZ36" s="392"/>
      <c r="UFA36" s="392"/>
      <c r="UFB36" s="392"/>
      <c r="UFC36" s="392"/>
      <c r="UFD36" s="392"/>
      <c r="UFE36" s="392"/>
      <c r="UFF36" s="392"/>
      <c r="UFG36" s="392"/>
      <c r="UFH36" s="392"/>
      <c r="UFI36" s="392"/>
      <c r="UFJ36" s="392"/>
      <c r="UFK36" s="392"/>
      <c r="UFL36" s="392"/>
      <c r="UFM36" s="392"/>
      <c r="UFN36" s="392"/>
      <c r="UFO36" s="392"/>
      <c r="UFP36" s="392"/>
      <c r="UFQ36" s="392"/>
      <c r="UFR36" s="392"/>
      <c r="UFS36" s="392"/>
      <c r="UFT36" s="392"/>
      <c r="UFU36" s="392"/>
      <c r="UFV36" s="392"/>
      <c r="UFW36" s="392"/>
      <c r="UFX36" s="392"/>
      <c r="UFY36" s="392"/>
      <c r="UFZ36" s="392"/>
      <c r="UGA36" s="392"/>
      <c r="UGB36" s="392"/>
      <c r="UGC36" s="392"/>
      <c r="UGD36" s="392"/>
      <c r="UGE36" s="392"/>
      <c r="UGF36" s="392"/>
      <c r="UGG36" s="392"/>
      <c r="UGH36" s="392"/>
      <c r="UGI36" s="392"/>
      <c r="UGJ36" s="392"/>
      <c r="UGK36" s="392"/>
      <c r="UGL36" s="392"/>
      <c r="UGM36" s="392"/>
      <c r="UGN36" s="392"/>
      <c r="UGO36" s="392"/>
      <c r="UGP36" s="392"/>
      <c r="UGQ36" s="392"/>
      <c r="UGR36" s="392"/>
      <c r="UGS36" s="392"/>
      <c r="UGT36" s="392"/>
      <c r="UGU36" s="392"/>
      <c r="UGV36" s="392"/>
      <c r="UGW36" s="392"/>
      <c r="UGX36" s="392"/>
      <c r="UGY36" s="392"/>
      <c r="UGZ36" s="392"/>
      <c r="UHA36" s="392"/>
      <c r="UHB36" s="392"/>
      <c r="UHC36" s="392"/>
      <c r="UHD36" s="392"/>
      <c r="UHE36" s="392"/>
      <c r="UHF36" s="392"/>
      <c r="UHG36" s="392"/>
      <c r="UHH36" s="392"/>
      <c r="UHI36" s="392"/>
      <c r="UHJ36" s="392"/>
      <c r="UHK36" s="392"/>
      <c r="UHL36" s="392"/>
      <c r="UHM36" s="392"/>
      <c r="UHN36" s="392"/>
      <c r="UHO36" s="392"/>
      <c r="UHP36" s="392"/>
      <c r="UHQ36" s="392"/>
      <c r="UHR36" s="392"/>
      <c r="UHS36" s="392"/>
      <c r="UHT36" s="392"/>
      <c r="UHU36" s="392"/>
      <c r="UHV36" s="392"/>
      <c r="UHW36" s="392"/>
      <c r="UHX36" s="392"/>
      <c r="UHY36" s="392"/>
      <c r="UHZ36" s="392"/>
      <c r="UIA36" s="392"/>
      <c r="UIB36" s="392"/>
      <c r="UIC36" s="392"/>
      <c r="UID36" s="392"/>
      <c r="UIE36" s="392"/>
      <c r="UIF36" s="392"/>
      <c r="UIG36" s="392"/>
      <c r="UIH36" s="392"/>
      <c r="UII36" s="392"/>
      <c r="UIJ36" s="392"/>
      <c r="UIK36" s="392"/>
      <c r="UIL36" s="392"/>
      <c r="UIM36" s="392"/>
      <c r="UIN36" s="392"/>
      <c r="UIO36" s="392"/>
      <c r="UIP36" s="392"/>
      <c r="UIQ36" s="392"/>
      <c r="UIR36" s="392"/>
      <c r="UIS36" s="392"/>
      <c r="UIT36" s="392"/>
      <c r="UIU36" s="392"/>
      <c r="UIV36" s="392"/>
      <c r="UIW36" s="392"/>
      <c r="UIX36" s="392"/>
      <c r="UIY36" s="392"/>
      <c r="UIZ36" s="392"/>
      <c r="UJA36" s="392"/>
      <c r="UJB36" s="392"/>
      <c r="UJC36" s="392"/>
      <c r="UJD36" s="392"/>
      <c r="UJE36" s="392"/>
      <c r="UJF36" s="392"/>
      <c r="UJG36" s="392"/>
      <c r="UJH36" s="392"/>
      <c r="UJI36" s="392"/>
      <c r="UJJ36" s="392"/>
      <c r="UJK36" s="392"/>
      <c r="UJL36" s="392"/>
      <c r="UJM36" s="392"/>
      <c r="UJN36" s="392"/>
      <c r="UJO36" s="392"/>
      <c r="UJP36" s="392"/>
      <c r="UJQ36" s="392"/>
      <c r="UJR36" s="392"/>
      <c r="UJS36" s="392"/>
      <c r="UJT36" s="392"/>
      <c r="UJU36" s="392"/>
      <c r="UJV36" s="392"/>
      <c r="UJW36" s="392"/>
      <c r="UJX36" s="392"/>
      <c r="UJY36" s="392"/>
      <c r="UJZ36" s="392"/>
      <c r="UKA36" s="392"/>
      <c r="UKB36" s="392"/>
      <c r="UKC36" s="392"/>
      <c r="UKD36" s="392"/>
      <c r="UKE36" s="392"/>
      <c r="UKF36" s="392"/>
      <c r="UKG36" s="392"/>
      <c r="UKH36" s="392"/>
      <c r="UKI36" s="392"/>
      <c r="UKJ36" s="392"/>
      <c r="UKK36" s="392"/>
      <c r="UKL36" s="392"/>
      <c r="UKM36" s="392"/>
      <c r="UKN36" s="392"/>
      <c r="UKO36" s="392"/>
      <c r="UKP36" s="392"/>
      <c r="UKQ36" s="392"/>
      <c r="UKR36" s="392"/>
      <c r="UKS36" s="392"/>
      <c r="UKT36" s="392"/>
      <c r="UKU36" s="392"/>
      <c r="UKV36" s="392"/>
      <c r="UKW36" s="392"/>
      <c r="UKX36" s="392"/>
      <c r="UKY36" s="392"/>
      <c r="UKZ36" s="392"/>
      <c r="ULA36" s="392"/>
      <c r="ULB36" s="392"/>
      <c r="ULC36" s="392"/>
      <c r="ULD36" s="392"/>
      <c r="ULE36" s="392"/>
      <c r="ULF36" s="392"/>
      <c r="ULG36" s="392"/>
      <c r="ULH36" s="392"/>
      <c r="ULI36" s="392"/>
      <c r="ULJ36" s="392"/>
      <c r="ULK36" s="392"/>
      <c r="ULL36" s="392"/>
      <c r="ULM36" s="392"/>
      <c r="ULN36" s="392"/>
      <c r="ULO36" s="392"/>
      <c r="ULP36" s="392"/>
      <c r="ULQ36" s="392"/>
      <c r="ULR36" s="392"/>
      <c r="ULS36" s="392"/>
      <c r="ULT36" s="392"/>
      <c r="ULU36" s="392"/>
      <c r="ULV36" s="392"/>
      <c r="ULW36" s="392"/>
      <c r="ULX36" s="392"/>
      <c r="ULY36" s="392"/>
      <c r="ULZ36" s="392"/>
      <c r="UMA36" s="392"/>
      <c r="UMB36" s="392"/>
      <c r="UMC36" s="392"/>
      <c r="UMD36" s="392"/>
      <c r="UME36" s="392"/>
      <c r="UMF36" s="392"/>
      <c r="UMG36" s="392"/>
      <c r="UMH36" s="392"/>
      <c r="UMI36" s="392"/>
      <c r="UMJ36" s="392"/>
      <c r="UMK36" s="392"/>
      <c r="UML36" s="392"/>
      <c r="UMM36" s="392"/>
      <c r="UMN36" s="392"/>
      <c r="UMO36" s="392"/>
      <c r="UMP36" s="392"/>
      <c r="UMQ36" s="392"/>
      <c r="UMR36" s="392"/>
      <c r="UMS36" s="392"/>
      <c r="UMT36" s="392"/>
      <c r="UMU36" s="392"/>
      <c r="UMV36" s="392"/>
      <c r="UMW36" s="392"/>
      <c r="UMX36" s="392"/>
      <c r="UMY36" s="392"/>
      <c r="UMZ36" s="392"/>
      <c r="UNA36" s="392"/>
      <c r="UNB36" s="392"/>
      <c r="UNC36" s="392"/>
      <c r="UND36" s="392"/>
      <c r="UNE36" s="392"/>
      <c r="UNF36" s="392"/>
      <c r="UNG36" s="392"/>
      <c r="UNH36" s="392"/>
      <c r="UNI36" s="392"/>
      <c r="UNJ36" s="392"/>
      <c r="UNK36" s="392"/>
      <c r="UNL36" s="392"/>
      <c r="UNM36" s="392"/>
      <c r="UNN36" s="392"/>
      <c r="UNO36" s="392"/>
      <c r="UNP36" s="392"/>
      <c r="UNQ36" s="392"/>
      <c r="UNR36" s="392"/>
      <c r="UNS36" s="392"/>
      <c r="UNT36" s="392"/>
      <c r="UNU36" s="392"/>
      <c r="UNV36" s="392"/>
      <c r="UNW36" s="392"/>
      <c r="UNX36" s="392"/>
      <c r="UNY36" s="392"/>
      <c r="UNZ36" s="392"/>
      <c r="UOA36" s="392"/>
      <c r="UOB36" s="392"/>
      <c r="UOC36" s="392"/>
      <c r="UOD36" s="392"/>
      <c r="UOE36" s="392"/>
      <c r="UOF36" s="392"/>
      <c r="UOG36" s="392"/>
      <c r="UOH36" s="392"/>
      <c r="UOI36" s="392"/>
      <c r="UOJ36" s="392"/>
      <c r="UOK36" s="392"/>
      <c r="UOL36" s="392"/>
      <c r="UOM36" s="392"/>
      <c r="UON36" s="392"/>
      <c r="UOO36" s="392"/>
      <c r="UOP36" s="392"/>
      <c r="UOQ36" s="392"/>
      <c r="UOR36" s="392"/>
      <c r="UOS36" s="392"/>
      <c r="UOT36" s="392"/>
      <c r="UOU36" s="392"/>
      <c r="UOV36" s="392"/>
      <c r="UOW36" s="392"/>
      <c r="UOX36" s="392"/>
      <c r="UOY36" s="392"/>
      <c r="UOZ36" s="392"/>
      <c r="UPA36" s="392"/>
      <c r="UPB36" s="392"/>
      <c r="UPC36" s="392"/>
      <c r="UPD36" s="392"/>
      <c r="UPE36" s="392"/>
      <c r="UPF36" s="392"/>
      <c r="UPG36" s="392"/>
      <c r="UPH36" s="392"/>
      <c r="UPI36" s="392"/>
      <c r="UPJ36" s="392"/>
      <c r="UPK36" s="392"/>
      <c r="UPL36" s="392"/>
      <c r="UPM36" s="392"/>
      <c r="UPN36" s="392"/>
      <c r="UPO36" s="392"/>
      <c r="UPP36" s="392"/>
      <c r="UPQ36" s="392"/>
      <c r="UPR36" s="392"/>
      <c r="UPS36" s="392"/>
      <c r="UPT36" s="392"/>
      <c r="UPU36" s="392"/>
      <c r="UPV36" s="392"/>
      <c r="UPW36" s="392"/>
      <c r="UPX36" s="392"/>
      <c r="UPY36" s="392"/>
      <c r="UPZ36" s="392"/>
      <c r="UQA36" s="392"/>
      <c r="UQB36" s="392"/>
      <c r="UQC36" s="392"/>
      <c r="UQD36" s="392"/>
      <c r="UQE36" s="392"/>
      <c r="UQF36" s="392"/>
      <c r="UQG36" s="392"/>
      <c r="UQH36" s="392"/>
      <c r="UQI36" s="392"/>
      <c r="UQJ36" s="392"/>
      <c r="UQK36" s="392"/>
      <c r="UQL36" s="392"/>
      <c r="UQM36" s="392"/>
      <c r="UQN36" s="392"/>
      <c r="UQO36" s="392"/>
      <c r="UQP36" s="392"/>
      <c r="UQQ36" s="392"/>
      <c r="UQR36" s="392"/>
      <c r="UQS36" s="392"/>
      <c r="UQT36" s="392"/>
      <c r="UQU36" s="392"/>
      <c r="UQV36" s="392"/>
      <c r="UQW36" s="392"/>
      <c r="UQX36" s="392"/>
      <c r="UQY36" s="392"/>
      <c r="UQZ36" s="392"/>
      <c r="URA36" s="392"/>
      <c r="URB36" s="392"/>
      <c r="URC36" s="392"/>
      <c r="URD36" s="392"/>
      <c r="URE36" s="392"/>
      <c r="URF36" s="392"/>
      <c r="URG36" s="392"/>
      <c r="URH36" s="392"/>
      <c r="URI36" s="392"/>
      <c r="URJ36" s="392"/>
      <c r="URK36" s="392"/>
      <c r="URL36" s="392"/>
      <c r="URM36" s="392"/>
      <c r="URN36" s="392"/>
      <c r="URO36" s="392"/>
      <c r="URP36" s="392"/>
      <c r="URQ36" s="392"/>
      <c r="URR36" s="392"/>
      <c r="URS36" s="392"/>
      <c r="URT36" s="392"/>
      <c r="URU36" s="392"/>
      <c r="URV36" s="392"/>
      <c r="URW36" s="392"/>
      <c r="URX36" s="392"/>
      <c r="URY36" s="392"/>
      <c r="URZ36" s="392"/>
      <c r="USA36" s="392"/>
      <c r="USB36" s="392"/>
      <c r="USC36" s="392"/>
      <c r="USD36" s="392"/>
      <c r="USE36" s="392"/>
      <c r="USF36" s="392"/>
      <c r="USG36" s="392"/>
      <c r="USH36" s="392"/>
      <c r="USI36" s="392"/>
      <c r="USJ36" s="392"/>
      <c r="USK36" s="392"/>
      <c r="USL36" s="392"/>
      <c r="USM36" s="392"/>
      <c r="USN36" s="392"/>
      <c r="USO36" s="392"/>
      <c r="USP36" s="392"/>
      <c r="USQ36" s="392"/>
      <c r="USR36" s="392"/>
      <c r="USS36" s="392"/>
      <c r="UST36" s="392"/>
      <c r="USU36" s="392"/>
      <c r="USV36" s="392"/>
      <c r="USW36" s="392"/>
      <c r="USX36" s="392"/>
      <c r="USY36" s="392"/>
      <c r="USZ36" s="392"/>
      <c r="UTA36" s="392"/>
      <c r="UTB36" s="392"/>
      <c r="UTC36" s="392"/>
      <c r="UTD36" s="392"/>
      <c r="UTE36" s="392"/>
      <c r="UTF36" s="392"/>
      <c r="UTG36" s="392"/>
      <c r="UTH36" s="392"/>
      <c r="UTI36" s="392"/>
      <c r="UTJ36" s="392"/>
      <c r="UTK36" s="392"/>
      <c r="UTL36" s="392"/>
      <c r="UTM36" s="392"/>
      <c r="UTN36" s="392"/>
      <c r="UTO36" s="392"/>
      <c r="UTP36" s="392"/>
      <c r="UTQ36" s="392"/>
      <c r="UTR36" s="392"/>
      <c r="UTS36" s="392"/>
      <c r="UTT36" s="392"/>
      <c r="UTU36" s="392"/>
      <c r="UTV36" s="392"/>
      <c r="UTW36" s="392"/>
      <c r="UTX36" s="392"/>
      <c r="UTY36" s="392"/>
      <c r="UTZ36" s="392"/>
      <c r="UUA36" s="392"/>
      <c r="UUB36" s="392"/>
      <c r="UUC36" s="392"/>
      <c r="UUD36" s="392"/>
      <c r="UUE36" s="392"/>
      <c r="UUF36" s="392"/>
      <c r="UUG36" s="392"/>
      <c r="UUH36" s="392"/>
      <c r="UUI36" s="392"/>
      <c r="UUJ36" s="392"/>
      <c r="UUK36" s="392"/>
      <c r="UUL36" s="392"/>
      <c r="UUM36" s="392"/>
      <c r="UUN36" s="392"/>
      <c r="UUO36" s="392"/>
      <c r="UUP36" s="392"/>
      <c r="UUQ36" s="392"/>
      <c r="UUR36" s="392"/>
      <c r="UUS36" s="392"/>
      <c r="UUT36" s="392"/>
      <c r="UUU36" s="392"/>
      <c r="UUV36" s="392"/>
      <c r="UUW36" s="392"/>
      <c r="UUX36" s="392"/>
      <c r="UUY36" s="392"/>
      <c r="UUZ36" s="392"/>
      <c r="UVA36" s="392"/>
      <c r="UVB36" s="392"/>
      <c r="UVC36" s="392"/>
      <c r="UVD36" s="392"/>
      <c r="UVE36" s="392"/>
      <c r="UVF36" s="392"/>
      <c r="UVG36" s="392"/>
      <c r="UVH36" s="392"/>
      <c r="UVI36" s="392"/>
      <c r="UVJ36" s="392"/>
      <c r="UVK36" s="392"/>
      <c r="UVL36" s="392"/>
      <c r="UVM36" s="392"/>
      <c r="UVN36" s="392"/>
      <c r="UVO36" s="392"/>
      <c r="UVP36" s="392"/>
      <c r="UVQ36" s="392"/>
      <c r="UVR36" s="392"/>
      <c r="UVS36" s="392"/>
      <c r="UVT36" s="392"/>
      <c r="UVU36" s="392"/>
      <c r="UVV36" s="392"/>
      <c r="UVW36" s="392"/>
      <c r="UVX36" s="392"/>
      <c r="UVY36" s="392"/>
      <c r="UVZ36" s="392"/>
      <c r="UWA36" s="392"/>
      <c r="UWB36" s="392"/>
      <c r="UWC36" s="392"/>
      <c r="UWD36" s="392"/>
      <c r="UWE36" s="392"/>
      <c r="UWF36" s="392"/>
      <c r="UWG36" s="392"/>
      <c r="UWH36" s="392"/>
      <c r="UWI36" s="392"/>
      <c r="UWJ36" s="392"/>
      <c r="UWK36" s="392"/>
      <c r="UWL36" s="392"/>
      <c r="UWM36" s="392"/>
      <c r="UWN36" s="392"/>
      <c r="UWO36" s="392"/>
      <c r="UWP36" s="392"/>
      <c r="UWQ36" s="392"/>
      <c r="UWR36" s="392"/>
      <c r="UWS36" s="392"/>
      <c r="UWT36" s="392"/>
      <c r="UWU36" s="392"/>
      <c r="UWV36" s="392"/>
      <c r="UWW36" s="392"/>
      <c r="UWX36" s="392"/>
      <c r="UWY36" s="392"/>
      <c r="UWZ36" s="392"/>
      <c r="UXA36" s="392"/>
      <c r="UXB36" s="392"/>
      <c r="UXC36" s="392"/>
      <c r="UXD36" s="392"/>
      <c r="UXE36" s="392"/>
      <c r="UXF36" s="392"/>
      <c r="UXG36" s="392"/>
      <c r="UXH36" s="392"/>
      <c r="UXI36" s="392"/>
      <c r="UXJ36" s="392"/>
      <c r="UXK36" s="392"/>
      <c r="UXL36" s="392"/>
      <c r="UXM36" s="392"/>
      <c r="UXN36" s="392"/>
      <c r="UXO36" s="392"/>
      <c r="UXP36" s="392"/>
      <c r="UXQ36" s="392"/>
      <c r="UXR36" s="392"/>
      <c r="UXS36" s="392"/>
      <c r="UXT36" s="392"/>
      <c r="UXU36" s="392"/>
      <c r="UXV36" s="392"/>
      <c r="UXW36" s="392"/>
      <c r="UXX36" s="392"/>
      <c r="UXY36" s="392"/>
      <c r="UXZ36" s="392"/>
      <c r="UYA36" s="392"/>
      <c r="UYB36" s="392"/>
      <c r="UYC36" s="392"/>
      <c r="UYD36" s="392"/>
      <c r="UYE36" s="392"/>
      <c r="UYF36" s="392"/>
      <c r="UYG36" s="392"/>
      <c r="UYH36" s="392"/>
      <c r="UYI36" s="392"/>
      <c r="UYJ36" s="392"/>
      <c r="UYK36" s="392"/>
      <c r="UYL36" s="392"/>
      <c r="UYM36" s="392"/>
      <c r="UYN36" s="392"/>
      <c r="UYO36" s="392"/>
      <c r="UYP36" s="392"/>
      <c r="UYQ36" s="392"/>
      <c r="UYR36" s="392"/>
      <c r="UYS36" s="392"/>
      <c r="UYT36" s="392"/>
      <c r="UYU36" s="392"/>
      <c r="UYV36" s="392"/>
      <c r="UYW36" s="392"/>
      <c r="UYX36" s="392"/>
      <c r="UYY36" s="392"/>
      <c r="UYZ36" s="392"/>
      <c r="UZA36" s="392"/>
      <c r="UZB36" s="392"/>
      <c r="UZC36" s="392"/>
      <c r="UZD36" s="392"/>
      <c r="UZE36" s="392"/>
      <c r="UZF36" s="392"/>
      <c r="UZG36" s="392"/>
      <c r="UZH36" s="392"/>
      <c r="UZI36" s="392"/>
      <c r="UZJ36" s="392"/>
      <c r="UZK36" s="392"/>
      <c r="UZL36" s="392"/>
      <c r="UZM36" s="392"/>
      <c r="UZN36" s="392"/>
      <c r="UZO36" s="392"/>
      <c r="UZP36" s="392"/>
      <c r="UZQ36" s="392"/>
      <c r="UZR36" s="392"/>
      <c r="UZS36" s="392"/>
      <c r="UZT36" s="392"/>
      <c r="UZU36" s="392"/>
      <c r="UZV36" s="392"/>
      <c r="UZW36" s="392"/>
      <c r="UZX36" s="392"/>
      <c r="UZY36" s="392"/>
      <c r="UZZ36" s="392"/>
      <c r="VAA36" s="392"/>
      <c r="VAB36" s="392"/>
      <c r="VAC36" s="392"/>
      <c r="VAD36" s="392"/>
      <c r="VAE36" s="392"/>
      <c r="VAF36" s="392"/>
      <c r="VAG36" s="392"/>
      <c r="VAH36" s="392"/>
      <c r="VAI36" s="392"/>
      <c r="VAJ36" s="392"/>
      <c r="VAK36" s="392"/>
      <c r="VAL36" s="392"/>
      <c r="VAM36" s="392"/>
      <c r="VAN36" s="392"/>
      <c r="VAO36" s="392"/>
      <c r="VAP36" s="392"/>
      <c r="VAQ36" s="392"/>
      <c r="VAR36" s="392"/>
      <c r="VAS36" s="392"/>
      <c r="VAT36" s="392"/>
      <c r="VAU36" s="392"/>
      <c r="VAV36" s="392"/>
      <c r="VAW36" s="392"/>
      <c r="VAX36" s="392"/>
      <c r="VAY36" s="392"/>
      <c r="VAZ36" s="392"/>
      <c r="VBA36" s="392"/>
      <c r="VBB36" s="392"/>
      <c r="VBC36" s="392"/>
      <c r="VBD36" s="392"/>
      <c r="VBE36" s="392"/>
      <c r="VBF36" s="392"/>
      <c r="VBG36" s="392"/>
      <c r="VBH36" s="392"/>
      <c r="VBI36" s="392"/>
      <c r="VBJ36" s="392"/>
      <c r="VBK36" s="392"/>
      <c r="VBL36" s="392"/>
      <c r="VBM36" s="392"/>
      <c r="VBN36" s="392"/>
      <c r="VBO36" s="392"/>
      <c r="VBP36" s="392"/>
      <c r="VBQ36" s="392"/>
      <c r="VBR36" s="392"/>
      <c r="VBS36" s="392"/>
      <c r="VBT36" s="392"/>
      <c r="VBU36" s="392"/>
      <c r="VBV36" s="392"/>
      <c r="VBW36" s="392"/>
      <c r="VBX36" s="392"/>
      <c r="VBY36" s="392"/>
      <c r="VBZ36" s="392"/>
      <c r="VCA36" s="392"/>
      <c r="VCB36" s="392"/>
      <c r="VCC36" s="392"/>
      <c r="VCD36" s="392"/>
      <c r="VCE36" s="392"/>
      <c r="VCF36" s="392"/>
      <c r="VCG36" s="392"/>
      <c r="VCH36" s="392"/>
      <c r="VCI36" s="392"/>
      <c r="VCJ36" s="392"/>
      <c r="VCK36" s="392"/>
      <c r="VCL36" s="392"/>
      <c r="VCM36" s="392"/>
      <c r="VCN36" s="392"/>
      <c r="VCO36" s="392"/>
      <c r="VCP36" s="392"/>
      <c r="VCQ36" s="392"/>
      <c r="VCR36" s="392"/>
      <c r="VCS36" s="392"/>
      <c r="VCT36" s="392"/>
      <c r="VCU36" s="392"/>
      <c r="VCV36" s="392"/>
      <c r="VCW36" s="392"/>
      <c r="VCX36" s="392"/>
      <c r="VCY36" s="392"/>
      <c r="VCZ36" s="392"/>
      <c r="VDA36" s="392"/>
      <c r="VDB36" s="392"/>
      <c r="VDC36" s="392"/>
      <c r="VDD36" s="392"/>
      <c r="VDE36" s="392"/>
      <c r="VDF36" s="392"/>
      <c r="VDG36" s="392"/>
      <c r="VDH36" s="392"/>
      <c r="VDI36" s="392"/>
      <c r="VDJ36" s="392"/>
      <c r="VDK36" s="392"/>
      <c r="VDL36" s="392"/>
      <c r="VDM36" s="392"/>
      <c r="VDN36" s="392"/>
      <c r="VDO36" s="392"/>
      <c r="VDP36" s="392"/>
      <c r="VDQ36" s="392"/>
      <c r="VDR36" s="392"/>
      <c r="VDS36" s="392"/>
      <c r="VDT36" s="392"/>
      <c r="VDU36" s="392"/>
      <c r="VDV36" s="392"/>
      <c r="VDW36" s="392"/>
      <c r="VDX36" s="392"/>
      <c r="VDY36" s="392"/>
      <c r="VDZ36" s="392"/>
      <c r="VEA36" s="392"/>
      <c r="VEB36" s="392"/>
      <c r="VEC36" s="392"/>
      <c r="VED36" s="392"/>
      <c r="VEE36" s="392"/>
      <c r="VEF36" s="392"/>
      <c r="VEG36" s="392"/>
      <c r="VEH36" s="392"/>
      <c r="VEI36" s="392"/>
      <c r="VEJ36" s="392"/>
      <c r="VEK36" s="392"/>
      <c r="VEL36" s="392"/>
      <c r="VEM36" s="392"/>
      <c r="VEN36" s="392"/>
      <c r="VEO36" s="392"/>
      <c r="VEP36" s="392"/>
      <c r="VEQ36" s="392"/>
      <c r="VER36" s="392"/>
      <c r="VES36" s="392"/>
      <c r="VET36" s="392"/>
      <c r="VEU36" s="392"/>
      <c r="VEV36" s="392"/>
      <c r="VEW36" s="392"/>
      <c r="VEX36" s="392"/>
      <c r="VEY36" s="392"/>
      <c r="VEZ36" s="392"/>
      <c r="VFA36" s="392"/>
      <c r="VFB36" s="392"/>
      <c r="VFC36" s="392"/>
      <c r="VFD36" s="392"/>
      <c r="VFE36" s="392"/>
      <c r="VFF36" s="392"/>
      <c r="VFG36" s="392"/>
      <c r="VFH36" s="392"/>
      <c r="VFI36" s="392"/>
      <c r="VFJ36" s="392"/>
      <c r="VFK36" s="392"/>
      <c r="VFL36" s="392"/>
      <c r="VFM36" s="392"/>
      <c r="VFN36" s="392"/>
      <c r="VFO36" s="392"/>
      <c r="VFP36" s="392"/>
      <c r="VFQ36" s="392"/>
      <c r="VFR36" s="392"/>
      <c r="VFS36" s="392"/>
      <c r="VFT36" s="392"/>
      <c r="VFU36" s="392"/>
      <c r="VFV36" s="392"/>
      <c r="VFW36" s="392"/>
      <c r="VFX36" s="392"/>
      <c r="VFY36" s="392"/>
      <c r="VFZ36" s="392"/>
      <c r="VGA36" s="392"/>
      <c r="VGB36" s="392"/>
      <c r="VGC36" s="392"/>
      <c r="VGD36" s="392"/>
      <c r="VGE36" s="392"/>
      <c r="VGF36" s="392"/>
      <c r="VGG36" s="392"/>
      <c r="VGH36" s="392"/>
      <c r="VGI36" s="392"/>
      <c r="VGJ36" s="392"/>
      <c r="VGK36" s="392"/>
      <c r="VGL36" s="392"/>
      <c r="VGM36" s="392"/>
      <c r="VGN36" s="392"/>
      <c r="VGO36" s="392"/>
      <c r="VGP36" s="392"/>
      <c r="VGQ36" s="392"/>
      <c r="VGR36" s="392"/>
      <c r="VGS36" s="392"/>
      <c r="VGT36" s="392"/>
      <c r="VGU36" s="392"/>
      <c r="VGV36" s="392"/>
      <c r="VGW36" s="392"/>
      <c r="VGX36" s="392"/>
      <c r="VGY36" s="392"/>
      <c r="VGZ36" s="392"/>
      <c r="VHA36" s="392"/>
      <c r="VHB36" s="392"/>
      <c r="VHC36" s="392"/>
      <c r="VHD36" s="392"/>
      <c r="VHE36" s="392"/>
      <c r="VHF36" s="392"/>
      <c r="VHG36" s="392"/>
      <c r="VHH36" s="392"/>
      <c r="VHI36" s="392"/>
      <c r="VHJ36" s="392"/>
      <c r="VHK36" s="392"/>
      <c r="VHL36" s="392"/>
      <c r="VHM36" s="392"/>
      <c r="VHN36" s="392"/>
      <c r="VHO36" s="392"/>
      <c r="VHP36" s="392"/>
      <c r="VHQ36" s="392"/>
      <c r="VHR36" s="392"/>
      <c r="VHS36" s="392"/>
      <c r="VHT36" s="392"/>
      <c r="VHU36" s="392"/>
      <c r="VHV36" s="392"/>
      <c r="VHW36" s="392"/>
      <c r="VHX36" s="392"/>
      <c r="VHY36" s="392"/>
      <c r="VHZ36" s="392"/>
      <c r="VIA36" s="392"/>
      <c r="VIB36" s="392"/>
      <c r="VIC36" s="392"/>
      <c r="VID36" s="392"/>
      <c r="VIE36" s="392"/>
      <c r="VIF36" s="392"/>
      <c r="VIG36" s="392"/>
      <c r="VIH36" s="392"/>
      <c r="VII36" s="392"/>
      <c r="VIJ36" s="392"/>
      <c r="VIK36" s="392"/>
      <c r="VIL36" s="392"/>
      <c r="VIM36" s="392"/>
      <c r="VIN36" s="392"/>
      <c r="VIO36" s="392"/>
      <c r="VIP36" s="392"/>
      <c r="VIQ36" s="392"/>
      <c r="VIR36" s="392"/>
      <c r="VIS36" s="392"/>
      <c r="VIT36" s="392"/>
      <c r="VIU36" s="392"/>
      <c r="VIV36" s="392"/>
      <c r="VIW36" s="392"/>
      <c r="VIX36" s="392"/>
      <c r="VIY36" s="392"/>
      <c r="VIZ36" s="392"/>
      <c r="VJA36" s="392"/>
      <c r="VJB36" s="392"/>
      <c r="VJC36" s="392"/>
      <c r="VJD36" s="392"/>
      <c r="VJE36" s="392"/>
      <c r="VJF36" s="392"/>
      <c r="VJG36" s="392"/>
      <c r="VJH36" s="392"/>
      <c r="VJI36" s="392"/>
      <c r="VJJ36" s="392"/>
      <c r="VJK36" s="392"/>
      <c r="VJL36" s="392"/>
      <c r="VJM36" s="392"/>
      <c r="VJN36" s="392"/>
      <c r="VJO36" s="392"/>
      <c r="VJP36" s="392"/>
      <c r="VJQ36" s="392"/>
      <c r="VJR36" s="392"/>
      <c r="VJS36" s="392"/>
      <c r="VJT36" s="392"/>
      <c r="VJU36" s="392"/>
      <c r="VJV36" s="392"/>
      <c r="VJW36" s="392"/>
      <c r="VJX36" s="392"/>
      <c r="VJY36" s="392"/>
      <c r="VJZ36" s="392"/>
      <c r="VKA36" s="392"/>
      <c r="VKB36" s="392"/>
      <c r="VKC36" s="392"/>
      <c r="VKD36" s="392"/>
      <c r="VKE36" s="392"/>
      <c r="VKF36" s="392"/>
      <c r="VKG36" s="392"/>
      <c r="VKH36" s="392"/>
      <c r="VKI36" s="392"/>
      <c r="VKJ36" s="392"/>
      <c r="VKK36" s="392"/>
      <c r="VKL36" s="392"/>
      <c r="VKM36" s="392"/>
      <c r="VKN36" s="392"/>
      <c r="VKO36" s="392"/>
      <c r="VKP36" s="392"/>
      <c r="VKQ36" s="392"/>
      <c r="VKR36" s="392"/>
      <c r="VKS36" s="392"/>
      <c r="VKT36" s="392"/>
      <c r="VKU36" s="392"/>
      <c r="VKV36" s="392"/>
      <c r="VKW36" s="392"/>
      <c r="VKX36" s="392"/>
      <c r="VKY36" s="392"/>
      <c r="VKZ36" s="392"/>
      <c r="VLA36" s="392"/>
      <c r="VLB36" s="392"/>
      <c r="VLC36" s="392"/>
      <c r="VLD36" s="392"/>
      <c r="VLE36" s="392"/>
      <c r="VLF36" s="392"/>
      <c r="VLG36" s="392"/>
      <c r="VLH36" s="392"/>
      <c r="VLI36" s="392"/>
      <c r="VLJ36" s="392"/>
      <c r="VLK36" s="392"/>
      <c r="VLL36" s="392"/>
      <c r="VLM36" s="392"/>
      <c r="VLN36" s="392"/>
      <c r="VLO36" s="392"/>
      <c r="VLP36" s="392"/>
      <c r="VLQ36" s="392"/>
      <c r="VLR36" s="392"/>
      <c r="VLS36" s="392"/>
      <c r="VLT36" s="392"/>
      <c r="VLU36" s="392"/>
      <c r="VLV36" s="392"/>
      <c r="VLW36" s="392"/>
      <c r="VLX36" s="392"/>
      <c r="VLY36" s="392"/>
      <c r="VLZ36" s="392"/>
      <c r="VMA36" s="392"/>
      <c r="VMB36" s="392"/>
      <c r="VMC36" s="392"/>
      <c r="VMD36" s="392"/>
      <c r="VME36" s="392"/>
      <c r="VMF36" s="392"/>
      <c r="VMG36" s="392"/>
      <c r="VMH36" s="392"/>
      <c r="VMI36" s="392"/>
      <c r="VMJ36" s="392"/>
      <c r="VMK36" s="392"/>
      <c r="VML36" s="392"/>
      <c r="VMM36" s="392"/>
      <c r="VMN36" s="392"/>
      <c r="VMO36" s="392"/>
      <c r="VMP36" s="392"/>
      <c r="VMQ36" s="392"/>
      <c r="VMR36" s="392"/>
      <c r="VMS36" s="392"/>
      <c r="VMT36" s="392"/>
      <c r="VMU36" s="392"/>
      <c r="VMV36" s="392"/>
      <c r="VMW36" s="392"/>
      <c r="VMX36" s="392"/>
      <c r="VMY36" s="392"/>
      <c r="VMZ36" s="392"/>
      <c r="VNA36" s="392"/>
      <c r="VNB36" s="392"/>
      <c r="VNC36" s="392"/>
      <c r="VND36" s="392"/>
      <c r="VNE36" s="392"/>
      <c r="VNF36" s="392"/>
      <c r="VNG36" s="392"/>
      <c r="VNH36" s="392"/>
      <c r="VNI36" s="392"/>
      <c r="VNJ36" s="392"/>
      <c r="VNK36" s="392"/>
      <c r="VNL36" s="392"/>
      <c r="VNM36" s="392"/>
      <c r="VNN36" s="392"/>
      <c r="VNO36" s="392"/>
      <c r="VNP36" s="392"/>
      <c r="VNQ36" s="392"/>
      <c r="VNR36" s="392"/>
      <c r="VNS36" s="392"/>
      <c r="VNT36" s="392"/>
      <c r="VNU36" s="392"/>
      <c r="VNV36" s="392"/>
      <c r="VNW36" s="392"/>
      <c r="VNX36" s="392"/>
      <c r="VNY36" s="392"/>
      <c r="VNZ36" s="392"/>
      <c r="VOA36" s="392"/>
      <c r="VOB36" s="392"/>
      <c r="VOC36" s="392"/>
      <c r="VOD36" s="392"/>
      <c r="VOE36" s="392"/>
      <c r="VOF36" s="392"/>
      <c r="VOG36" s="392"/>
      <c r="VOH36" s="392"/>
      <c r="VOI36" s="392"/>
      <c r="VOJ36" s="392"/>
      <c r="VOK36" s="392"/>
      <c r="VOL36" s="392"/>
      <c r="VOM36" s="392"/>
      <c r="VON36" s="392"/>
      <c r="VOO36" s="392"/>
      <c r="VOP36" s="392"/>
      <c r="VOQ36" s="392"/>
      <c r="VOR36" s="392"/>
      <c r="VOS36" s="392"/>
      <c r="VOT36" s="392"/>
      <c r="VOU36" s="392"/>
      <c r="VOV36" s="392"/>
      <c r="VOW36" s="392"/>
      <c r="VOX36" s="392"/>
      <c r="VOY36" s="392"/>
      <c r="VOZ36" s="392"/>
      <c r="VPA36" s="392"/>
      <c r="VPB36" s="392"/>
      <c r="VPC36" s="392"/>
      <c r="VPD36" s="392"/>
      <c r="VPE36" s="392"/>
      <c r="VPF36" s="392"/>
      <c r="VPG36" s="392"/>
      <c r="VPH36" s="392"/>
      <c r="VPI36" s="392"/>
      <c r="VPJ36" s="392"/>
      <c r="VPK36" s="392"/>
      <c r="VPL36" s="392"/>
      <c r="VPM36" s="392"/>
      <c r="VPN36" s="392"/>
      <c r="VPO36" s="392"/>
      <c r="VPP36" s="392"/>
      <c r="VPQ36" s="392"/>
      <c r="VPR36" s="392"/>
      <c r="VPS36" s="392"/>
      <c r="VPT36" s="392"/>
      <c r="VPU36" s="392"/>
      <c r="VPV36" s="392"/>
      <c r="VPW36" s="392"/>
      <c r="VPX36" s="392"/>
      <c r="VPY36" s="392"/>
      <c r="VPZ36" s="392"/>
      <c r="VQA36" s="392"/>
      <c r="VQB36" s="392"/>
      <c r="VQC36" s="392"/>
      <c r="VQD36" s="392"/>
      <c r="VQE36" s="392"/>
      <c r="VQF36" s="392"/>
      <c r="VQG36" s="392"/>
      <c r="VQH36" s="392"/>
      <c r="VQI36" s="392"/>
      <c r="VQJ36" s="392"/>
      <c r="VQK36" s="392"/>
      <c r="VQL36" s="392"/>
      <c r="VQM36" s="392"/>
      <c r="VQN36" s="392"/>
      <c r="VQO36" s="392"/>
      <c r="VQP36" s="392"/>
      <c r="VQQ36" s="392"/>
      <c r="VQR36" s="392"/>
      <c r="VQS36" s="392"/>
      <c r="VQT36" s="392"/>
      <c r="VQU36" s="392"/>
      <c r="VQV36" s="392"/>
      <c r="VQW36" s="392"/>
      <c r="VQX36" s="392"/>
      <c r="VQY36" s="392"/>
      <c r="VQZ36" s="392"/>
      <c r="VRA36" s="392"/>
      <c r="VRB36" s="392"/>
      <c r="VRC36" s="392"/>
      <c r="VRD36" s="392"/>
      <c r="VRE36" s="392"/>
      <c r="VRF36" s="392"/>
      <c r="VRG36" s="392"/>
      <c r="VRH36" s="392"/>
      <c r="VRI36" s="392"/>
      <c r="VRJ36" s="392"/>
      <c r="VRK36" s="392"/>
      <c r="VRL36" s="392"/>
      <c r="VRM36" s="392"/>
      <c r="VRN36" s="392"/>
      <c r="VRO36" s="392"/>
      <c r="VRP36" s="392"/>
      <c r="VRQ36" s="392"/>
      <c r="VRR36" s="392"/>
      <c r="VRS36" s="392"/>
      <c r="VRT36" s="392"/>
      <c r="VRU36" s="392"/>
      <c r="VRV36" s="392"/>
      <c r="VRW36" s="392"/>
      <c r="VRX36" s="392"/>
      <c r="VRY36" s="392"/>
      <c r="VRZ36" s="392"/>
      <c r="VSA36" s="392"/>
      <c r="VSB36" s="392"/>
      <c r="VSC36" s="392"/>
      <c r="VSD36" s="392"/>
      <c r="VSE36" s="392"/>
      <c r="VSF36" s="392"/>
      <c r="VSG36" s="392"/>
      <c r="VSH36" s="392"/>
      <c r="VSI36" s="392"/>
      <c r="VSJ36" s="392"/>
      <c r="VSK36" s="392"/>
      <c r="VSL36" s="392"/>
      <c r="VSM36" s="392"/>
      <c r="VSN36" s="392"/>
      <c r="VSO36" s="392"/>
      <c r="VSP36" s="392"/>
      <c r="VSQ36" s="392"/>
      <c r="VSR36" s="392"/>
      <c r="VSS36" s="392"/>
      <c r="VST36" s="392"/>
      <c r="VSU36" s="392"/>
      <c r="VSV36" s="392"/>
      <c r="VSW36" s="392"/>
      <c r="VSX36" s="392"/>
      <c r="VSY36" s="392"/>
      <c r="VSZ36" s="392"/>
      <c r="VTA36" s="392"/>
      <c r="VTB36" s="392"/>
      <c r="VTC36" s="392"/>
      <c r="VTD36" s="392"/>
      <c r="VTE36" s="392"/>
      <c r="VTF36" s="392"/>
      <c r="VTG36" s="392"/>
      <c r="VTH36" s="392"/>
      <c r="VTI36" s="392"/>
      <c r="VTJ36" s="392"/>
      <c r="VTK36" s="392"/>
      <c r="VTL36" s="392"/>
      <c r="VTM36" s="392"/>
      <c r="VTN36" s="392"/>
      <c r="VTO36" s="392"/>
      <c r="VTP36" s="392"/>
      <c r="VTQ36" s="392"/>
      <c r="VTR36" s="392"/>
      <c r="VTS36" s="392"/>
      <c r="VTT36" s="392"/>
      <c r="VTU36" s="392"/>
      <c r="VTV36" s="392"/>
      <c r="VTW36" s="392"/>
      <c r="VTX36" s="392"/>
      <c r="VTY36" s="392"/>
      <c r="VTZ36" s="392"/>
      <c r="VUA36" s="392"/>
      <c r="VUB36" s="392"/>
      <c r="VUC36" s="392"/>
      <c r="VUD36" s="392"/>
      <c r="VUE36" s="392"/>
      <c r="VUF36" s="392"/>
      <c r="VUG36" s="392"/>
      <c r="VUH36" s="392"/>
      <c r="VUI36" s="392"/>
      <c r="VUJ36" s="392"/>
      <c r="VUK36" s="392"/>
      <c r="VUL36" s="392"/>
      <c r="VUM36" s="392"/>
      <c r="VUN36" s="392"/>
      <c r="VUO36" s="392"/>
      <c r="VUP36" s="392"/>
      <c r="VUQ36" s="392"/>
      <c r="VUR36" s="392"/>
      <c r="VUS36" s="392"/>
      <c r="VUT36" s="392"/>
      <c r="VUU36" s="392"/>
      <c r="VUV36" s="392"/>
      <c r="VUW36" s="392"/>
      <c r="VUX36" s="392"/>
      <c r="VUY36" s="392"/>
      <c r="VUZ36" s="392"/>
      <c r="VVA36" s="392"/>
      <c r="VVB36" s="392"/>
      <c r="VVC36" s="392"/>
      <c r="VVD36" s="392"/>
      <c r="VVE36" s="392"/>
      <c r="VVF36" s="392"/>
      <c r="VVG36" s="392"/>
      <c r="VVH36" s="392"/>
      <c r="VVI36" s="392"/>
      <c r="VVJ36" s="392"/>
      <c r="VVK36" s="392"/>
      <c r="VVL36" s="392"/>
      <c r="VVM36" s="392"/>
      <c r="VVN36" s="392"/>
      <c r="VVO36" s="392"/>
      <c r="VVP36" s="392"/>
      <c r="VVQ36" s="392"/>
      <c r="VVR36" s="392"/>
      <c r="VVS36" s="392"/>
      <c r="VVT36" s="392"/>
      <c r="VVU36" s="392"/>
      <c r="VVV36" s="392"/>
      <c r="VVW36" s="392"/>
      <c r="VVX36" s="392"/>
      <c r="VVY36" s="392"/>
      <c r="VVZ36" s="392"/>
      <c r="VWA36" s="392"/>
      <c r="VWB36" s="392"/>
      <c r="VWC36" s="392"/>
      <c r="VWD36" s="392"/>
      <c r="VWE36" s="392"/>
      <c r="VWF36" s="392"/>
      <c r="VWG36" s="392"/>
      <c r="VWH36" s="392"/>
      <c r="VWI36" s="392"/>
      <c r="VWJ36" s="392"/>
      <c r="VWK36" s="392"/>
      <c r="VWL36" s="392"/>
      <c r="VWM36" s="392"/>
      <c r="VWN36" s="392"/>
      <c r="VWO36" s="392"/>
      <c r="VWP36" s="392"/>
      <c r="VWQ36" s="392"/>
      <c r="VWR36" s="392"/>
      <c r="VWS36" s="392"/>
      <c r="VWT36" s="392"/>
      <c r="VWU36" s="392"/>
      <c r="VWV36" s="392"/>
      <c r="VWW36" s="392"/>
      <c r="VWX36" s="392"/>
      <c r="VWY36" s="392"/>
      <c r="VWZ36" s="392"/>
      <c r="VXA36" s="392"/>
      <c r="VXB36" s="392"/>
      <c r="VXC36" s="392"/>
      <c r="VXD36" s="392"/>
      <c r="VXE36" s="392"/>
      <c r="VXF36" s="392"/>
      <c r="VXG36" s="392"/>
      <c r="VXH36" s="392"/>
      <c r="VXI36" s="392"/>
      <c r="VXJ36" s="392"/>
      <c r="VXK36" s="392"/>
      <c r="VXL36" s="392"/>
      <c r="VXM36" s="392"/>
      <c r="VXN36" s="392"/>
      <c r="VXO36" s="392"/>
      <c r="VXP36" s="392"/>
      <c r="VXQ36" s="392"/>
      <c r="VXR36" s="392"/>
      <c r="VXS36" s="392"/>
      <c r="VXT36" s="392"/>
      <c r="VXU36" s="392"/>
      <c r="VXV36" s="392"/>
      <c r="VXW36" s="392"/>
      <c r="VXX36" s="392"/>
      <c r="VXY36" s="392"/>
      <c r="VXZ36" s="392"/>
      <c r="VYA36" s="392"/>
      <c r="VYB36" s="392"/>
      <c r="VYC36" s="392"/>
      <c r="VYD36" s="392"/>
      <c r="VYE36" s="392"/>
      <c r="VYF36" s="392"/>
      <c r="VYG36" s="392"/>
      <c r="VYH36" s="392"/>
      <c r="VYI36" s="392"/>
      <c r="VYJ36" s="392"/>
      <c r="VYK36" s="392"/>
      <c r="VYL36" s="392"/>
      <c r="VYM36" s="392"/>
      <c r="VYN36" s="392"/>
      <c r="VYO36" s="392"/>
      <c r="VYP36" s="392"/>
      <c r="VYQ36" s="392"/>
      <c r="VYR36" s="392"/>
      <c r="VYS36" s="392"/>
      <c r="VYT36" s="392"/>
      <c r="VYU36" s="392"/>
      <c r="VYV36" s="392"/>
      <c r="VYW36" s="392"/>
      <c r="VYX36" s="392"/>
      <c r="VYY36" s="392"/>
      <c r="VYZ36" s="392"/>
      <c r="VZA36" s="392"/>
      <c r="VZB36" s="392"/>
      <c r="VZC36" s="392"/>
      <c r="VZD36" s="392"/>
      <c r="VZE36" s="392"/>
      <c r="VZF36" s="392"/>
      <c r="VZG36" s="392"/>
      <c r="VZH36" s="392"/>
      <c r="VZI36" s="392"/>
      <c r="VZJ36" s="392"/>
      <c r="VZK36" s="392"/>
      <c r="VZL36" s="392"/>
      <c r="VZM36" s="392"/>
      <c r="VZN36" s="392"/>
      <c r="VZO36" s="392"/>
      <c r="VZP36" s="392"/>
      <c r="VZQ36" s="392"/>
      <c r="VZR36" s="392"/>
      <c r="VZS36" s="392"/>
      <c r="VZT36" s="392"/>
      <c r="VZU36" s="392"/>
      <c r="VZV36" s="392"/>
      <c r="VZW36" s="392"/>
      <c r="VZX36" s="392"/>
      <c r="VZY36" s="392"/>
      <c r="VZZ36" s="392"/>
      <c r="WAA36" s="392"/>
      <c r="WAB36" s="392"/>
      <c r="WAC36" s="392"/>
      <c r="WAD36" s="392"/>
      <c r="WAE36" s="392"/>
      <c r="WAF36" s="392"/>
      <c r="WAG36" s="392"/>
      <c r="WAH36" s="392"/>
      <c r="WAI36" s="392"/>
      <c r="WAJ36" s="392"/>
      <c r="WAK36" s="392"/>
      <c r="WAL36" s="392"/>
      <c r="WAM36" s="392"/>
      <c r="WAN36" s="392"/>
      <c r="WAO36" s="392"/>
      <c r="WAP36" s="392"/>
      <c r="WAQ36" s="392"/>
      <c r="WAR36" s="392"/>
      <c r="WAS36" s="392"/>
      <c r="WAT36" s="392"/>
      <c r="WAU36" s="392"/>
      <c r="WAV36" s="392"/>
      <c r="WAW36" s="392"/>
      <c r="WAX36" s="392"/>
      <c r="WAY36" s="392"/>
      <c r="WAZ36" s="392"/>
      <c r="WBA36" s="392"/>
      <c r="WBB36" s="392"/>
      <c r="WBC36" s="392"/>
      <c r="WBD36" s="392"/>
      <c r="WBE36" s="392"/>
      <c r="WBF36" s="392"/>
      <c r="WBG36" s="392"/>
      <c r="WBH36" s="392"/>
      <c r="WBI36" s="392"/>
      <c r="WBJ36" s="392"/>
      <c r="WBK36" s="392"/>
      <c r="WBL36" s="392"/>
      <c r="WBM36" s="392"/>
      <c r="WBN36" s="392"/>
      <c r="WBO36" s="392"/>
      <c r="WBP36" s="392"/>
      <c r="WBQ36" s="392"/>
      <c r="WBR36" s="392"/>
      <c r="WBS36" s="392"/>
      <c r="WBT36" s="392"/>
      <c r="WBU36" s="392"/>
      <c r="WBV36" s="392"/>
      <c r="WBW36" s="392"/>
      <c r="WBX36" s="392"/>
      <c r="WBY36" s="392"/>
      <c r="WBZ36" s="392"/>
      <c r="WCA36" s="392"/>
      <c r="WCB36" s="392"/>
      <c r="WCC36" s="392"/>
      <c r="WCD36" s="392"/>
      <c r="WCE36" s="392"/>
      <c r="WCF36" s="392"/>
      <c r="WCG36" s="392"/>
      <c r="WCH36" s="392"/>
      <c r="WCI36" s="392"/>
      <c r="WCJ36" s="392"/>
      <c r="WCK36" s="392"/>
      <c r="WCL36" s="392"/>
      <c r="WCM36" s="392"/>
      <c r="WCN36" s="392"/>
      <c r="WCO36" s="392"/>
      <c r="WCP36" s="392"/>
      <c r="WCQ36" s="392"/>
      <c r="WCR36" s="392"/>
      <c r="WCS36" s="392"/>
      <c r="WCT36" s="392"/>
      <c r="WCU36" s="392"/>
      <c r="WCV36" s="392"/>
      <c r="WCW36" s="392"/>
      <c r="WCX36" s="392"/>
      <c r="WCY36" s="392"/>
      <c r="WCZ36" s="392"/>
      <c r="WDA36" s="392"/>
      <c r="WDB36" s="392"/>
      <c r="WDC36" s="392"/>
      <c r="WDD36" s="392"/>
      <c r="WDE36" s="392"/>
      <c r="WDF36" s="392"/>
      <c r="WDG36" s="392"/>
      <c r="WDH36" s="392"/>
      <c r="WDI36" s="392"/>
      <c r="WDJ36" s="392"/>
      <c r="WDK36" s="392"/>
      <c r="WDL36" s="392"/>
      <c r="WDM36" s="392"/>
      <c r="WDN36" s="392"/>
      <c r="WDO36" s="392"/>
      <c r="WDP36" s="392"/>
      <c r="WDQ36" s="392"/>
      <c r="WDR36" s="392"/>
      <c r="WDS36" s="392"/>
      <c r="WDT36" s="392"/>
      <c r="WDU36" s="392"/>
      <c r="WDV36" s="392"/>
      <c r="WDW36" s="392"/>
      <c r="WDX36" s="392"/>
      <c r="WDY36" s="392"/>
      <c r="WDZ36" s="392"/>
      <c r="WEA36" s="392"/>
      <c r="WEB36" s="392"/>
      <c r="WEC36" s="392"/>
      <c r="WED36" s="392"/>
      <c r="WEE36" s="392"/>
      <c r="WEF36" s="392"/>
      <c r="WEG36" s="392"/>
      <c r="WEH36" s="392"/>
      <c r="WEI36" s="392"/>
      <c r="WEJ36" s="392"/>
      <c r="WEK36" s="392"/>
      <c r="WEL36" s="392"/>
      <c r="WEM36" s="392"/>
      <c r="WEN36" s="392"/>
      <c r="WEO36" s="392"/>
      <c r="WEP36" s="392"/>
      <c r="WEQ36" s="392"/>
      <c r="WER36" s="392"/>
      <c r="WES36" s="392"/>
      <c r="WET36" s="392"/>
      <c r="WEU36" s="392"/>
      <c r="WEV36" s="392"/>
      <c r="WEW36" s="392"/>
      <c r="WEX36" s="392"/>
      <c r="WEY36" s="392"/>
      <c r="WEZ36" s="392"/>
      <c r="WFA36" s="392"/>
      <c r="WFB36" s="392"/>
      <c r="WFC36" s="392"/>
      <c r="WFD36" s="392"/>
      <c r="WFE36" s="392"/>
      <c r="WFF36" s="392"/>
      <c r="WFG36" s="392"/>
      <c r="WFH36" s="392"/>
      <c r="WFI36" s="392"/>
      <c r="WFJ36" s="392"/>
      <c r="WFK36" s="392"/>
      <c r="WFL36" s="392"/>
      <c r="WFM36" s="392"/>
      <c r="WFN36" s="392"/>
      <c r="WFO36" s="392"/>
      <c r="WFP36" s="392"/>
      <c r="WFQ36" s="392"/>
      <c r="WFR36" s="392"/>
      <c r="WFS36" s="392"/>
      <c r="WFT36" s="392"/>
      <c r="WFU36" s="392"/>
      <c r="WFV36" s="392"/>
      <c r="WFW36" s="392"/>
      <c r="WFX36" s="392"/>
      <c r="WFY36" s="392"/>
      <c r="WFZ36" s="392"/>
      <c r="WGA36" s="392"/>
      <c r="WGB36" s="392"/>
      <c r="WGC36" s="392"/>
      <c r="WGD36" s="392"/>
      <c r="WGE36" s="392"/>
      <c r="WGF36" s="392"/>
      <c r="WGG36" s="392"/>
      <c r="WGH36" s="392"/>
      <c r="WGI36" s="392"/>
      <c r="WGJ36" s="392"/>
      <c r="WGK36" s="392"/>
      <c r="WGL36" s="392"/>
      <c r="WGM36" s="392"/>
      <c r="WGN36" s="392"/>
      <c r="WGO36" s="392"/>
      <c r="WGP36" s="392"/>
      <c r="WGQ36" s="392"/>
      <c r="WGR36" s="392"/>
      <c r="WGS36" s="392"/>
      <c r="WGT36" s="392"/>
      <c r="WGU36" s="392"/>
      <c r="WGV36" s="392"/>
      <c r="WGW36" s="392"/>
      <c r="WGX36" s="392"/>
      <c r="WGY36" s="392"/>
      <c r="WGZ36" s="392"/>
      <c r="WHA36" s="392"/>
      <c r="WHB36" s="392"/>
      <c r="WHC36" s="392"/>
      <c r="WHD36" s="392"/>
      <c r="WHE36" s="392"/>
      <c r="WHF36" s="392"/>
      <c r="WHG36" s="392"/>
      <c r="WHH36" s="392"/>
      <c r="WHI36" s="392"/>
      <c r="WHJ36" s="392"/>
      <c r="WHK36" s="392"/>
      <c r="WHL36" s="392"/>
      <c r="WHM36" s="392"/>
      <c r="WHN36" s="392"/>
      <c r="WHO36" s="392"/>
      <c r="WHP36" s="392"/>
      <c r="WHQ36" s="392"/>
      <c r="WHR36" s="392"/>
      <c r="WHS36" s="392"/>
      <c r="WHT36" s="392"/>
      <c r="WHU36" s="392"/>
      <c r="WHV36" s="392"/>
      <c r="WHW36" s="392"/>
      <c r="WHX36" s="392"/>
      <c r="WHY36" s="392"/>
      <c r="WHZ36" s="392"/>
      <c r="WIA36" s="392"/>
      <c r="WIB36" s="392"/>
      <c r="WIC36" s="392"/>
      <c r="WID36" s="392"/>
      <c r="WIE36" s="392"/>
      <c r="WIF36" s="392"/>
      <c r="WIG36" s="392"/>
      <c r="WIH36" s="392"/>
      <c r="WII36" s="392"/>
      <c r="WIJ36" s="392"/>
      <c r="WIK36" s="392"/>
      <c r="WIL36" s="392"/>
      <c r="WIM36" s="392"/>
      <c r="WIN36" s="392"/>
      <c r="WIO36" s="392"/>
      <c r="WIP36" s="392"/>
      <c r="WIQ36" s="392"/>
      <c r="WIR36" s="392"/>
      <c r="WIS36" s="392"/>
      <c r="WIT36" s="392"/>
      <c r="WIU36" s="392"/>
      <c r="WIV36" s="392"/>
      <c r="WIW36" s="392"/>
      <c r="WIX36" s="392"/>
      <c r="WIY36" s="392"/>
      <c r="WIZ36" s="392"/>
      <c r="WJA36" s="392"/>
      <c r="WJB36" s="392"/>
      <c r="WJC36" s="392"/>
      <c r="WJD36" s="392"/>
      <c r="WJE36" s="392"/>
      <c r="WJF36" s="392"/>
      <c r="WJG36" s="392"/>
      <c r="WJH36" s="392"/>
      <c r="WJI36" s="392"/>
      <c r="WJJ36" s="392"/>
      <c r="WJK36" s="392"/>
      <c r="WJL36" s="392"/>
      <c r="WJM36" s="392"/>
      <c r="WJN36" s="392"/>
      <c r="WJO36" s="392"/>
      <c r="WJP36" s="392"/>
      <c r="WJQ36" s="392"/>
      <c r="WJR36" s="392"/>
      <c r="WJS36" s="392"/>
      <c r="WJT36" s="392"/>
      <c r="WJU36" s="392"/>
      <c r="WJV36" s="392"/>
      <c r="WJW36" s="392"/>
      <c r="WJX36" s="392"/>
      <c r="WJY36" s="392"/>
      <c r="WJZ36" s="392"/>
      <c r="WKA36" s="392"/>
      <c r="WKB36" s="392"/>
      <c r="WKC36" s="392"/>
      <c r="WKD36" s="392"/>
      <c r="WKE36" s="392"/>
      <c r="WKF36" s="392"/>
      <c r="WKG36" s="392"/>
      <c r="WKH36" s="392"/>
      <c r="WKI36" s="392"/>
      <c r="WKJ36" s="392"/>
      <c r="WKK36" s="392"/>
      <c r="WKL36" s="392"/>
      <c r="WKM36" s="392"/>
      <c r="WKN36" s="392"/>
      <c r="WKO36" s="392"/>
      <c r="WKP36" s="392"/>
      <c r="WKQ36" s="392"/>
      <c r="WKR36" s="392"/>
      <c r="WKS36" s="392"/>
      <c r="WKT36" s="392"/>
      <c r="WKU36" s="392"/>
      <c r="WKV36" s="392"/>
      <c r="WKW36" s="392"/>
      <c r="WKX36" s="392"/>
      <c r="WKY36" s="392"/>
      <c r="WKZ36" s="392"/>
      <c r="WLA36" s="392"/>
      <c r="WLB36" s="392"/>
      <c r="WLC36" s="392"/>
      <c r="WLD36" s="392"/>
      <c r="WLE36" s="392"/>
      <c r="WLF36" s="392"/>
      <c r="WLG36" s="392"/>
      <c r="WLH36" s="392"/>
      <c r="WLI36" s="392"/>
      <c r="WLJ36" s="392"/>
      <c r="WLK36" s="392"/>
      <c r="WLL36" s="392"/>
      <c r="WLM36" s="392"/>
      <c r="WLN36" s="392"/>
      <c r="WLO36" s="392"/>
      <c r="WLP36" s="392"/>
      <c r="WLQ36" s="392"/>
      <c r="WLR36" s="392"/>
      <c r="WLS36" s="392"/>
      <c r="WLT36" s="392"/>
      <c r="WLU36" s="392"/>
      <c r="WLV36" s="392"/>
      <c r="WLW36" s="392"/>
      <c r="WLX36" s="392"/>
      <c r="WLY36" s="392"/>
      <c r="WLZ36" s="392"/>
      <c r="WMA36" s="392"/>
      <c r="WMB36" s="392"/>
      <c r="WMC36" s="392"/>
      <c r="WMD36" s="392"/>
      <c r="WME36" s="392"/>
      <c r="WMF36" s="392"/>
      <c r="WMG36" s="392"/>
      <c r="WMH36" s="392"/>
      <c r="WMI36" s="392"/>
      <c r="WMJ36" s="392"/>
      <c r="WMK36" s="392"/>
      <c r="WML36" s="392"/>
      <c r="WMM36" s="392"/>
      <c r="WMN36" s="392"/>
      <c r="WMO36" s="392"/>
      <c r="WMP36" s="392"/>
      <c r="WMQ36" s="392"/>
      <c r="WMR36" s="392"/>
      <c r="WMS36" s="392"/>
      <c r="WMT36" s="392"/>
      <c r="WMU36" s="392"/>
      <c r="WMV36" s="392"/>
      <c r="WMW36" s="392"/>
      <c r="WMX36" s="392"/>
      <c r="WMY36" s="392"/>
      <c r="WMZ36" s="392"/>
      <c r="WNA36" s="392"/>
      <c r="WNB36" s="392"/>
      <c r="WNC36" s="392"/>
      <c r="WND36" s="392"/>
      <c r="WNE36" s="392"/>
      <c r="WNF36" s="392"/>
      <c r="WNG36" s="392"/>
      <c r="WNH36" s="392"/>
      <c r="WNI36" s="392"/>
      <c r="WNJ36" s="392"/>
      <c r="WNK36" s="392"/>
      <c r="WNL36" s="392"/>
      <c r="WNM36" s="392"/>
      <c r="WNN36" s="392"/>
      <c r="WNO36" s="392"/>
      <c r="WNP36" s="392"/>
      <c r="WNQ36" s="392"/>
      <c r="WNR36" s="392"/>
      <c r="WNS36" s="392"/>
      <c r="WNT36" s="392"/>
      <c r="WNU36" s="392"/>
      <c r="WNV36" s="392"/>
      <c r="WNW36" s="392"/>
      <c r="WNX36" s="392"/>
      <c r="WNY36" s="392"/>
      <c r="WNZ36" s="392"/>
      <c r="WOA36" s="392"/>
      <c r="WOB36" s="392"/>
      <c r="WOC36" s="392"/>
      <c r="WOD36" s="392"/>
      <c r="WOE36" s="392"/>
      <c r="WOF36" s="392"/>
      <c r="WOG36" s="392"/>
      <c r="WOH36" s="392"/>
      <c r="WOI36" s="392"/>
      <c r="WOJ36" s="392"/>
      <c r="WOK36" s="392"/>
      <c r="WOL36" s="392"/>
      <c r="WOM36" s="392"/>
      <c r="WON36" s="392"/>
      <c r="WOO36" s="392"/>
      <c r="WOP36" s="392"/>
      <c r="WOQ36" s="392"/>
      <c r="WOR36" s="392"/>
      <c r="WOS36" s="392"/>
      <c r="WOT36" s="392"/>
      <c r="WOU36" s="392"/>
      <c r="WOV36" s="392"/>
      <c r="WOW36" s="392"/>
      <c r="WOX36" s="392"/>
      <c r="WOY36" s="392"/>
      <c r="WOZ36" s="392"/>
      <c r="WPA36" s="392"/>
      <c r="WPB36" s="392"/>
      <c r="WPC36" s="392"/>
      <c r="WPD36" s="392"/>
      <c r="WPE36" s="392"/>
      <c r="WPF36" s="392"/>
      <c r="WPG36" s="392"/>
      <c r="WPH36" s="392"/>
      <c r="WPI36" s="392"/>
      <c r="WPJ36" s="392"/>
      <c r="WPK36" s="392"/>
      <c r="WPL36" s="392"/>
      <c r="WPM36" s="392"/>
      <c r="WPN36" s="392"/>
      <c r="WPO36" s="392"/>
      <c r="WPP36" s="392"/>
      <c r="WPQ36" s="392"/>
      <c r="WPR36" s="392"/>
      <c r="WPS36" s="392"/>
      <c r="WPT36" s="392"/>
      <c r="WPU36" s="392"/>
      <c r="WPV36" s="392"/>
      <c r="WPW36" s="392"/>
      <c r="WPX36" s="392"/>
      <c r="WPY36" s="392"/>
      <c r="WPZ36" s="392"/>
      <c r="WQA36" s="392"/>
      <c r="WQB36" s="392"/>
      <c r="WQC36" s="392"/>
      <c r="WQD36" s="392"/>
      <c r="WQE36" s="392"/>
      <c r="WQF36" s="392"/>
      <c r="WQG36" s="392"/>
      <c r="WQH36" s="392"/>
      <c r="WQI36" s="392"/>
      <c r="WQJ36" s="392"/>
      <c r="WQK36" s="392"/>
      <c r="WQL36" s="392"/>
      <c r="WQM36" s="392"/>
      <c r="WQN36" s="392"/>
      <c r="WQO36" s="392"/>
      <c r="WQP36" s="392"/>
      <c r="WQQ36" s="392"/>
      <c r="WQR36" s="392"/>
      <c r="WQS36" s="392"/>
      <c r="WQT36" s="392"/>
      <c r="WQU36" s="392"/>
      <c r="WQV36" s="392"/>
      <c r="WQW36" s="392"/>
      <c r="WQX36" s="392"/>
      <c r="WQY36" s="392"/>
      <c r="WQZ36" s="392"/>
      <c r="WRA36" s="392"/>
      <c r="WRB36" s="392"/>
      <c r="WRC36" s="392"/>
      <c r="WRD36" s="392"/>
      <c r="WRE36" s="392"/>
      <c r="WRF36" s="392"/>
      <c r="WRG36" s="392"/>
      <c r="WRH36" s="392"/>
      <c r="WRI36" s="392"/>
      <c r="WRJ36" s="392"/>
      <c r="WRK36" s="392"/>
      <c r="WRL36" s="392"/>
      <c r="WRM36" s="392"/>
      <c r="WRN36" s="392"/>
      <c r="WRO36" s="392"/>
      <c r="WRP36" s="392"/>
      <c r="WRQ36" s="392"/>
      <c r="WRR36" s="392"/>
      <c r="WRS36" s="392"/>
      <c r="WRT36" s="392"/>
      <c r="WRU36" s="392"/>
      <c r="WRV36" s="392"/>
      <c r="WRW36" s="392"/>
      <c r="WRX36" s="392"/>
      <c r="WRY36" s="392"/>
      <c r="WRZ36" s="392"/>
      <c r="WSA36" s="392"/>
      <c r="WSB36" s="392"/>
      <c r="WSC36" s="392"/>
      <c r="WSD36" s="392"/>
      <c r="WSE36" s="392"/>
      <c r="WSF36" s="392"/>
      <c r="WSG36" s="392"/>
      <c r="WSH36" s="392"/>
      <c r="WSI36" s="392"/>
      <c r="WSJ36" s="392"/>
      <c r="WSK36" s="392"/>
      <c r="WSL36" s="392"/>
      <c r="WSM36" s="392"/>
      <c r="WSN36" s="392"/>
      <c r="WSO36" s="392"/>
      <c r="WSP36" s="392"/>
      <c r="WSQ36" s="392"/>
      <c r="WSR36" s="392"/>
      <c r="WSS36" s="392"/>
      <c r="WST36" s="392"/>
      <c r="WSU36" s="392"/>
      <c r="WSV36" s="392"/>
      <c r="WSW36" s="392"/>
      <c r="WSX36" s="392"/>
      <c r="WSY36" s="392"/>
      <c r="WSZ36" s="392"/>
      <c r="WTA36" s="392"/>
      <c r="WTB36" s="392"/>
      <c r="WTC36" s="392"/>
      <c r="WTD36" s="392"/>
      <c r="WTE36" s="392"/>
      <c r="WTF36" s="392"/>
      <c r="WTG36" s="392"/>
      <c r="WTH36" s="392"/>
      <c r="WTI36" s="392"/>
      <c r="WTJ36" s="392"/>
      <c r="WTK36" s="392"/>
      <c r="WTL36" s="392"/>
      <c r="WTM36" s="392"/>
      <c r="WTN36" s="392"/>
      <c r="WTO36" s="392"/>
      <c r="WTP36" s="392"/>
      <c r="WTQ36" s="392"/>
      <c r="WTR36" s="392"/>
      <c r="WTS36" s="392"/>
      <c r="WTT36" s="392"/>
      <c r="WTU36" s="392"/>
      <c r="WTV36" s="392"/>
      <c r="WTW36" s="392"/>
      <c r="WTX36" s="392"/>
      <c r="WTY36" s="392"/>
      <c r="WTZ36" s="392"/>
      <c r="WUA36" s="392"/>
      <c r="WUB36" s="392"/>
      <c r="WUC36" s="392"/>
      <c r="WUD36" s="392"/>
      <c r="WUE36" s="392"/>
      <c r="WUF36" s="392"/>
      <c r="WUG36" s="392"/>
      <c r="WUH36" s="392"/>
      <c r="WUI36" s="392"/>
      <c r="WUJ36" s="392"/>
      <c r="WUK36" s="392"/>
      <c r="WUL36" s="392"/>
      <c r="WUM36" s="392"/>
      <c r="WUN36" s="392"/>
      <c r="WUO36" s="392"/>
      <c r="WUP36" s="392"/>
      <c r="WUQ36" s="392"/>
      <c r="WUR36" s="392"/>
      <c r="WUS36" s="392"/>
      <c r="WUT36" s="392"/>
      <c r="WUU36" s="392"/>
      <c r="WUV36" s="392"/>
      <c r="WUW36" s="392"/>
      <c r="WUX36" s="392"/>
      <c r="WUY36" s="392"/>
      <c r="WUZ36" s="392"/>
      <c r="WVA36" s="392"/>
      <c r="WVB36" s="392"/>
      <c r="WVC36" s="392"/>
      <c r="WVD36" s="392"/>
      <c r="WVE36" s="392"/>
      <c r="WVF36" s="392"/>
      <c r="WVG36" s="392"/>
      <c r="WVH36" s="392"/>
      <c r="WVI36" s="392"/>
      <c r="WVJ36" s="392"/>
      <c r="WVK36" s="392"/>
      <c r="WVL36" s="392"/>
      <c r="WVM36" s="392"/>
      <c r="WVN36" s="392"/>
      <c r="WVO36" s="392"/>
      <c r="WVP36" s="392"/>
      <c r="WVQ36" s="392"/>
      <c r="WVR36" s="392"/>
      <c r="WVS36" s="392"/>
      <c r="WVT36" s="392"/>
      <c r="WVU36" s="392"/>
      <c r="WVV36" s="392"/>
      <c r="WVW36" s="392"/>
      <c r="WVX36" s="392"/>
      <c r="WVY36" s="392"/>
      <c r="WVZ36" s="392"/>
      <c r="WWA36" s="392"/>
      <c r="WWB36" s="392"/>
      <c r="WWC36" s="392"/>
      <c r="WWD36" s="392"/>
      <c r="WWE36" s="392"/>
      <c r="WWF36" s="392"/>
      <c r="WWG36" s="392"/>
      <c r="WWH36" s="392"/>
      <c r="WWI36" s="392"/>
      <c r="WWJ36" s="392"/>
      <c r="WWK36" s="392"/>
      <c r="WWL36" s="392"/>
      <c r="WWM36" s="392"/>
      <c r="WWN36" s="392"/>
      <c r="WWO36" s="392"/>
      <c r="WWP36" s="392"/>
      <c r="WWQ36" s="392"/>
      <c r="WWR36" s="392"/>
      <c r="WWS36" s="392"/>
      <c r="WWT36" s="392"/>
      <c r="WWU36" s="392"/>
      <c r="WWV36" s="392"/>
      <c r="WWW36" s="392"/>
      <c r="WWX36" s="392"/>
      <c r="WWY36" s="392"/>
      <c r="WWZ36" s="392"/>
      <c r="WXA36" s="392"/>
      <c r="WXB36" s="392"/>
      <c r="WXC36" s="392"/>
      <c r="WXD36" s="392"/>
      <c r="WXE36" s="392"/>
      <c r="WXF36" s="392"/>
      <c r="WXG36" s="392"/>
      <c r="WXH36" s="392"/>
      <c r="WXI36" s="392"/>
      <c r="WXJ36" s="392"/>
      <c r="WXK36" s="392"/>
      <c r="WXL36" s="392"/>
      <c r="WXM36" s="392"/>
      <c r="WXN36" s="392"/>
      <c r="WXO36" s="392"/>
      <c r="WXP36" s="392"/>
      <c r="WXQ36" s="392"/>
      <c r="WXR36" s="392"/>
      <c r="WXS36" s="392"/>
      <c r="WXT36" s="392"/>
      <c r="WXU36" s="392"/>
      <c r="WXV36" s="392"/>
      <c r="WXW36" s="392"/>
      <c r="WXX36" s="392"/>
      <c r="WXY36" s="392"/>
      <c r="WXZ36" s="392"/>
      <c r="WYA36" s="392"/>
      <c r="WYB36" s="392"/>
      <c r="WYC36" s="392"/>
      <c r="WYD36" s="392"/>
      <c r="WYE36" s="392"/>
      <c r="WYF36" s="392"/>
      <c r="WYG36" s="392"/>
      <c r="WYH36" s="392"/>
      <c r="WYI36" s="392"/>
      <c r="WYJ36" s="392"/>
      <c r="WYK36" s="392"/>
      <c r="WYL36" s="392"/>
      <c r="WYM36" s="392"/>
      <c r="WYN36" s="392"/>
      <c r="WYO36" s="392"/>
      <c r="WYP36" s="392"/>
      <c r="WYQ36" s="392"/>
      <c r="WYR36" s="392"/>
      <c r="WYS36" s="392"/>
      <c r="WYT36" s="392"/>
      <c r="WYU36" s="392"/>
      <c r="WYV36" s="392"/>
      <c r="WYW36" s="392"/>
      <c r="WYX36" s="392"/>
      <c r="WYY36" s="392"/>
      <c r="WYZ36" s="392"/>
      <c r="WZA36" s="392"/>
      <c r="WZB36" s="392"/>
      <c r="WZC36" s="392"/>
      <c r="WZD36" s="392"/>
      <c r="WZE36" s="392"/>
      <c r="WZF36" s="392"/>
      <c r="WZG36" s="392"/>
      <c r="WZH36" s="392"/>
      <c r="WZI36" s="392"/>
      <c r="WZJ36" s="392"/>
      <c r="WZK36" s="392"/>
      <c r="WZL36" s="392"/>
      <c r="WZM36" s="392"/>
      <c r="WZN36" s="392"/>
      <c r="WZO36" s="392"/>
      <c r="WZP36" s="392"/>
      <c r="WZQ36" s="392"/>
      <c r="WZR36" s="392"/>
      <c r="WZS36" s="392"/>
      <c r="WZT36" s="392"/>
      <c r="WZU36" s="392"/>
      <c r="WZV36" s="392"/>
      <c r="WZW36" s="392"/>
      <c r="WZX36" s="392"/>
      <c r="WZY36" s="392"/>
      <c r="WZZ36" s="392"/>
      <c r="XAA36" s="392"/>
      <c r="XAB36" s="392"/>
      <c r="XAC36" s="392"/>
      <c r="XAD36" s="392"/>
      <c r="XAE36" s="392"/>
      <c r="XAF36" s="392"/>
      <c r="XAG36" s="392"/>
      <c r="XAH36" s="392"/>
      <c r="XAI36" s="392"/>
      <c r="XAJ36" s="392"/>
      <c r="XAK36" s="392"/>
      <c r="XAL36" s="392"/>
      <c r="XAM36" s="392"/>
      <c r="XAN36" s="392"/>
      <c r="XAO36" s="392"/>
      <c r="XAP36" s="392"/>
      <c r="XAQ36" s="392"/>
      <c r="XAR36" s="392"/>
      <c r="XAS36" s="392"/>
      <c r="XAT36" s="392"/>
      <c r="XAU36" s="392"/>
      <c r="XAV36" s="392"/>
      <c r="XAW36" s="392"/>
      <c r="XAX36" s="392"/>
      <c r="XAY36" s="392"/>
      <c r="XAZ36" s="392"/>
      <c r="XBA36" s="392"/>
      <c r="XBB36" s="392"/>
      <c r="XBC36" s="392"/>
      <c r="XBD36" s="392"/>
      <c r="XBE36" s="392"/>
      <c r="XBF36" s="392"/>
      <c r="XBG36" s="392"/>
      <c r="XBH36" s="392"/>
      <c r="XBI36" s="392"/>
      <c r="XBJ36" s="392"/>
      <c r="XBK36" s="392"/>
      <c r="XBL36" s="392"/>
      <c r="XBM36" s="392"/>
      <c r="XBN36" s="392"/>
      <c r="XBO36" s="392"/>
      <c r="XBP36" s="392"/>
      <c r="XBQ36" s="392"/>
      <c r="XBR36" s="392"/>
      <c r="XBS36" s="392"/>
      <c r="XBT36" s="392"/>
      <c r="XBU36" s="392"/>
      <c r="XBV36" s="392"/>
      <c r="XBW36" s="392"/>
      <c r="XBX36" s="392"/>
      <c r="XBY36" s="392"/>
      <c r="XBZ36" s="392"/>
      <c r="XCA36" s="392"/>
      <c r="XCB36" s="392"/>
      <c r="XCC36" s="392"/>
      <c r="XCD36" s="392"/>
      <c r="XCE36" s="392"/>
      <c r="XCF36" s="392"/>
      <c r="XCG36" s="392"/>
      <c r="XCH36" s="392"/>
      <c r="XCI36" s="392"/>
      <c r="XCJ36" s="392"/>
      <c r="XCK36" s="392"/>
      <c r="XCL36" s="392"/>
      <c r="XCM36" s="392"/>
      <c r="XCN36" s="392"/>
      <c r="XCO36" s="392"/>
      <c r="XCP36" s="392"/>
      <c r="XCQ36" s="392"/>
      <c r="XCR36" s="392"/>
      <c r="XCS36" s="392"/>
      <c r="XCT36" s="392"/>
      <c r="XCU36" s="392"/>
      <c r="XCV36" s="392"/>
      <c r="XCW36" s="392"/>
      <c r="XCX36" s="392"/>
      <c r="XCY36" s="392"/>
      <c r="XCZ36" s="392"/>
      <c r="XDA36" s="392"/>
      <c r="XDB36" s="392"/>
      <c r="XDC36" s="392"/>
      <c r="XDD36" s="392"/>
      <c r="XDE36" s="392"/>
      <c r="XDF36" s="392"/>
      <c r="XDG36" s="392"/>
      <c r="XDH36" s="392"/>
      <c r="XDI36" s="392"/>
      <c r="XDJ36" s="392"/>
      <c r="XDK36" s="392"/>
      <c r="XDL36" s="392"/>
      <c r="XDM36" s="392"/>
      <c r="XDN36" s="392"/>
      <c r="XDO36" s="392"/>
      <c r="XDP36" s="392"/>
      <c r="XDQ36" s="392"/>
      <c r="XDR36" s="392"/>
      <c r="XDS36" s="392"/>
      <c r="XDT36" s="392"/>
      <c r="XDU36" s="392"/>
      <c r="XDV36" s="392"/>
      <c r="XDW36" s="392"/>
      <c r="XDX36" s="392"/>
      <c r="XDY36" s="392"/>
      <c r="XDZ36" s="392"/>
      <c r="XEA36" s="392"/>
      <c r="XEB36" s="392"/>
      <c r="XEC36" s="392"/>
      <c r="XED36" s="392"/>
      <c r="XEE36" s="392"/>
      <c r="XEF36" s="392"/>
      <c r="XEG36" s="392"/>
      <c r="XEH36" s="392"/>
      <c r="XEI36" s="392"/>
      <c r="XEJ36" s="392"/>
      <c r="XEK36" s="392"/>
    </row>
    <row r="37" spans="1:16365" ht="15.75" customHeight="1" x14ac:dyDescent="0.3">
      <c r="A37" s="392" t="s">
        <v>375</v>
      </c>
      <c r="B37" s="398">
        <v>1.03</v>
      </c>
      <c r="C37" s="396" t="s">
        <v>131</v>
      </c>
      <c r="D37" s="396"/>
      <c r="E37" s="393">
        <v>26</v>
      </c>
      <c r="F37" s="394" t="s">
        <v>130</v>
      </c>
      <c r="G37" s="400"/>
      <c r="H37" s="305" t="s">
        <v>138</v>
      </c>
      <c r="I37" s="400"/>
      <c r="J37" s="305" t="s">
        <v>137</v>
      </c>
      <c r="K37" s="397"/>
      <c r="L37" s="305" t="s">
        <v>139</v>
      </c>
      <c r="M37" s="395"/>
      <c r="N37" s="309" t="s">
        <v>134</v>
      </c>
      <c r="O37" s="392"/>
      <c r="P37" s="392"/>
      <c r="Q37" s="392"/>
      <c r="R37" s="392"/>
      <c r="S37" s="392"/>
      <c r="T37" s="392"/>
      <c r="U37" s="392"/>
      <c r="V37" s="392"/>
      <c r="W37" s="392"/>
      <c r="X37" s="392"/>
      <c r="Y37" s="392"/>
      <c r="Z37" s="392"/>
      <c r="AA37" s="392"/>
      <c r="AB37" s="392"/>
      <c r="AC37" s="392"/>
      <c r="AD37" s="392"/>
      <c r="AE37" s="392"/>
      <c r="AF37" s="392"/>
      <c r="AG37" s="392"/>
      <c r="AH37" s="392"/>
      <c r="AI37" s="392"/>
      <c r="AJ37" s="392"/>
      <c r="AK37" s="392"/>
      <c r="AL37" s="392"/>
      <c r="AM37" s="392"/>
      <c r="AN37" s="392"/>
      <c r="AO37" s="392"/>
      <c r="AP37" s="392"/>
      <c r="AQ37" s="392"/>
      <c r="AR37" s="392"/>
      <c r="AS37" s="392"/>
      <c r="AT37" s="392"/>
      <c r="AU37" s="392"/>
      <c r="AV37" s="392"/>
      <c r="AW37" s="392"/>
      <c r="AX37" s="392"/>
      <c r="AY37" s="392"/>
      <c r="AZ37" s="392"/>
      <c r="BA37" s="392"/>
      <c r="BB37" s="392"/>
      <c r="BC37" s="392"/>
      <c r="BD37" s="392"/>
      <c r="BE37" s="392"/>
      <c r="BF37" s="392"/>
      <c r="BG37" s="392"/>
      <c r="BH37" s="392"/>
      <c r="BI37" s="392"/>
      <c r="BJ37" s="392"/>
      <c r="BK37" s="392"/>
      <c r="BL37" s="392"/>
      <c r="BM37" s="392"/>
      <c r="BN37" s="392"/>
      <c r="BO37" s="392"/>
      <c r="BP37" s="392"/>
      <c r="BQ37" s="392"/>
      <c r="BR37" s="392"/>
      <c r="BS37" s="392"/>
      <c r="BT37" s="392"/>
      <c r="BU37" s="392"/>
      <c r="BV37" s="392"/>
      <c r="BW37" s="392"/>
      <c r="BX37" s="392"/>
      <c r="BY37" s="392"/>
      <c r="BZ37" s="392"/>
      <c r="CA37" s="392"/>
      <c r="CB37" s="392"/>
      <c r="CC37" s="392"/>
      <c r="CD37" s="392"/>
      <c r="CE37" s="392"/>
      <c r="CF37" s="392"/>
      <c r="CG37" s="392"/>
      <c r="CH37" s="392"/>
      <c r="CI37" s="392"/>
      <c r="CJ37" s="392"/>
      <c r="CK37" s="392"/>
      <c r="CL37" s="392"/>
      <c r="CM37" s="392"/>
      <c r="CN37" s="392"/>
      <c r="CO37" s="392"/>
      <c r="CP37" s="392"/>
      <c r="CQ37" s="392"/>
      <c r="CR37" s="392"/>
      <c r="CS37" s="392"/>
      <c r="CT37" s="392"/>
      <c r="CU37" s="392"/>
      <c r="CV37" s="392"/>
      <c r="CW37" s="392"/>
      <c r="CX37" s="392"/>
      <c r="CY37" s="392"/>
      <c r="CZ37" s="392"/>
      <c r="DA37" s="392"/>
      <c r="DB37" s="392"/>
      <c r="DC37" s="392"/>
      <c r="DD37" s="392"/>
      <c r="DE37" s="392"/>
      <c r="DF37" s="392"/>
      <c r="DG37" s="392"/>
      <c r="DH37" s="392"/>
      <c r="DI37" s="392"/>
      <c r="DJ37" s="392"/>
      <c r="DK37" s="392"/>
      <c r="DL37" s="392"/>
      <c r="DM37" s="392"/>
      <c r="DN37" s="392"/>
      <c r="DO37" s="392"/>
      <c r="DP37" s="392"/>
      <c r="DQ37" s="392"/>
      <c r="DR37" s="392"/>
      <c r="DS37" s="392"/>
      <c r="DT37" s="392"/>
      <c r="DU37" s="392"/>
      <c r="DV37" s="392"/>
      <c r="DW37" s="392"/>
      <c r="DX37" s="392"/>
      <c r="DY37" s="392"/>
      <c r="DZ37" s="392"/>
      <c r="EA37" s="392"/>
      <c r="EB37" s="392"/>
      <c r="EC37" s="392"/>
      <c r="ED37" s="392"/>
      <c r="EE37" s="392"/>
      <c r="EF37" s="392"/>
      <c r="EG37" s="392"/>
      <c r="EH37" s="392"/>
      <c r="EI37" s="392"/>
      <c r="EJ37" s="392"/>
      <c r="EK37" s="392"/>
      <c r="EL37" s="392"/>
      <c r="EM37" s="392"/>
      <c r="EN37" s="392"/>
      <c r="EO37" s="392"/>
      <c r="EP37" s="392"/>
      <c r="EQ37" s="392"/>
      <c r="ER37" s="392"/>
      <c r="ES37" s="392"/>
      <c r="ET37" s="392"/>
      <c r="EU37" s="392"/>
      <c r="EV37" s="392"/>
      <c r="EW37" s="392"/>
      <c r="EX37" s="392"/>
      <c r="EY37" s="392"/>
      <c r="EZ37" s="392"/>
      <c r="FA37" s="392"/>
      <c r="FB37" s="392"/>
      <c r="FC37" s="392"/>
      <c r="FD37" s="392"/>
      <c r="FE37" s="392"/>
      <c r="FF37" s="392"/>
      <c r="FG37" s="392"/>
      <c r="FH37" s="392"/>
      <c r="FI37" s="392"/>
      <c r="FJ37" s="392"/>
      <c r="FK37" s="392"/>
      <c r="FL37" s="392"/>
      <c r="FM37" s="392"/>
      <c r="FN37" s="392"/>
      <c r="FO37" s="392"/>
      <c r="FP37" s="392"/>
      <c r="FQ37" s="392"/>
      <c r="FR37" s="392"/>
      <c r="FS37" s="392"/>
      <c r="FT37" s="392"/>
      <c r="FU37" s="392"/>
      <c r="FV37" s="392"/>
      <c r="FW37" s="392"/>
      <c r="FX37" s="392"/>
      <c r="FY37" s="392"/>
      <c r="FZ37" s="392"/>
      <c r="GA37" s="392"/>
      <c r="GB37" s="392"/>
      <c r="GC37" s="392"/>
      <c r="GD37" s="392"/>
      <c r="GE37" s="392"/>
      <c r="GF37" s="392"/>
      <c r="GG37" s="392"/>
      <c r="GH37" s="392"/>
      <c r="GI37" s="392"/>
      <c r="GJ37" s="392"/>
      <c r="GK37" s="392"/>
      <c r="GL37" s="392"/>
      <c r="GM37" s="392"/>
      <c r="GN37" s="392"/>
      <c r="GO37" s="392"/>
      <c r="GP37" s="392"/>
      <c r="GQ37" s="392"/>
      <c r="GR37" s="392"/>
      <c r="GS37" s="392"/>
      <c r="GT37" s="392"/>
      <c r="GU37" s="392"/>
      <c r="GV37" s="392"/>
      <c r="GW37" s="392"/>
      <c r="GX37" s="392"/>
      <c r="GY37" s="392"/>
      <c r="GZ37" s="392"/>
      <c r="HA37" s="392"/>
      <c r="HB37" s="392"/>
      <c r="HC37" s="392"/>
      <c r="HD37" s="392"/>
      <c r="HE37" s="392"/>
      <c r="HF37" s="392"/>
      <c r="HG37" s="392"/>
      <c r="HH37" s="392"/>
      <c r="HI37" s="392"/>
      <c r="HJ37" s="392"/>
      <c r="HK37" s="392"/>
      <c r="HL37" s="392"/>
      <c r="HM37" s="392"/>
      <c r="HN37" s="392"/>
      <c r="HO37" s="392"/>
      <c r="HP37" s="392"/>
      <c r="HQ37" s="392"/>
      <c r="HR37" s="392"/>
      <c r="HS37" s="392"/>
      <c r="HT37" s="392"/>
      <c r="HU37" s="392"/>
      <c r="HV37" s="392"/>
      <c r="HW37" s="392"/>
      <c r="HX37" s="392"/>
      <c r="HY37" s="392"/>
      <c r="HZ37" s="392"/>
      <c r="IA37" s="392"/>
      <c r="IB37" s="392"/>
      <c r="IC37" s="392"/>
      <c r="ID37" s="392"/>
      <c r="IE37" s="392"/>
      <c r="IF37" s="392"/>
      <c r="IG37" s="392"/>
      <c r="IH37" s="392"/>
      <c r="II37" s="392"/>
      <c r="IJ37" s="392"/>
      <c r="IK37" s="392"/>
      <c r="IL37" s="392"/>
      <c r="IM37" s="392"/>
      <c r="IN37" s="392"/>
      <c r="IO37" s="392"/>
      <c r="IP37" s="392"/>
      <c r="IQ37" s="392"/>
      <c r="IR37" s="392"/>
      <c r="IS37" s="392"/>
      <c r="IT37" s="392"/>
      <c r="IU37" s="392"/>
      <c r="IV37" s="392"/>
      <c r="IW37" s="392"/>
      <c r="IX37" s="392"/>
      <c r="IY37" s="392"/>
      <c r="IZ37" s="392"/>
      <c r="JA37" s="392"/>
      <c r="JB37" s="392"/>
      <c r="JC37" s="392"/>
      <c r="JD37" s="392"/>
      <c r="JE37" s="392"/>
      <c r="JF37" s="392"/>
      <c r="JG37" s="392"/>
      <c r="JH37" s="392"/>
      <c r="JI37" s="392"/>
      <c r="JJ37" s="392"/>
      <c r="JK37" s="392"/>
      <c r="JL37" s="392"/>
      <c r="JM37" s="392"/>
      <c r="JN37" s="392"/>
      <c r="JO37" s="392"/>
      <c r="JP37" s="392"/>
      <c r="JQ37" s="392"/>
      <c r="JR37" s="392"/>
      <c r="JS37" s="392"/>
      <c r="JT37" s="392"/>
      <c r="JU37" s="392"/>
      <c r="JV37" s="392"/>
      <c r="JW37" s="392"/>
      <c r="JX37" s="392"/>
      <c r="JY37" s="392"/>
      <c r="JZ37" s="392"/>
      <c r="KA37" s="392"/>
      <c r="KB37" s="392"/>
      <c r="KC37" s="392"/>
      <c r="KD37" s="392"/>
      <c r="KE37" s="392"/>
      <c r="KF37" s="392"/>
      <c r="KG37" s="392"/>
      <c r="KH37" s="392"/>
      <c r="KI37" s="392"/>
      <c r="KJ37" s="392"/>
      <c r="KK37" s="392"/>
      <c r="KL37" s="392"/>
      <c r="KM37" s="392"/>
      <c r="KN37" s="392"/>
      <c r="KO37" s="392"/>
      <c r="KP37" s="392"/>
      <c r="KQ37" s="392"/>
      <c r="KR37" s="392"/>
      <c r="KS37" s="392"/>
      <c r="KT37" s="392"/>
      <c r="KU37" s="392"/>
      <c r="KV37" s="392"/>
      <c r="KW37" s="392"/>
      <c r="KX37" s="392"/>
      <c r="KY37" s="392"/>
      <c r="KZ37" s="392"/>
      <c r="LA37" s="392"/>
      <c r="LB37" s="392"/>
      <c r="LC37" s="392"/>
      <c r="LD37" s="392"/>
      <c r="LE37" s="392"/>
      <c r="LF37" s="392"/>
      <c r="LG37" s="392"/>
      <c r="LH37" s="392"/>
      <c r="LI37" s="392"/>
      <c r="LJ37" s="392"/>
      <c r="LK37" s="392"/>
      <c r="LL37" s="392"/>
      <c r="LM37" s="392"/>
      <c r="LN37" s="392"/>
      <c r="LO37" s="392"/>
      <c r="LP37" s="392"/>
      <c r="LQ37" s="392"/>
      <c r="LR37" s="392"/>
      <c r="LS37" s="392"/>
      <c r="LT37" s="392"/>
      <c r="LU37" s="392"/>
      <c r="LV37" s="392"/>
      <c r="LW37" s="392"/>
      <c r="LX37" s="392"/>
      <c r="LY37" s="392"/>
      <c r="LZ37" s="392"/>
      <c r="MA37" s="392"/>
      <c r="MB37" s="392"/>
      <c r="MC37" s="392"/>
      <c r="MD37" s="392"/>
      <c r="ME37" s="392"/>
      <c r="MF37" s="392"/>
      <c r="MG37" s="392"/>
      <c r="MH37" s="392"/>
      <c r="MI37" s="392"/>
      <c r="MJ37" s="392"/>
      <c r="MK37" s="392"/>
      <c r="ML37" s="392"/>
      <c r="MM37" s="392"/>
      <c r="MN37" s="392"/>
      <c r="MO37" s="392"/>
      <c r="MP37" s="392"/>
      <c r="MQ37" s="392"/>
      <c r="MR37" s="392"/>
      <c r="MS37" s="392"/>
      <c r="MT37" s="392"/>
      <c r="MU37" s="392"/>
      <c r="MV37" s="392"/>
      <c r="MW37" s="392"/>
      <c r="MX37" s="392"/>
      <c r="MY37" s="392"/>
      <c r="MZ37" s="392"/>
      <c r="NA37" s="392"/>
      <c r="NB37" s="392"/>
      <c r="NC37" s="392"/>
      <c r="ND37" s="392"/>
      <c r="NE37" s="392"/>
      <c r="NF37" s="392"/>
      <c r="NG37" s="392"/>
      <c r="NH37" s="392"/>
      <c r="NI37" s="392"/>
      <c r="NJ37" s="392"/>
      <c r="NK37" s="392"/>
      <c r="NL37" s="392"/>
      <c r="NM37" s="392"/>
      <c r="NN37" s="392"/>
      <c r="NO37" s="392"/>
      <c r="NP37" s="392"/>
      <c r="NQ37" s="392"/>
      <c r="NR37" s="392"/>
      <c r="NS37" s="392"/>
      <c r="NT37" s="392"/>
      <c r="NU37" s="392"/>
      <c r="NV37" s="392"/>
      <c r="NW37" s="392"/>
      <c r="NX37" s="392"/>
      <c r="NY37" s="392"/>
      <c r="NZ37" s="392"/>
      <c r="OA37" s="392"/>
      <c r="OB37" s="392"/>
      <c r="OC37" s="392"/>
      <c r="OD37" s="392"/>
      <c r="OE37" s="392"/>
      <c r="OF37" s="392"/>
      <c r="OG37" s="392"/>
      <c r="OH37" s="392"/>
      <c r="OI37" s="392"/>
      <c r="OJ37" s="392"/>
      <c r="OK37" s="392"/>
      <c r="OL37" s="392"/>
      <c r="OM37" s="392"/>
      <c r="ON37" s="392"/>
      <c r="OO37" s="392"/>
      <c r="OP37" s="392"/>
      <c r="OQ37" s="392"/>
      <c r="OR37" s="392"/>
      <c r="OS37" s="392"/>
      <c r="OT37" s="392"/>
      <c r="OU37" s="392"/>
      <c r="OV37" s="392"/>
      <c r="OW37" s="392"/>
      <c r="OX37" s="392"/>
      <c r="OY37" s="392"/>
      <c r="OZ37" s="392"/>
      <c r="PA37" s="392"/>
      <c r="PB37" s="392"/>
      <c r="PC37" s="392"/>
      <c r="PD37" s="392"/>
      <c r="PE37" s="392"/>
      <c r="PF37" s="392"/>
      <c r="PG37" s="392"/>
      <c r="PH37" s="392"/>
      <c r="PI37" s="392"/>
      <c r="PJ37" s="392"/>
      <c r="PK37" s="392"/>
      <c r="PL37" s="392"/>
      <c r="PM37" s="392"/>
      <c r="PN37" s="392"/>
      <c r="PO37" s="392"/>
      <c r="PP37" s="392"/>
      <c r="PQ37" s="392"/>
      <c r="PR37" s="392"/>
      <c r="PS37" s="392"/>
      <c r="PT37" s="392"/>
      <c r="PU37" s="392"/>
      <c r="PV37" s="392"/>
      <c r="PW37" s="392"/>
      <c r="PX37" s="392"/>
      <c r="PY37" s="392"/>
      <c r="PZ37" s="392"/>
      <c r="QA37" s="392"/>
      <c r="QB37" s="392"/>
      <c r="QC37" s="392"/>
      <c r="QD37" s="392"/>
      <c r="QE37" s="392"/>
      <c r="QF37" s="392"/>
      <c r="QG37" s="392"/>
      <c r="QH37" s="392"/>
      <c r="QI37" s="392"/>
      <c r="QJ37" s="392"/>
      <c r="QK37" s="392"/>
      <c r="QL37" s="392"/>
      <c r="QM37" s="392"/>
      <c r="QN37" s="392"/>
      <c r="QO37" s="392"/>
      <c r="QP37" s="392"/>
      <c r="QQ37" s="392"/>
      <c r="QR37" s="392"/>
      <c r="QS37" s="392"/>
      <c r="QT37" s="392"/>
      <c r="QU37" s="392"/>
      <c r="QV37" s="392"/>
      <c r="QW37" s="392"/>
      <c r="QX37" s="392"/>
      <c r="QY37" s="392"/>
      <c r="QZ37" s="392"/>
      <c r="RA37" s="392"/>
      <c r="RB37" s="392"/>
      <c r="RC37" s="392"/>
      <c r="RD37" s="392"/>
      <c r="RE37" s="392"/>
      <c r="RF37" s="392"/>
      <c r="RG37" s="392"/>
      <c r="RH37" s="392"/>
      <c r="RI37" s="392"/>
      <c r="RJ37" s="392"/>
      <c r="RK37" s="392"/>
      <c r="RL37" s="392"/>
      <c r="RM37" s="392"/>
      <c r="RN37" s="392"/>
      <c r="RO37" s="392"/>
      <c r="RP37" s="392"/>
      <c r="RQ37" s="392"/>
      <c r="RR37" s="392"/>
      <c r="RS37" s="392"/>
      <c r="RT37" s="392"/>
      <c r="RU37" s="392"/>
      <c r="RV37" s="392"/>
      <c r="RW37" s="392"/>
      <c r="RX37" s="392"/>
      <c r="RY37" s="392"/>
      <c r="RZ37" s="392"/>
      <c r="SA37" s="392"/>
      <c r="SB37" s="392"/>
      <c r="SC37" s="392"/>
      <c r="SD37" s="392"/>
      <c r="SE37" s="392"/>
      <c r="SF37" s="392"/>
      <c r="SG37" s="392"/>
      <c r="SH37" s="392"/>
      <c r="SI37" s="392"/>
      <c r="SJ37" s="392"/>
      <c r="SK37" s="392"/>
      <c r="SL37" s="392"/>
      <c r="SM37" s="392"/>
      <c r="SN37" s="392"/>
      <c r="SO37" s="392"/>
      <c r="SP37" s="392"/>
      <c r="SQ37" s="392"/>
      <c r="SR37" s="392"/>
      <c r="SS37" s="392"/>
      <c r="ST37" s="392"/>
      <c r="SU37" s="392"/>
      <c r="SV37" s="392"/>
      <c r="SW37" s="392"/>
      <c r="SX37" s="392"/>
      <c r="SY37" s="392"/>
      <c r="SZ37" s="392"/>
      <c r="TA37" s="392"/>
      <c r="TB37" s="392"/>
      <c r="TC37" s="392"/>
      <c r="TD37" s="392"/>
      <c r="TE37" s="392"/>
      <c r="TF37" s="392"/>
      <c r="TG37" s="392"/>
      <c r="TH37" s="392"/>
      <c r="TI37" s="392"/>
      <c r="TJ37" s="392"/>
      <c r="TK37" s="392"/>
      <c r="TL37" s="392"/>
      <c r="TM37" s="392"/>
      <c r="TN37" s="392"/>
      <c r="TO37" s="392"/>
      <c r="TP37" s="392"/>
      <c r="TQ37" s="392"/>
      <c r="TR37" s="392"/>
      <c r="TS37" s="392"/>
      <c r="TT37" s="392"/>
      <c r="TU37" s="392"/>
      <c r="TV37" s="392"/>
      <c r="TW37" s="392"/>
      <c r="TX37" s="392"/>
      <c r="TY37" s="392"/>
      <c r="TZ37" s="392"/>
      <c r="UA37" s="392"/>
      <c r="UB37" s="392"/>
      <c r="UC37" s="392"/>
      <c r="UD37" s="392"/>
      <c r="UE37" s="392"/>
      <c r="UF37" s="392"/>
      <c r="UG37" s="392"/>
      <c r="UH37" s="392"/>
      <c r="UI37" s="392"/>
      <c r="UJ37" s="392"/>
      <c r="UK37" s="392"/>
      <c r="UL37" s="392"/>
      <c r="UM37" s="392"/>
      <c r="UN37" s="392"/>
      <c r="UO37" s="392"/>
      <c r="UP37" s="392"/>
      <c r="UQ37" s="392"/>
      <c r="UR37" s="392"/>
      <c r="US37" s="392"/>
      <c r="UT37" s="392"/>
      <c r="UU37" s="392"/>
      <c r="UV37" s="392"/>
      <c r="UW37" s="392"/>
      <c r="UX37" s="392"/>
      <c r="UY37" s="392"/>
      <c r="UZ37" s="392"/>
      <c r="VA37" s="392"/>
      <c r="VB37" s="392"/>
      <c r="VC37" s="392"/>
      <c r="VD37" s="392"/>
      <c r="VE37" s="392"/>
      <c r="VF37" s="392"/>
      <c r="VG37" s="392"/>
      <c r="VH37" s="392"/>
      <c r="VI37" s="392"/>
      <c r="VJ37" s="392"/>
      <c r="VK37" s="392"/>
      <c r="VL37" s="392"/>
      <c r="VM37" s="392"/>
      <c r="VN37" s="392"/>
      <c r="VO37" s="392"/>
      <c r="VP37" s="392"/>
      <c r="VQ37" s="392"/>
      <c r="VR37" s="392"/>
      <c r="VS37" s="392"/>
      <c r="VT37" s="392"/>
      <c r="VU37" s="392"/>
      <c r="VV37" s="392"/>
      <c r="VW37" s="392"/>
      <c r="VX37" s="392"/>
      <c r="VY37" s="392"/>
      <c r="VZ37" s="392"/>
      <c r="WA37" s="392"/>
      <c r="WB37" s="392"/>
      <c r="WC37" s="392"/>
      <c r="WD37" s="392"/>
      <c r="WE37" s="392"/>
      <c r="WF37" s="392"/>
      <c r="WG37" s="392"/>
      <c r="WH37" s="392"/>
      <c r="WI37" s="392"/>
      <c r="WJ37" s="392"/>
      <c r="WK37" s="392"/>
      <c r="WL37" s="392"/>
      <c r="WM37" s="392"/>
      <c r="WN37" s="392"/>
      <c r="WO37" s="392"/>
      <c r="WP37" s="392"/>
      <c r="WQ37" s="392"/>
      <c r="WR37" s="392"/>
      <c r="WS37" s="392"/>
      <c r="WT37" s="392"/>
      <c r="WU37" s="392"/>
      <c r="WV37" s="392"/>
      <c r="WW37" s="392"/>
      <c r="WX37" s="392"/>
      <c r="WY37" s="392"/>
      <c r="WZ37" s="392"/>
      <c r="XA37" s="392"/>
      <c r="XB37" s="392"/>
      <c r="XC37" s="392"/>
      <c r="XD37" s="392"/>
      <c r="XE37" s="392"/>
      <c r="XF37" s="392"/>
      <c r="XG37" s="392"/>
      <c r="XH37" s="392"/>
      <c r="XI37" s="392"/>
      <c r="XJ37" s="392"/>
      <c r="XK37" s="392"/>
      <c r="XL37" s="392"/>
      <c r="XM37" s="392"/>
      <c r="XN37" s="392"/>
      <c r="XO37" s="392"/>
      <c r="XP37" s="392"/>
      <c r="XQ37" s="392"/>
      <c r="XR37" s="392"/>
      <c r="XS37" s="392"/>
      <c r="XT37" s="392"/>
      <c r="XU37" s="392"/>
      <c r="XV37" s="392"/>
      <c r="XW37" s="392"/>
      <c r="XX37" s="392"/>
      <c r="XY37" s="392"/>
      <c r="XZ37" s="392"/>
      <c r="YA37" s="392"/>
      <c r="YB37" s="392"/>
      <c r="YC37" s="392"/>
      <c r="YD37" s="392"/>
      <c r="YE37" s="392"/>
      <c r="YF37" s="392"/>
      <c r="YG37" s="392"/>
      <c r="YH37" s="392"/>
      <c r="YI37" s="392"/>
      <c r="YJ37" s="392"/>
      <c r="YK37" s="392"/>
      <c r="YL37" s="392"/>
      <c r="YM37" s="392"/>
      <c r="YN37" s="392"/>
      <c r="YO37" s="392"/>
      <c r="YP37" s="392"/>
      <c r="YQ37" s="392"/>
      <c r="YR37" s="392"/>
      <c r="YS37" s="392"/>
      <c r="YT37" s="392"/>
      <c r="YU37" s="392"/>
      <c r="YV37" s="392"/>
      <c r="YW37" s="392"/>
      <c r="YX37" s="392"/>
      <c r="YY37" s="392"/>
      <c r="YZ37" s="392"/>
      <c r="ZA37" s="392"/>
      <c r="ZB37" s="392"/>
      <c r="ZC37" s="392"/>
      <c r="ZD37" s="392"/>
      <c r="ZE37" s="392"/>
      <c r="ZF37" s="392"/>
      <c r="ZG37" s="392"/>
      <c r="ZH37" s="392"/>
      <c r="ZI37" s="392"/>
      <c r="ZJ37" s="392"/>
      <c r="ZK37" s="392"/>
      <c r="ZL37" s="392"/>
      <c r="ZM37" s="392"/>
      <c r="ZN37" s="392"/>
      <c r="ZO37" s="392"/>
      <c r="ZP37" s="392"/>
      <c r="ZQ37" s="392"/>
      <c r="ZR37" s="392"/>
      <c r="ZS37" s="392"/>
      <c r="ZT37" s="392"/>
      <c r="ZU37" s="392"/>
      <c r="ZV37" s="392"/>
      <c r="ZW37" s="392"/>
      <c r="ZX37" s="392"/>
      <c r="ZY37" s="392"/>
      <c r="ZZ37" s="392"/>
      <c r="AAA37" s="392"/>
      <c r="AAB37" s="392"/>
      <c r="AAC37" s="392"/>
      <c r="AAD37" s="392"/>
      <c r="AAE37" s="392"/>
      <c r="AAF37" s="392"/>
      <c r="AAG37" s="392"/>
      <c r="AAH37" s="392"/>
      <c r="AAI37" s="392"/>
      <c r="AAJ37" s="392"/>
      <c r="AAK37" s="392"/>
      <c r="AAL37" s="392"/>
      <c r="AAM37" s="392"/>
      <c r="AAN37" s="392"/>
      <c r="AAO37" s="392"/>
      <c r="AAP37" s="392"/>
      <c r="AAQ37" s="392"/>
      <c r="AAR37" s="392"/>
      <c r="AAS37" s="392"/>
      <c r="AAT37" s="392"/>
      <c r="AAU37" s="392"/>
      <c r="AAV37" s="392"/>
      <c r="AAW37" s="392"/>
      <c r="AAX37" s="392"/>
      <c r="AAY37" s="392"/>
      <c r="AAZ37" s="392"/>
      <c r="ABA37" s="392"/>
      <c r="ABB37" s="392"/>
      <c r="ABC37" s="392"/>
      <c r="ABD37" s="392"/>
      <c r="ABE37" s="392"/>
      <c r="ABF37" s="392"/>
      <c r="ABG37" s="392"/>
      <c r="ABH37" s="392"/>
      <c r="ABI37" s="392"/>
      <c r="ABJ37" s="392"/>
      <c r="ABK37" s="392"/>
      <c r="ABL37" s="392"/>
      <c r="ABM37" s="392"/>
      <c r="ABN37" s="392"/>
      <c r="ABO37" s="392"/>
      <c r="ABP37" s="392"/>
      <c r="ABQ37" s="392"/>
      <c r="ABR37" s="392"/>
      <c r="ABS37" s="392"/>
      <c r="ABT37" s="392"/>
      <c r="ABU37" s="392"/>
      <c r="ABV37" s="392"/>
      <c r="ABW37" s="392"/>
      <c r="ABX37" s="392"/>
      <c r="ABY37" s="392"/>
      <c r="ABZ37" s="392"/>
      <c r="ACA37" s="392"/>
      <c r="ACB37" s="392"/>
      <c r="ACC37" s="392"/>
      <c r="ACD37" s="392"/>
      <c r="ACE37" s="392"/>
      <c r="ACF37" s="392"/>
      <c r="ACG37" s="392"/>
      <c r="ACH37" s="392"/>
      <c r="ACI37" s="392"/>
      <c r="ACJ37" s="392"/>
      <c r="ACK37" s="392"/>
      <c r="ACL37" s="392"/>
      <c r="ACM37" s="392"/>
      <c r="ACN37" s="392"/>
      <c r="ACO37" s="392"/>
      <c r="ACP37" s="392"/>
      <c r="ACQ37" s="392"/>
      <c r="ACR37" s="392"/>
      <c r="ACS37" s="392"/>
      <c r="ACT37" s="392"/>
      <c r="ACU37" s="392"/>
      <c r="ACV37" s="392"/>
      <c r="ACW37" s="392"/>
      <c r="ACX37" s="392"/>
      <c r="ACY37" s="392"/>
      <c r="ACZ37" s="392"/>
      <c r="ADA37" s="392"/>
      <c r="ADB37" s="392"/>
      <c r="ADC37" s="392"/>
      <c r="ADD37" s="392"/>
      <c r="ADE37" s="392"/>
      <c r="ADF37" s="392"/>
      <c r="ADG37" s="392"/>
      <c r="ADH37" s="392"/>
      <c r="ADI37" s="392"/>
      <c r="ADJ37" s="392"/>
      <c r="ADK37" s="392"/>
      <c r="ADL37" s="392"/>
      <c r="ADM37" s="392"/>
      <c r="ADN37" s="392"/>
      <c r="ADO37" s="392"/>
      <c r="ADP37" s="392"/>
      <c r="ADQ37" s="392"/>
      <c r="ADR37" s="392"/>
      <c r="ADS37" s="392"/>
      <c r="ADT37" s="392"/>
      <c r="ADU37" s="392"/>
      <c r="ADV37" s="392"/>
      <c r="ADW37" s="392"/>
      <c r="ADX37" s="392"/>
      <c r="ADY37" s="392"/>
      <c r="ADZ37" s="392"/>
      <c r="AEA37" s="392"/>
      <c r="AEB37" s="392"/>
      <c r="AEC37" s="392"/>
      <c r="AED37" s="392"/>
      <c r="AEE37" s="392"/>
      <c r="AEF37" s="392"/>
      <c r="AEG37" s="392"/>
      <c r="AEH37" s="392"/>
      <c r="AEI37" s="392"/>
      <c r="AEJ37" s="392"/>
      <c r="AEK37" s="392"/>
      <c r="AEL37" s="392"/>
      <c r="AEM37" s="392"/>
      <c r="AEN37" s="392"/>
      <c r="AEO37" s="392"/>
      <c r="AEP37" s="392"/>
      <c r="AEQ37" s="392"/>
      <c r="AER37" s="392"/>
      <c r="AES37" s="392"/>
      <c r="AET37" s="392"/>
      <c r="AEU37" s="392"/>
      <c r="AEV37" s="392"/>
      <c r="AEW37" s="392"/>
      <c r="AEX37" s="392"/>
      <c r="AEY37" s="392"/>
      <c r="AEZ37" s="392"/>
      <c r="AFA37" s="392"/>
      <c r="AFB37" s="392"/>
      <c r="AFC37" s="392"/>
      <c r="AFD37" s="392"/>
      <c r="AFE37" s="392"/>
      <c r="AFF37" s="392"/>
      <c r="AFG37" s="392"/>
      <c r="AFH37" s="392"/>
      <c r="AFI37" s="392"/>
      <c r="AFJ37" s="392"/>
      <c r="AFK37" s="392"/>
      <c r="AFL37" s="392"/>
      <c r="AFM37" s="392"/>
      <c r="AFN37" s="392"/>
      <c r="AFO37" s="392"/>
      <c r="AFP37" s="392"/>
      <c r="AFQ37" s="392"/>
      <c r="AFR37" s="392"/>
      <c r="AFS37" s="392"/>
      <c r="AFT37" s="392"/>
      <c r="AFU37" s="392"/>
      <c r="AFV37" s="392"/>
      <c r="AFW37" s="392"/>
      <c r="AFX37" s="392"/>
      <c r="AFY37" s="392"/>
      <c r="AFZ37" s="392"/>
      <c r="AGA37" s="392"/>
      <c r="AGB37" s="392"/>
      <c r="AGC37" s="392"/>
      <c r="AGD37" s="392"/>
      <c r="AGE37" s="392"/>
      <c r="AGF37" s="392"/>
      <c r="AGG37" s="392"/>
      <c r="AGH37" s="392"/>
      <c r="AGI37" s="392"/>
      <c r="AGJ37" s="392"/>
      <c r="AGK37" s="392"/>
      <c r="AGL37" s="392"/>
      <c r="AGM37" s="392"/>
      <c r="AGN37" s="392"/>
      <c r="AGO37" s="392"/>
      <c r="AGP37" s="392"/>
      <c r="AGQ37" s="392"/>
      <c r="AGR37" s="392"/>
      <c r="AGS37" s="392"/>
      <c r="AGT37" s="392"/>
      <c r="AGU37" s="392"/>
      <c r="AGV37" s="392"/>
      <c r="AGW37" s="392"/>
      <c r="AGX37" s="392"/>
      <c r="AGY37" s="392"/>
      <c r="AGZ37" s="392"/>
      <c r="AHA37" s="392"/>
      <c r="AHB37" s="392"/>
      <c r="AHC37" s="392"/>
      <c r="AHD37" s="392"/>
      <c r="AHE37" s="392"/>
      <c r="AHF37" s="392"/>
      <c r="AHG37" s="392"/>
      <c r="AHH37" s="392"/>
      <c r="AHI37" s="392"/>
      <c r="AHJ37" s="392"/>
      <c r="AHK37" s="392"/>
      <c r="AHL37" s="392"/>
      <c r="AHM37" s="392"/>
      <c r="AHN37" s="392"/>
      <c r="AHO37" s="392"/>
      <c r="AHP37" s="392"/>
      <c r="AHQ37" s="392"/>
      <c r="AHR37" s="392"/>
      <c r="AHS37" s="392"/>
      <c r="AHT37" s="392"/>
      <c r="AHU37" s="392"/>
      <c r="AHV37" s="392"/>
      <c r="AHW37" s="392"/>
      <c r="AHX37" s="392"/>
      <c r="AHY37" s="392"/>
      <c r="AHZ37" s="392"/>
      <c r="AIA37" s="392"/>
      <c r="AIB37" s="392"/>
      <c r="AIC37" s="392"/>
      <c r="AID37" s="392"/>
      <c r="AIE37" s="392"/>
      <c r="AIF37" s="392"/>
      <c r="AIG37" s="392"/>
      <c r="AIH37" s="392"/>
      <c r="AII37" s="392"/>
      <c r="AIJ37" s="392"/>
      <c r="AIK37" s="392"/>
      <c r="AIL37" s="392"/>
      <c r="AIM37" s="392"/>
      <c r="AIN37" s="392"/>
      <c r="AIO37" s="392"/>
      <c r="AIP37" s="392"/>
      <c r="AIQ37" s="392"/>
      <c r="AIR37" s="392"/>
      <c r="AIS37" s="392"/>
      <c r="AIT37" s="392"/>
      <c r="AIU37" s="392"/>
      <c r="AIV37" s="392"/>
      <c r="AIW37" s="392"/>
      <c r="AIX37" s="392"/>
      <c r="AIY37" s="392"/>
      <c r="AIZ37" s="392"/>
      <c r="AJA37" s="392"/>
      <c r="AJB37" s="392"/>
      <c r="AJC37" s="392"/>
      <c r="AJD37" s="392"/>
      <c r="AJE37" s="392"/>
      <c r="AJF37" s="392"/>
      <c r="AJG37" s="392"/>
      <c r="AJH37" s="392"/>
      <c r="AJI37" s="392"/>
      <c r="AJJ37" s="392"/>
      <c r="AJK37" s="392"/>
      <c r="AJL37" s="392"/>
      <c r="AJM37" s="392"/>
      <c r="AJN37" s="392"/>
      <c r="AJO37" s="392"/>
      <c r="AJP37" s="392"/>
      <c r="AJQ37" s="392"/>
      <c r="AJR37" s="392"/>
      <c r="AJS37" s="392"/>
      <c r="AJT37" s="392"/>
      <c r="AJU37" s="392"/>
      <c r="AJV37" s="392"/>
      <c r="AJW37" s="392"/>
      <c r="AJX37" s="392"/>
      <c r="AJY37" s="392"/>
      <c r="AJZ37" s="392"/>
      <c r="AKA37" s="392"/>
      <c r="AKB37" s="392"/>
      <c r="AKC37" s="392"/>
      <c r="AKD37" s="392"/>
      <c r="AKE37" s="392"/>
      <c r="AKF37" s="392"/>
      <c r="AKG37" s="392"/>
      <c r="AKH37" s="392"/>
      <c r="AKI37" s="392"/>
      <c r="AKJ37" s="392"/>
      <c r="AKK37" s="392"/>
      <c r="AKL37" s="392"/>
      <c r="AKM37" s="392"/>
      <c r="AKN37" s="392"/>
      <c r="AKO37" s="392"/>
      <c r="AKP37" s="392"/>
      <c r="AKQ37" s="392"/>
      <c r="AKR37" s="392"/>
      <c r="AKS37" s="392"/>
      <c r="AKT37" s="392"/>
      <c r="AKU37" s="392"/>
      <c r="AKV37" s="392"/>
      <c r="AKW37" s="392"/>
      <c r="AKX37" s="392"/>
      <c r="AKY37" s="392"/>
      <c r="AKZ37" s="392"/>
      <c r="ALA37" s="392"/>
      <c r="ALB37" s="392"/>
      <c r="ALC37" s="392"/>
      <c r="ALD37" s="392"/>
      <c r="ALE37" s="392"/>
      <c r="ALF37" s="392"/>
      <c r="ALG37" s="392"/>
      <c r="ALH37" s="392"/>
      <c r="ALI37" s="392"/>
      <c r="ALJ37" s="392"/>
      <c r="ALK37" s="392"/>
      <c r="ALL37" s="392"/>
      <c r="ALM37" s="392"/>
      <c r="ALN37" s="392"/>
      <c r="ALO37" s="392"/>
      <c r="ALP37" s="392"/>
      <c r="ALQ37" s="392"/>
      <c r="ALR37" s="392"/>
      <c r="ALS37" s="392"/>
      <c r="ALT37" s="392"/>
      <c r="ALU37" s="392"/>
      <c r="ALV37" s="392"/>
      <c r="ALW37" s="392"/>
      <c r="ALX37" s="392"/>
      <c r="ALY37" s="392"/>
      <c r="ALZ37" s="392"/>
      <c r="AMA37" s="392"/>
      <c r="AMB37" s="392"/>
      <c r="AMC37" s="392"/>
      <c r="AMD37" s="392"/>
      <c r="AME37" s="392"/>
      <c r="AMF37" s="392"/>
      <c r="AMG37" s="392"/>
      <c r="AMH37" s="392"/>
      <c r="AMI37" s="392"/>
      <c r="AMJ37" s="392"/>
      <c r="AMK37" s="392"/>
      <c r="AML37" s="392"/>
      <c r="AMM37" s="392"/>
      <c r="AMN37" s="392"/>
      <c r="AMO37" s="392"/>
      <c r="AMP37" s="392"/>
      <c r="AMQ37" s="392"/>
      <c r="AMR37" s="392"/>
      <c r="AMS37" s="392"/>
      <c r="AMT37" s="392"/>
      <c r="AMU37" s="392"/>
      <c r="AMV37" s="392"/>
      <c r="AMW37" s="392"/>
      <c r="AMX37" s="392"/>
      <c r="AMY37" s="392"/>
      <c r="AMZ37" s="392"/>
      <c r="ANA37" s="392"/>
      <c r="ANB37" s="392"/>
      <c r="ANC37" s="392"/>
      <c r="AND37" s="392"/>
      <c r="ANE37" s="392"/>
      <c r="ANF37" s="392"/>
      <c r="ANG37" s="392"/>
      <c r="ANH37" s="392"/>
      <c r="ANI37" s="392"/>
      <c r="ANJ37" s="392"/>
      <c r="ANK37" s="392"/>
      <c r="ANL37" s="392"/>
      <c r="ANM37" s="392"/>
      <c r="ANN37" s="392"/>
      <c r="ANO37" s="392"/>
      <c r="ANP37" s="392"/>
      <c r="ANQ37" s="392"/>
      <c r="ANR37" s="392"/>
      <c r="ANS37" s="392"/>
      <c r="ANT37" s="392"/>
      <c r="ANU37" s="392"/>
      <c r="ANV37" s="392"/>
      <c r="ANW37" s="392"/>
      <c r="ANX37" s="392"/>
      <c r="ANY37" s="392"/>
      <c r="ANZ37" s="392"/>
      <c r="AOA37" s="392"/>
      <c r="AOB37" s="392"/>
      <c r="AOC37" s="392"/>
      <c r="AOD37" s="392"/>
      <c r="AOE37" s="392"/>
      <c r="AOF37" s="392"/>
      <c r="AOG37" s="392"/>
      <c r="AOH37" s="392"/>
      <c r="AOI37" s="392"/>
      <c r="AOJ37" s="392"/>
      <c r="AOK37" s="392"/>
      <c r="AOL37" s="392"/>
      <c r="AOM37" s="392"/>
      <c r="AON37" s="392"/>
      <c r="AOO37" s="392"/>
      <c r="AOP37" s="392"/>
      <c r="AOQ37" s="392"/>
      <c r="AOR37" s="392"/>
      <c r="AOS37" s="392"/>
      <c r="AOT37" s="392"/>
      <c r="AOU37" s="392"/>
      <c r="AOV37" s="392"/>
      <c r="AOW37" s="392"/>
      <c r="AOX37" s="392"/>
      <c r="AOY37" s="392"/>
      <c r="AOZ37" s="392"/>
      <c r="APA37" s="392"/>
      <c r="APB37" s="392"/>
      <c r="APC37" s="392"/>
      <c r="APD37" s="392"/>
      <c r="APE37" s="392"/>
      <c r="APF37" s="392"/>
      <c r="APG37" s="392"/>
      <c r="APH37" s="392"/>
      <c r="API37" s="392"/>
      <c r="APJ37" s="392"/>
      <c r="APK37" s="392"/>
      <c r="APL37" s="392"/>
      <c r="APM37" s="392"/>
      <c r="APN37" s="392"/>
      <c r="APO37" s="392"/>
      <c r="APP37" s="392"/>
      <c r="APQ37" s="392"/>
      <c r="APR37" s="392"/>
      <c r="APS37" s="392"/>
      <c r="APT37" s="392"/>
      <c r="APU37" s="392"/>
      <c r="APV37" s="392"/>
      <c r="APW37" s="392"/>
      <c r="APX37" s="392"/>
      <c r="APY37" s="392"/>
      <c r="APZ37" s="392"/>
      <c r="AQA37" s="392"/>
      <c r="AQB37" s="392"/>
      <c r="AQC37" s="392"/>
      <c r="AQD37" s="392"/>
      <c r="AQE37" s="392"/>
      <c r="AQF37" s="392"/>
      <c r="AQG37" s="392"/>
      <c r="AQH37" s="392"/>
      <c r="AQI37" s="392"/>
      <c r="AQJ37" s="392"/>
      <c r="AQK37" s="392"/>
      <c r="AQL37" s="392"/>
      <c r="AQM37" s="392"/>
      <c r="AQN37" s="392"/>
      <c r="AQO37" s="392"/>
      <c r="AQP37" s="392"/>
      <c r="AQQ37" s="392"/>
      <c r="AQR37" s="392"/>
      <c r="AQS37" s="392"/>
      <c r="AQT37" s="392"/>
      <c r="AQU37" s="392"/>
      <c r="AQV37" s="392"/>
      <c r="AQW37" s="392"/>
      <c r="AQX37" s="392"/>
      <c r="AQY37" s="392"/>
      <c r="AQZ37" s="392"/>
      <c r="ARA37" s="392"/>
      <c r="ARB37" s="392"/>
      <c r="ARC37" s="392"/>
      <c r="ARD37" s="392"/>
      <c r="ARE37" s="392"/>
      <c r="ARF37" s="392"/>
      <c r="ARG37" s="392"/>
      <c r="ARH37" s="392"/>
      <c r="ARI37" s="392"/>
      <c r="ARJ37" s="392"/>
      <c r="ARK37" s="392"/>
      <c r="ARL37" s="392"/>
      <c r="ARM37" s="392"/>
      <c r="ARN37" s="392"/>
      <c r="ARO37" s="392"/>
      <c r="ARP37" s="392"/>
      <c r="ARQ37" s="392"/>
      <c r="ARR37" s="392"/>
      <c r="ARS37" s="392"/>
      <c r="ART37" s="392"/>
      <c r="ARU37" s="392"/>
      <c r="ARV37" s="392"/>
      <c r="ARW37" s="392"/>
      <c r="ARX37" s="392"/>
      <c r="ARY37" s="392"/>
      <c r="ARZ37" s="392"/>
      <c r="ASA37" s="392"/>
      <c r="ASB37" s="392"/>
      <c r="ASC37" s="392"/>
      <c r="ASD37" s="392"/>
      <c r="ASE37" s="392"/>
      <c r="ASF37" s="392"/>
      <c r="ASG37" s="392"/>
      <c r="ASH37" s="392"/>
      <c r="ASI37" s="392"/>
      <c r="ASJ37" s="392"/>
      <c r="ASK37" s="392"/>
      <c r="ASL37" s="392"/>
      <c r="ASM37" s="392"/>
      <c r="ASN37" s="392"/>
      <c r="ASO37" s="392"/>
      <c r="ASP37" s="392"/>
      <c r="ASQ37" s="392"/>
      <c r="ASR37" s="392"/>
      <c r="ASS37" s="392"/>
      <c r="AST37" s="392"/>
      <c r="ASU37" s="392"/>
      <c r="ASV37" s="392"/>
      <c r="ASW37" s="392"/>
      <c r="ASX37" s="392"/>
      <c r="ASY37" s="392"/>
      <c r="ASZ37" s="392"/>
      <c r="ATA37" s="392"/>
      <c r="ATB37" s="392"/>
      <c r="ATC37" s="392"/>
      <c r="ATD37" s="392"/>
      <c r="ATE37" s="392"/>
      <c r="ATF37" s="392"/>
      <c r="ATG37" s="392"/>
      <c r="ATH37" s="392"/>
      <c r="ATI37" s="392"/>
      <c r="ATJ37" s="392"/>
      <c r="ATK37" s="392"/>
      <c r="ATL37" s="392"/>
      <c r="ATM37" s="392"/>
      <c r="ATN37" s="392"/>
      <c r="ATO37" s="392"/>
      <c r="ATP37" s="392"/>
      <c r="ATQ37" s="392"/>
      <c r="ATR37" s="392"/>
      <c r="ATS37" s="392"/>
      <c r="ATT37" s="392"/>
      <c r="ATU37" s="392"/>
      <c r="ATV37" s="392"/>
      <c r="ATW37" s="392"/>
      <c r="ATX37" s="392"/>
      <c r="ATY37" s="392"/>
      <c r="ATZ37" s="392"/>
      <c r="AUA37" s="392"/>
      <c r="AUB37" s="392"/>
      <c r="AUC37" s="392"/>
      <c r="AUD37" s="392"/>
      <c r="AUE37" s="392"/>
      <c r="AUF37" s="392"/>
      <c r="AUG37" s="392"/>
      <c r="AUH37" s="392"/>
      <c r="AUI37" s="392"/>
      <c r="AUJ37" s="392"/>
      <c r="AUK37" s="392"/>
      <c r="AUL37" s="392"/>
      <c r="AUM37" s="392"/>
      <c r="AUN37" s="392"/>
      <c r="AUO37" s="392"/>
      <c r="AUP37" s="392"/>
      <c r="AUQ37" s="392"/>
      <c r="AUR37" s="392"/>
      <c r="AUS37" s="392"/>
      <c r="AUT37" s="392"/>
      <c r="AUU37" s="392"/>
      <c r="AUV37" s="392"/>
      <c r="AUW37" s="392"/>
      <c r="AUX37" s="392"/>
      <c r="AUY37" s="392"/>
      <c r="AUZ37" s="392"/>
      <c r="AVA37" s="392"/>
      <c r="AVB37" s="392"/>
      <c r="AVC37" s="392"/>
      <c r="AVD37" s="392"/>
      <c r="AVE37" s="392"/>
      <c r="AVF37" s="392"/>
      <c r="AVG37" s="392"/>
      <c r="AVH37" s="392"/>
      <c r="AVI37" s="392"/>
      <c r="AVJ37" s="392"/>
      <c r="AVK37" s="392"/>
      <c r="AVL37" s="392"/>
      <c r="AVM37" s="392"/>
      <c r="AVN37" s="392"/>
      <c r="AVO37" s="392"/>
      <c r="AVP37" s="392"/>
      <c r="AVQ37" s="392"/>
      <c r="AVR37" s="392"/>
      <c r="AVS37" s="392"/>
      <c r="AVT37" s="392"/>
      <c r="AVU37" s="392"/>
      <c r="AVV37" s="392"/>
      <c r="AVW37" s="392"/>
      <c r="AVX37" s="392"/>
      <c r="AVY37" s="392"/>
      <c r="AVZ37" s="392"/>
      <c r="AWA37" s="392"/>
      <c r="AWB37" s="392"/>
      <c r="AWC37" s="392"/>
      <c r="AWD37" s="392"/>
      <c r="AWE37" s="392"/>
      <c r="AWF37" s="392"/>
      <c r="AWG37" s="392"/>
      <c r="AWH37" s="392"/>
      <c r="AWI37" s="392"/>
      <c r="AWJ37" s="392"/>
      <c r="AWK37" s="392"/>
      <c r="AWL37" s="392"/>
      <c r="AWM37" s="392"/>
      <c r="AWN37" s="392"/>
      <c r="AWO37" s="392"/>
      <c r="AWP37" s="392"/>
      <c r="AWQ37" s="392"/>
      <c r="AWR37" s="392"/>
      <c r="AWS37" s="392"/>
      <c r="AWT37" s="392"/>
      <c r="AWU37" s="392"/>
      <c r="AWV37" s="392"/>
      <c r="AWW37" s="392"/>
      <c r="AWX37" s="392"/>
      <c r="AWY37" s="392"/>
      <c r="AWZ37" s="392"/>
      <c r="AXA37" s="392"/>
      <c r="AXB37" s="392"/>
      <c r="AXC37" s="392"/>
      <c r="AXD37" s="392"/>
      <c r="AXE37" s="392"/>
      <c r="AXF37" s="392"/>
      <c r="AXG37" s="392"/>
      <c r="AXH37" s="392"/>
      <c r="AXI37" s="392"/>
      <c r="AXJ37" s="392"/>
      <c r="AXK37" s="392"/>
      <c r="AXL37" s="392"/>
      <c r="AXM37" s="392"/>
      <c r="AXN37" s="392"/>
      <c r="AXO37" s="392"/>
      <c r="AXP37" s="392"/>
      <c r="AXQ37" s="392"/>
      <c r="AXR37" s="392"/>
      <c r="AXS37" s="392"/>
      <c r="AXT37" s="392"/>
      <c r="AXU37" s="392"/>
      <c r="AXV37" s="392"/>
      <c r="AXW37" s="392"/>
      <c r="AXX37" s="392"/>
      <c r="AXY37" s="392"/>
      <c r="AXZ37" s="392"/>
      <c r="AYA37" s="392"/>
      <c r="AYB37" s="392"/>
      <c r="AYC37" s="392"/>
      <c r="AYD37" s="392"/>
      <c r="AYE37" s="392"/>
      <c r="AYF37" s="392"/>
      <c r="AYG37" s="392"/>
      <c r="AYH37" s="392"/>
      <c r="AYI37" s="392"/>
      <c r="AYJ37" s="392"/>
      <c r="AYK37" s="392"/>
      <c r="AYL37" s="392"/>
      <c r="AYM37" s="392"/>
      <c r="AYN37" s="392"/>
      <c r="AYO37" s="392"/>
      <c r="AYP37" s="392"/>
      <c r="AYQ37" s="392"/>
      <c r="AYR37" s="392"/>
      <c r="AYS37" s="392"/>
      <c r="AYT37" s="392"/>
      <c r="AYU37" s="392"/>
      <c r="AYV37" s="392"/>
      <c r="AYW37" s="392"/>
      <c r="AYX37" s="392"/>
      <c r="AYY37" s="392"/>
      <c r="AYZ37" s="392"/>
      <c r="AZA37" s="392"/>
      <c r="AZB37" s="392"/>
      <c r="AZC37" s="392"/>
      <c r="AZD37" s="392"/>
      <c r="AZE37" s="392"/>
      <c r="AZF37" s="392"/>
      <c r="AZG37" s="392"/>
      <c r="AZH37" s="392"/>
      <c r="AZI37" s="392"/>
      <c r="AZJ37" s="392"/>
      <c r="AZK37" s="392"/>
      <c r="AZL37" s="392"/>
      <c r="AZM37" s="392"/>
      <c r="AZN37" s="392"/>
      <c r="AZO37" s="392"/>
      <c r="AZP37" s="392"/>
      <c r="AZQ37" s="392"/>
      <c r="AZR37" s="392"/>
      <c r="AZS37" s="392"/>
      <c r="AZT37" s="392"/>
      <c r="AZU37" s="392"/>
      <c r="AZV37" s="392"/>
      <c r="AZW37" s="392"/>
      <c r="AZX37" s="392"/>
      <c r="AZY37" s="392"/>
      <c r="AZZ37" s="392"/>
      <c r="BAA37" s="392"/>
      <c r="BAB37" s="392"/>
      <c r="BAC37" s="392"/>
      <c r="BAD37" s="392"/>
      <c r="BAE37" s="392"/>
      <c r="BAF37" s="392"/>
      <c r="BAG37" s="392"/>
      <c r="BAH37" s="392"/>
      <c r="BAI37" s="392"/>
      <c r="BAJ37" s="392"/>
      <c r="BAK37" s="392"/>
      <c r="BAL37" s="392"/>
      <c r="BAM37" s="392"/>
      <c r="BAN37" s="392"/>
      <c r="BAO37" s="392"/>
      <c r="BAP37" s="392"/>
      <c r="BAQ37" s="392"/>
      <c r="BAR37" s="392"/>
      <c r="BAS37" s="392"/>
      <c r="BAT37" s="392"/>
      <c r="BAU37" s="392"/>
      <c r="BAV37" s="392"/>
      <c r="BAW37" s="392"/>
      <c r="BAX37" s="392"/>
      <c r="BAY37" s="392"/>
      <c r="BAZ37" s="392"/>
      <c r="BBA37" s="392"/>
      <c r="BBB37" s="392"/>
      <c r="BBC37" s="392"/>
      <c r="BBD37" s="392"/>
      <c r="BBE37" s="392"/>
      <c r="BBF37" s="392"/>
      <c r="BBG37" s="392"/>
      <c r="BBH37" s="392"/>
      <c r="BBI37" s="392"/>
      <c r="BBJ37" s="392"/>
      <c r="BBK37" s="392"/>
      <c r="BBL37" s="392"/>
      <c r="BBM37" s="392"/>
      <c r="BBN37" s="392"/>
      <c r="BBO37" s="392"/>
      <c r="BBP37" s="392"/>
      <c r="BBQ37" s="392"/>
      <c r="BBR37" s="392"/>
      <c r="BBS37" s="392"/>
      <c r="BBT37" s="392"/>
      <c r="BBU37" s="392"/>
      <c r="BBV37" s="392"/>
      <c r="BBW37" s="392"/>
      <c r="BBX37" s="392"/>
      <c r="BBY37" s="392"/>
      <c r="BBZ37" s="392"/>
      <c r="BCA37" s="392"/>
      <c r="BCB37" s="392"/>
      <c r="BCC37" s="392"/>
      <c r="BCD37" s="392"/>
      <c r="BCE37" s="392"/>
      <c r="BCF37" s="392"/>
      <c r="BCG37" s="392"/>
      <c r="BCH37" s="392"/>
      <c r="BCI37" s="392"/>
      <c r="BCJ37" s="392"/>
      <c r="BCK37" s="392"/>
      <c r="BCL37" s="392"/>
      <c r="BCM37" s="392"/>
      <c r="BCN37" s="392"/>
      <c r="BCO37" s="392"/>
      <c r="BCP37" s="392"/>
      <c r="BCQ37" s="392"/>
      <c r="BCR37" s="392"/>
      <c r="BCS37" s="392"/>
      <c r="BCT37" s="392"/>
      <c r="BCU37" s="392"/>
      <c r="BCV37" s="392"/>
      <c r="BCW37" s="392"/>
      <c r="BCX37" s="392"/>
      <c r="BCY37" s="392"/>
      <c r="BCZ37" s="392"/>
      <c r="BDA37" s="392"/>
      <c r="BDB37" s="392"/>
      <c r="BDC37" s="392"/>
      <c r="BDD37" s="392"/>
      <c r="BDE37" s="392"/>
      <c r="BDF37" s="392"/>
      <c r="BDG37" s="392"/>
      <c r="BDH37" s="392"/>
      <c r="BDI37" s="392"/>
      <c r="BDJ37" s="392"/>
      <c r="BDK37" s="392"/>
      <c r="BDL37" s="392"/>
      <c r="BDM37" s="392"/>
      <c r="BDN37" s="392"/>
      <c r="BDO37" s="392"/>
      <c r="BDP37" s="392"/>
      <c r="BDQ37" s="392"/>
      <c r="BDR37" s="392"/>
      <c r="BDS37" s="392"/>
      <c r="BDT37" s="392"/>
      <c r="BDU37" s="392"/>
      <c r="BDV37" s="392"/>
      <c r="BDW37" s="392"/>
      <c r="BDX37" s="392"/>
      <c r="BDY37" s="392"/>
      <c r="BDZ37" s="392"/>
      <c r="BEA37" s="392"/>
      <c r="BEB37" s="392"/>
      <c r="BEC37" s="392"/>
      <c r="BED37" s="392"/>
      <c r="BEE37" s="392"/>
      <c r="BEF37" s="392"/>
      <c r="BEG37" s="392"/>
      <c r="BEH37" s="392"/>
      <c r="BEI37" s="392"/>
      <c r="BEJ37" s="392"/>
      <c r="BEK37" s="392"/>
      <c r="BEL37" s="392"/>
      <c r="BEM37" s="392"/>
      <c r="BEN37" s="392"/>
      <c r="BEO37" s="392"/>
      <c r="BEP37" s="392"/>
      <c r="BEQ37" s="392"/>
      <c r="BER37" s="392"/>
      <c r="BES37" s="392"/>
      <c r="BET37" s="392"/>
      <c r="BEU37" s="392"/>
      <c r="BEV37" s="392"/>
      <c r="BEW37" s="392"/>
      <c r="BEX37" s="392"/>
      <c r="BEY37" s="392"/>
      <c r="BEZ37" s="392"/>
      <c r="BFA37" s="392"/>
      <c r="BFB37" s="392"/>
      <c r="BFC37" s="392"/>
      <c r="BFD37" s="392"/>
      <c r="BFE37" s="392"/>
      <c r="BFF37" s="392"/>
      <c r="BFG37" s="392"/>
      <c r="BFH37" s="392"/>
      <c r="BFI37" s="392"/>
      <c r="BFJ37" s="392"/>
      <c r="BFK37" s="392"/>
      <c r="BFL37" s="392"/>
      <c r="BFM37" s="392"/>
      <c r="BFN37" s="392"/>
      <c r="BFO37" s="392"/>
      <c r="BFP37" s="392"/>
      <c r="BFQ37" s="392"/>
      <c r="BFR37" s="392"/>
      <c r="BFS37" s="392"/>
      <c r="BFT37" s="392"/>
      <c r="BFU37" s="392"/>
      <c r="BFV37" s="392"/>
      <c r="BFW37" s="392"/>
      <c r="BFX37" s="392"/>
      <c r="BFY37" s="392"/>
      <c r="BFZ37" s="392"/>
      <c r="BGA37" s="392"/>
      <c r="BGB37" s="392"/>
      <c r="BGC37" s="392"/>
      <c r="BGD37" s="392"/>
      <c r="BGE37" s="392"/>
      <c r="BGF37" s="392"/>
      <c r="BGG37" s="392"/>
      <c r="BGH37" s="392"/>
      <c r="BGI37" s="392"/>
      <c r="BGJ37" s="392"/>
      <c r="BGK37" s="392"/>
      <c r="BGL37" s="392"/>
      <c r="BGM37" s="392"/>
      <c r="BGN37" s="392"/>
      <c r="BGO37" s="392"/>
      <c r="BGP37" s="392"/>
      <c r="BGQ37" s="392"/>
      <c r="BGR37" s="392"/>
      <c r="BGS37" s="392"/>
      <c r="BGT37" s="392"/>
      <c r="BGU37" s="392"/>
      <c r="BGV37" s="392"/>
      <c r="BGW37" s="392"/>
      <c r="BGX37" s="392"/>
      <c r="BGY37" s="392"/>
      <c r="BGZ37" s="392"/>
      <c r="BHA37" s="392"/>
      <c r="BHB37" s="392"/>
      <c r="BHC37" s="392"/>
      <c r="BHD37" s="392"/>
      <c r="BHE37" s="392"/>
      <c r="BHF37" s="392"/>
      <c r="BHG37" s="392"/>
      <c r="BHH37" s="392"/>
      <c r="BHI37" s="392"/>
      <c r="BHJ37" s="392"/>
      <c r="BHK37" s="392"/>
      <c r="BHL37" s="392"/>
      <c r="BHM37" s="392"/>
      <c r="BHN37" s="392"/>
      <c r="BHO37" s="392"/>
      <c r="BHP37" s="392"/>
      <c r="BHQ37" s="392"/>
      <c r="BHR37" s="392"/>
      <c r="BHS37" s="392"/>
      <c r="BHT37" s="392"/>
      <c r="BHU37" s="392"/>
      <c r="BHV37" s="392"/>
      <c r="BHW37" s="392"/>
      <c r="BHX37" s="392"/>
      <c r="BHY37" s="392"/>
      <c r="BHZ37" s="392"/>
      <c r="BIA37" s="392"/>
      <c r="BIB37" s="392"/>
      <c r="BIC37" s="392"/>
      <c r="BID37" s="392"/>
      <c r="BIE37" s="392"/>
      <c r="BIF37" s="392"/>
      <c r="BIG37" s="392"/>
      <c r="BIH37" s="392"/>
      <c r="BII37" s="392"/>
      <c r="BIJ37" s="392"/>
      <c r="BIK37" s="392"/>
      <c r="BIL37" s="392"/>
      <c r="BIM37" s="392"/>
      <c r="BIN37" s="392"/>
      <c r="BIO37" s="392"/>
      <c r="BIP37" s="392"/>
      <c r="BIQ37" s="392"/>
      <c r="BIR37" s="392"/>
      <c r="BIS37" s="392"/>
      <c r="BIT37" s="392"/>
      <c r="BIU37" s="392"/>
      <c r="BIV37" s="392"/>
      <c r="BIW37" s="392"/>
      <c r="BIX37" s="392"/>
      <c r="BIY37" s="392"/>
      <c r="BIZ37" s="392"/>
      <c r="BJA37" s="392"/>
      <c r="BJB37" s="392"/>
      <c r="BJC37" s="392"/>
      <c r="BJD37" s="392"/>
      <c r="BJE37" s="392"/>
      <c r="BJF37" s="392"/>
      <c r="BJG37" s="392"/>
      <c r="BJH37" s="392"/>
      <c r="BJI37" s="392"/>
      <c r="BJJ37" s="392"/>
      <c r="BJK37" s="392"/>
      <c r="BJL37" s="392"/>
      <c r="BJM37" s="392"/>
      <c r="BJN37" s="392"/>
      <c r="BJO37" s="392"/>
      <c r="BJP37" s="392"/>
      <c r="BJQ37" s="392"/>
      <c r="BJR37" s="392"/>
      <c r="BJS37" s="392"/>
      <c r="BJT37" s="392"/>
      <c r="BJU37" s="392"/>
      <c r="BJV37" s="392"/>
      <c r="BJW37" s="392"/>
      <c r="BJX37" s="392"/>
      <c r="BJY37" s="392"/>
      <c r="BJZ37" s="392"/>
      <c r="BKA37" s="392"/>
      <c r="BKB37" s="392"/>
      <c r="BKC37" s="392"/>
      <c r="BKD37" s="392"/>
      <c r="BKE37" s="392"/>
      <c r="BKF37" s="392"/>
      <c r="BKG37" s="392"/>
      <c r="BKH37" s="392"/>
      <c r="BKI37" s="392"/>
      <c r="BKJ37" s="392"/>
      <c r="BKK37" s="392"/>
      <c r="BKL37" s="392"/>
      <c r="BKM37" s="392"/>
      <c r="BKN37" s="392"/>
      <c r="BKO37" s="392"/>
      <c r="BKP37" s="392"/>
      <c r="BKQ37" s="392"/>
      <c r="BKR37" s="392"/>
      <c r="BKS37" s="392"/>
      <c r="BKT37" s="392"/>
      <c r="BKU37" s="392"/>
      <c r="BKV37" s="392"/>
      <c r="BKW37" s="392"/>
      <c r="BKX37" s="392"/>
      <c r="BKY37" s="392"/>
      <c r="BKZ37" s="392"/>
      <c r="BLA37" s="392"/>
      <c r="BLB37" s="392"/>
      <c r="BLC37" s="392"/>
      <c r="BLD37" s="392"/>
      <c r="BLE37" s="392"/>
      <c r="BLF37" s="392"/>
      <c r="BLG37" s="392"/>
      <c r="BLH37" s="392"/>
      <c r="BLI37" s="392"/>
      <c r="BLJ37" s="392"/>
      <c r="BLK37" s="392"/>
      <c r="BLL37" s="392"/>
      <c r="BLM37" s="392"/>
      <c r="BLN37" s="392"/>
      <c r="BLO37" s="392"/>
      <c r="BLP37" s="392"/>
      <c r="BLQ37" s="392"/>
      <c r="BLR37" s="392"/>
      <c r="BLS37" s="392"/>
      <c r="BLT37" s="392"/>
      <c r="BLU37" s="392"/>
      <c r="BLV37" s="392"/>
      <c r="BLW37" s="392"/>
      <c r="BLX37" s="392"/>
      <c r="BLY37" s="392"/>
      <c r="BLZ37" s="392"/>
      <c r="BMA37" s="392"/>
      <c r="BMB37" s="392"/>
      <c r="BMC37" s="392"/>
      <c r="BMD37" s="392"/>
      <c r="BME37" s="392"/>
      <c r="BMF37" s="392"/>
      <c r="BMG37" s="392"/>
      <c r="BMH37" s="392"/>
      <c r="BMI37" s="392"/>
      <c r="BMJ37" s="392"/>
      <c r="BMK37" s="392"/>
      <c r="BML37" s="392"/>
      <c r="BMM37" s="392"/>
      <c r="BMN37" s="392"/>
      <c r="BMO37" s="392"/>
      <c r="BMP37" s="392"/>
      <c r="BMQ37" s="392"/>
      <c r="BMR37" s="392"/>
      <c r="BMS37" s="392"/>
      <c r="BMT37" s="392"/>
      <c r="BMU37" s="392"/>
      <c r="BMV37" s="392"/>
      <c r="BMW37" s="392"/>
      <c r="BMX37" s="392"/>
      <c r="BMY37" s="392"/>
      <c r="BMZ37" s="392"/>
      <c r="BNA37" s="392"/>
      <c r="BNB37" s="392"/>
      <c r="BNC37" s="392"/>
      <c r="BND37" s="392"/>
      <c r="BNE37" s="392"/>
      <c r="BNF37" s="392"/>
      <c r="BNG37" s="392"/>
      <c r="BNH37" s="392"/>
      <c r="BNI37" s="392"/>
      <c r="BNJ37" s="392"/>
      <c r="BNK37" s="392"/>
      <c r="BNL37" s="392"/>
      <c r="BNM37" s="392"/>
      <c r="BNN37" s="392"/>
      <c r="BNO37" s="392"/>
      <c r="BNP37" s="392"/>
      <c r="BNQ37" s="392"/>
      <c r="BNR37" s="392"/>
      <c r="BNS37" s="392"/>
      <c r="BNT37" s="392"/>
      <c r="BNU37" s="392"/>
      <c r="BNV37" s="392"/>
      <c r="BNW37" s="392"/>
      <c r="BNX37" s="392"/>
      <c r="BNY37" s="392"/>
      <c r="BNZ37" s="392"/>
      <c r="BOA37" s="392"/>
      <c r="BOB37" s="392"/>
      <c r="BOC37" s="392"/>
      <c r="BOD37" s="392"/>
      <c r="BOE37" s="392"/>
      <c r="BOF37" s="392"/>
      <c r="BOG37" s="392"/>
      <c r="BOH37" s="392"/>
      <c r="BOI37" s="392"/>
      <c r="BOJ37" s="392"/>
      <c r="BOK37" s="392"/>
      <c r="BOL37" s="392"/>
      <c r="BOM37" s="392"/>
      <c r="BON37" s="392"/>
      <c r="BOO37" s="392"/>
      <c r="BOP37" s="392"/>
      <c r="BOQ37" s="392"/>
      <c r="BOR37" s="392"/>
      <c r="BOS37" s="392"/>
      <c r="BOT37" s="392"/>
      <c r="BOU37" s="392"/>
      <c r="BOV37" s="392"/>
      <c r="BOW37" s="392"/>
      <c r="BOX37" s="392"/>
      <c r="BOY37" s="392"/>
      <c r="BOZ37" s="392"/>
      <c r="BPA37" s="392"/>
      <c r="BPB37" s="392"/>
      <c r="BPC37" s="392"/>
      <c r="BPD37" s="392"/>
      <c r="BPE37" s="392"/>
      <c r="BPF37" s="392"/>
      <c r="BPG37" s="392"/>
      <c r="BPH37" s="392"/>
      <c r="BPI37" s="392"/>
      <c r="BPJ37" s="392"/>
      <c r="BPK37" s="392"/>
      <c r="BPL37" s="392"/>
      <c r="BPM37" s="392"/>
      <c r="BPN37" s="392"/>
      <c r="BPO37" s="392"/>
      <c r="BPP37" s="392"/>
      <c r="BPQ37" s="392"/>
      <c r="BPR37" s="392"/>
      <c r="BPS37" s="392"/>
      <c r="BPT37" s="392"/>
      <c r="BPU37" s="392"/>
      <c r="BPV37" s="392"/>
      <c r="BPW37" s="392"/>
      <c r="BPX37" s="392"/>
      <c r="BPY37" s="392"/>
      <c r="BPZ37" s="392"/>
      <c r="BQA37" s="392"/>
      <c r="BQB37" s="392"/>
      <c r="BQC37" s="392"/>
      <c r="BQD37" s="392"/>
      <c r="BQE37" s="392"/>
      <c r="BQF37" s="392"/>
      <c r="BQG37" s="392"/>
      <c r="BQH37" s="392"/>
      <c r="BQI37" s="392"/>
      <c r="BQJ37" s="392"/>
      <c r="BQK37" s="392"/>
      <c r="BQL37" s="392"/>
      <c r="BQM37" s="392"/>
      <c r="BQN37" s="392"/>
      <c r="BQO37" s="392"/>
      <c r="BQP37" s="392"/>
      <c r="BQQ37" s="392"/>
      <c r="BQR37" s="392"/>
      <c r="BQS37" s="392"/>
      <c r="BQT37" s="392"/>
      <c r="BQU37" s="392"/>
      <c r="BQV37" s="392"/>
      <c r="BQW37" s="392"/>
      <c r="BQX37" s="392"/>
      <c r="BQY37" s="392"/>
      <c r="BQZ37" s="392"/>
      <c r="BRA37" s="392"/>
      <c r="BRB37" s="392"/>
      <c r="BRC37" s="392"/>
      <c r="BRD37" s="392"/>
      <c r="BRE37" s="392"/>
      <c r="BRF37" s="392"/>
      <c r="BRG37" s="392"/>
      <c r="BRH37" s="392"/>
      <c r="BRI37" s="392"/>
      <c r="BRJ37" s="392"/>
      <c r="BRK37" s="392"/>
      <c r="BRL37" s="392"/>
      <c r="BRM37" s="392"/>
      <c r="BRN37" s="392"/>
      <c r="BRO37" s="392"/>
      <c r="BRP37" s="392"/>
      <c r="BRQ37" s="392"/>
      <c r="BRR37" s="392"/>
      <c r="BRS37" s="392"/>
      <c r="BRT37" s="392"/>
      <c r="BRU37" s="392"/>
      <c r="BRV37" s="392"/>
      <c r="BRW37" s="392"/>
      <c r="BRX37" s="392"/>
      <c r="BRY37" s="392"/>
      <c r="BRZ37" s="392"/>
      <c r="BSA37" s="392"/>
      <c r="BSB37" s="392"/>
      <c r="BSC37" s="392"/>
      <c r="BSD37" s="392"/>
      <c r="BSE37" s="392"/>
      <c r="BSF37" s="392"/>
      <c r="BSG37" s="392"/>
      <c r="BSH37" s="392"/>
      <c r="BSI37" s="392"/>
      <c r="BSJ37" s="392"/>
      <c r="BSK37" s="392"/>
      <c r="BSL37" s="392"/>
      <c r="BSM37" s="392"/>
      <c r="BSN37" s="392"/>
      <c r="BSO37" s="392"/>
      <c r="BSP37" s="392"/>
      <c r="BSQ37" s="392"/>
      <c r="BSR37" s="392"/>
      <c r="BSS37" s="392"/>
      <c r="BST37" s="392"/>
      <c r="BSU37" s="392"/>
      <c r="BSV37" s="392"/>
      <c r="BSW37" s="392"/>
      <c r="BSX37" s="392"/>
      <c r="BSY37" s="392"/>
      <c r="BSZ37" s="392"/>
      <c r="BTA37" s="392"/>
      <c r="BTB37" s="392"/>
      <c r="BTC37" s="392"/>
      <c r="BTD37" s="392"/>
      <c r="BTE37" s="392"/>
      <c r="BTF37" s="392"/>
      <c r="BTG37" s="392"/>
      <c r="BTH37" s="392"/>
      <c r="BTI37" s="392"/>
      <c r="BTJ37" s="392"/>
      <c r="BTK37" s="392"/>
      <c r="BTL37" s="392"/>
      <c r="BTM37" s="392"/>
      <c r="BTN37" s="392"/>
      <c r="BTO37" s="392"/>
      <c r="BTP37" s="392"/>
      <c r="BTQ37" s="392"/>
      <c r="BTR37" s="392"/>
      <c r="BTS37" s="392"/>
      <c r="BTT37" s="392"/>
      <c r="BTU37" s="392"/>
      <c r="BTV37" s="392"/>
      <c r="BTW37" s="392"/>
      <c r="BTX37" s="392"/>
      <c r="BTY37" s="392"/>
      <c r="BTZ37" s="392"/>
      <c r="BUA37" s="392"/>
      <c r="BUB37" s="392"/>
      <c r="BUC37" s="392"/>
      <c r="BUD37" s="392"/>
      <c r="BUE37" s="392"/>
      <c r="BUF37" s="392"/>
      <c r="BUG37" s="392"/>
      <c r="BUH37" s="392"/>
      <c r="BUI37" s="392"/>
      <c r="BUJ37" s="392"/>
      <c r="BUK37" s="392"/>
      <c r="BUL37" s="392"/>
      <c r="BUM37" s="392"/>
      <c r="BUN37" s="392"/>
      <c r="BUO37" s="392"/>
      <c r="BUP37" s="392"/>
      <c r="BUQ37" s="392"/>
      <c r="BUR37" s="392"/>
      <c r="BUS37" s="392"/>
      <c r="BUT37" s="392"/>
      <c r="BUU37" s="392"/>
      <c r="BUV37" s="392"/>
      <c r="BUW37" s="392"/>
      <c r="BUX37" s="392"/>
      <c r="BUY37" s="392"/>
      <c r="BUZ37" s="392"/>
      <c r="BVA37" s="392"/>
      <c r="BVB37" s="392"/>
      <c r="BVC37" s="392"/>
      <c r="BVD37" s="392"/>
      <c r="BVE37" s="392"/>
      <c r="BVF37" s="392"/>
      <c r="BVG37" s="392"/>
      <c r="BVH37" s="392"/>
      <c r="BVI37" s="392"/>
      <c r="BVJ37" s="392"/>
      <c r="BVK37" s="392"/>
      <c r="BVL37" s="392"/>
      <c r="BVM37" s="392"/>
      <c r="BVN37" s="392"/>
      <c r="BVO37" s="392"/>
      <c r="BVP37" s="392"/>
      <c r="BVQ37" s="392"/>
      <c r="BVR37" s="392"/>
      <c r="BVS37" s="392"/>
      <c r="BVT37" s="392"/>
      <c r="BVU37" s="392"/>
      <c r="BVV37" s="392"/>
      <c r="BVW37" s="392"/>
      <c r="BVX37" s="392"/>
      <c r="BVY37" s="392"/>
      <c r="BVZ37" s="392"/>
      <c r="BWA37" s="392"/>
      <c r="BWB37" s="392"/>
      <c r="BWC37" s="392"/>
      <c r="BWD37" s="392"/>
      <c r="BWE37" s="392"/>
      <c r="BWF37" s="392"/>
      <c r="BWG37" s="392"/>
      <c r="BWH37" s="392"/>
      <c r="BWI37" s="392"/>
      <c r="BWJ37" s="392"/>
      <c r="BWK37" s="392"/>
      <c r="BWL37" s="392"/>
      <c r="BWM37" s="392"/>
      <c r="BWN37" s="392"/>
      <c r="BWO37" s="392"/>
      <c r="BWP37" s="392"/>
      <c r="BWQ37" s="392"/>
      <c r="BWR37" s="392"/>
      <c r="BWS37" s="392"/>
      <c r="BWT37" s="392"/>
      <c r="BWU37" s="392"/>
      <c r="BWV37" s="392"/>
      <c r="BWW37" s="392"/>
      <c r="BWX37" s="392"/>
      <c r="BWY37" s="392"/>
      <c r="BWZ37" s="392"/>
      <c r="BXA37" s="392"/>
      <c r="BXB37" s="392"/>
      <c r="BXC37" s="392"/>
      <c r="BXD37" s="392"/>
      <c r="BXE37" s="392"/>
      <c r="BXF37" s="392"/>
      <c r="BXG37" s="392"/>
      <c r="BXH37" s="392"/>
      <c r="BXI37" s="392"/>
      <c r="BXJ37" s="392"/>
      <c r="BXK37" s="392"/>
      <c r="BXL37" s="392"/>
      <c r="BXM37" s="392"/>
      <c r="BXN37" s="392"/>
      <c r="BXO37" s="392"/>
      <c r="BXP37" s="392"/>
      <c r="BXQ37" s="392"/>
      <c r="BXR37" s="392"/>
      <c r="BXS37" s="392"/>
      <c r="BXT37" s="392"/>
      <c r="BXU37" s="392"/>
      <c r="BXV37" s="392"/>
      <c r="BXW37" s="392"/>
      <c r="BXX37" s="392"/>
      <c r="BXY37" s="392"/>
      <c r="BXZ37" s="392"/>
      <c r="BYA37" s="392"/>
      <c r="BYB37" s="392"/>
      <c r="BYC37" s="392"/>
      <c r="BYD37" s="392"/>
      <c r="BYE37" s="392"/>
      <c r="BYF37" s="392"/>
      <c r="BYG37" s="392"/>
      <c r="BYH37" s="392"/>
      <c r="BYI37" s="392"/>
      <c r="BYJ37" s="392"/>
      <c r="BYK37" s="392"/>
      <c r="BYL37" s="392"/>
      <c r="BYM37" s="392"/>
      <c r="BYN37" s="392"/>
      <c r="BYO37" s="392"/>
      <c r="BYP37" s="392"/>
      <c r="BYQ37" s="392"/>
      <c r="BYR37" s="392"/>
      <c r="BYS37" s="392"/>
      <c r="BYT37" s="392"/>
      <c r="BYU37" s="392"/>
      <c r="BYV37" s="392"/>
      <c r="BYW37" s="392"/>
      <c r="BYX37" s="392"/>
      <c r="BYY37" s="392"/>
      <c r="BYZ37" s="392"/>
      <c r="BZA37" s="392"/>
      <c r="BZB37" s="392"/>
      <c r="BZC37" s="392"/>
      <c r="BZD37" s="392"/>
      <c r="BZE37" s="392"/>
      <c r="BZF37" s="392"/>
      <c r="BZG37" s="392"/>
      <c r="BZH37" s="392"/>
      <c r="BZI37" s="392"/>
      <c r="BZJ37" s="392"/>
      <c r="BZK37" s="392"/>
      <c r="BZL37" s="392"/>
      <c r="BZM37" s="392"/>
      <c r="BZN37" s="392"/>
      <c r="BZO37" s="392"/>
      <c r="BZP37" s="392"/>
      <c r="BZQ37" s="392"/>
      <c r="BZR37" s="392"/>
      <c r="BZS37" s="392"/>
      <c r="BZT37" s="392"/>
      <c r="BZU37" s="392"/>
      <c r="BZV37" s="392"/>
      <c r="BZW37" s="392"/>
      <c r="BZX37" s="392"/>
      <c r="BZY37" s="392"/>
      <c r="BZZ37" s="392"/>
      <c r="CAA37" s="392"/>
      <c r="CAB37" s="392"/>
      <c r="CAC37" s="392"/>
      <c r="CAD37" s="392"/>
      <c r="CAE37" s="392"/>
      <c r="CAF37" s="392"/>
      <c r="CAG37" s="392"/>
      <c r="CAH37" s="392"/>
      <c r="CAI37" s="392"/>
      <c r="CAJ37" s="392"/>
      <c r="CAK37" s="392"/>
      <c r="CAL37" s="392"/>
      <c r="CAM37" s="392"/>
      <c r="CAN37" s="392"/>
      <c r="CAO37" s="392"/>
      <c r="CAP37" s="392"/>
      <c r="CAQ37" s="392"/>
      <c r="CAR37" s="392"/>
      <c r="CAS37" s="392"/>
      <c r="CAT37" s="392"/>
      <c r="CAU37" s="392"/>
      <c r="CAV37" s="392"/>
      <c r="CAW37" s="392"/>
      <c r="CAX37" s="392"/>
      <c r="CAY37" s="392"/>
      <c r="CAZ37" s="392"/>
      <c r="CBA37" s="392"/>
      <c r="CBB37" s="392"/>
      <c r="CBC37" s="392"/>
      <c r="CBD37" s="392"/>
      <c r="CBE37" s="392"/>
      <c r="CBF37" s="392"/>
      <c r="CBG37" s="392"/>
      <c r="CBH37" s="392"/>
      <c r="CBI37" s="392"/>
      <c r="CBJ37" s="392"/>
      <c r="CBK37" s="392"/>
      <c r="CBL37" s="392"/>
      <c r="CBM37" s="392"/>
      <c r="CBN37" s="392"/>
      <c r="CBO37" s="392"/>
      <c r="CBP37" s="392"/>
      <c r="CBQ37" s="392"/>
      <c r="CBR37" s="392"/>
      <c r="CBS37" s="392"/>
      <c r="CBT37" s="392"/>
      <c r="CBU37" s="392"/>
      <c r="CBV37" s="392"/>
      <c r="CBW37" s="392"/>
      <c r="CBX37" s="392"/>
      <c r="CBY37" s="392"/>
      <c r="CBZ37" s="392"/>
      <c r="CCA37" s="392"/>
      <c r="CCB37" s="392"/>
      <c r="CCC37" s="392"/>
      <c r="CCD37" s="392"/>
      <c r="CCE37" s="392"/>
      <c r="CCF37" s="392"/>
      <c r="CCG37" s="392"/>
      <c r="CCH37" s="392"/>
      <c r="CCI37" s="392"/>
      <c r="CCJ37" s="392"/>
      <c r="CCK37" s="392"/>
      <c r="CCL37" s="392"/>
      <c r="CCM37" s="392"/>
      <c r="CCN37" s="392"/>
      <c r="CCO37" s="392"/>
      <c r="CCP37" s="392"/>
      <c r="CCQ37" s="392"/>
      <c r="CCR37" s="392"/>
      <c r="CCS37" s="392"/>
      <c r="CCT37" s="392"/>
      <c r="CCU37" s="392"/>
      <c r="CCV37" s="392"/>
      <c r="CCW37" s="392"/>
      <c r="CCX37" s="392"/>
      <c r="CCY37" s="392"/>
      <c r="CCZ37" s="392"/>
      <c r="CDA37" s="392"/>
      <c r="CDB37" s="392"/>
      <c r="CDC37" s="392"/>
      <c r="CDD37" s="392"/>
      <c r="CDE37" s="392"/>
      <c r="CDF37" s="392"/>
      <c r="CDG37" s="392"/>
      <c r="CDH37" s="392"/>
      <c r="CDI37" s="392"/>
      <c r="CDJ37" s="392"/>
      <c r="CDK37" s="392"/>
      <c r="CDL37" s="392"/>
      <c r="CDM37" s="392"/>
      <c r="CDN37" s="392"/>
      <c r="CDO37" s="392"/>
      <c r="CDP37" s="392"/>
      <c r="CDQ37" s="392"/>
      <c r="CDR37" s="392"/>
      <c r="CDS37" s="392"/>
      <c r="CDT37" s="392"/>
      <c r="CDU37" s="392"/>
      <c r="CDV37" s="392"/>
      <c r="CDW37" s="392"/>
      <c r="CDX37" s="392"/>
      <c r="CDY37" s="392"/>
      <c r="CDZ37" s="392"/>
      <c r="CEA37" s="392"/>
      <c r="CEB37" s="392"/>
      <c r="CEC37" s="392"/>
      <c r="CED37" s="392"/>
      <c r="CEE37" s="392"/>
      <c r="CEF37" s="392"/>
      <c r="CEG37" s="392"/>
      <c r="CEH37" s="392"/>
      <c r="CEI37" s="392"/>
      <c r="CEJ37" s="392"/>
      <c r="CEK37" s="392"/>
      <c r="CEL37" s="392"/>
      <c r="CEM37" s="392"/>
      <c r="CEN37" s="392"/>
      <c r="CEO37" s="392"/>
      <c r="CEP37" s="392"/>
      <c r="CEQ37" s="392"/>
      <c r="CER37" s="392"/>
      <c r="CES37" s="392"/>
      <c r="CET37" s="392"/>
      <c r="CEU37" s="392"/>
      <c r="CEV37" s="392"/>
      <c r="CEW37" s="392"/>
      <c r="CEX37" s="392"/>
      <c r="CEY37" s="392"/>
      <c r="CEZ37" s="392"/>
      <c r="CFA37" s="392"/>
      <c r="CFB37" s="392"/>
      <c r="CFC37" s="392"/>
      <c r="CFD37" s="392"/>
      <c r="CFE37" s="392"/>
      <c r="CFF37" s="392"/>
      <c r="CFG37" s="392"/>
      <c r="CFH37" s="392"/>
      <c r="CFI37" s="392"/>
      <c r="CFJ37" s="392"/>
      <c r="CFK37" s="392"/>
      <c r="CFL37" s="392"/>
      <c r="CFM37" s="392"/>
      <c r="CFN37" s="392"/>
      <c r="CFO37" s="392"/>
      <c r="CFP37" s="392"/>
      <c r="CFQ37" s="392"/>
      <c r="CFR37" s="392"/>
      <c r="CFS37" s="392"/>
      <c r="CFT37" s="392"/>
      <c r="CFU37" s="392"/>
      <c r="CFV37" s="392"/>
      <c r="CFW37" s="392"/>
      <c r="CFX37" s="392"/>
      <c r="CFY37" s="392"/>
      <c r="CFZ37" s="392"/>
      <c r="CGA37" s="392"/>
      <c r="CGB37" s="392"/>
      <c r="CGC37" s="392"/>
      <c r="CGD37" s="392"/>
      <c r="CGE37" s="392"/>
      <c r="CGF37" s="392"/>
      <c r="CGG37" s="392"/>
      <c r="CGH37" s="392"/>
      <c r="CGI37" s="392"/>
      <c r="CGJ37" s="392"/>
      <c r="CGK37" s="392"/>
      <c r="CGL37" s="392"/>
      <c r="CGM37" s="392"/>
      <c r="CGN37" s="392"/>
      <c r="CGO37" s="392"/>
      <c r="CGP37" s="392"/>
      <c r="CGQ37" s="392"/>
      <c r="CGR37" s="392"/>
      <c r="CGS37" s="392"/>
      <c r="CGT37" s="392"/>
      <c r="CGU37" s="392"/>
      <c r="CGV37" s="392"/>
      <c r="CGW37" s="392"/>
      <c r="CGX37" s="392"/>
      <c r="CGY37" s="392"/>
      <c r="CGZ37" s="392"/>
      <c r="CHA37" s="392"/>
      <c r="CHB37" s="392"/>
      <c r="CHC37" s="392"/>
      <c r="CHD37" s="392"/>
      <c r="CHE37" s="392"/>
      <c r="CHF37" s="392"/>
      <c r="CHG37" s="392"/>
      <c r="CHH37" s="392"/>
      <c r="CHI37" s="392"/>
      <c r="CHJ37" s="392"/>
      <c r="CHK37" s="392"/>
      <c r="CHL37" s="392"/>
      <c r="CHM37" s="392"/>
      <c r="CHN37" s="392"/>
      <c r="CHO37" s="392"/>
      <c r="CHP37" s="392"/>
      <c r="CHQ37" s="392"/>
      <c r="CHR37" s="392"/>
      <c r="CHS37" s="392"/>
      <c r="CHT37" s="392"/>
      <c r="CHU37" s="392"/>
      <c r="CHV37" s="392"/>
      <c r="CHW37" s="392"/>
      <c r="CHX37" s="392"/>
      <c r="CHY37" s="392"/>
      <c r="CHZ37" s="392"/>
      <c r="CIA37" s="392"/>
      <c r="CIB37" s="392"/>
      <c r="CIC37" s="392"/>
      <c r="CID37" s="392"/>
      <c r="CIE37" s="392"/>
      <c r="CIF37" s="392"/>
      <c r="CIG37" s="392"/>
      <c r="CIH37" s="392"/>
      <c r="CII37" s="392"/>
      <c r="CIJ37" s="392"/>
      <c r="CIK37" s="392"/>
      <c r="CIL37" s="392"/>
      <c r="CIM37" s="392"/>
      <c r="CIN37" s="392"/>
      <c r="CIO37" s="392"/>
      <c r="CIP37" s="392"/>
      <c r="CIQ37" s="392"/>
      <c r="CIR37" s="392"/>
      <c r="CIS37" s="392"/>
      <c r="CIT37" s="392"/>
      <c r="CIU37" s="392"/>
      <c r="CIV37" s="392"/>
      <c r="CIW37" s="392"/>
      <c r="CIX37" s="392"/>
      <c r="CIY37" s="392"/>
      <c r="CIZ37" s="392"/>
      <c r="CJA37" s="392"/>
      <c r="CJB37" s="392"/>
      <c r="CJC37" s="392"/>
      <c r="CJD37" s="392"/>
      <c r="CJE37" s="392"/>
      <c r="CJF37" s="392"/>
      <c r="CJG37" s="392"/>
      <c r="CJH37" s="392"/>
      <c r="CJI37" s="392"/>
      <c r="CJJ37" s="392"/>
      <c r="CJK37" s="392"/>
      <c r="CJL37" s="392"/>
      <c r="CJM37" s="392"/>
      <c r="CJN37" s="392"/>
      <c r="CJO37" s="392"/>
      <c r="CJP37" s="392"/>
      <c r="CJQ37" s="392"/>
      <c r="CJR37" s="392"/>
      <c r="CJS37" s="392"/>
      <c r="CJT37" s="392"/>
      <c r="CJU37" s="392"/>
      <c r="CJV37" s="392"/>
      <c r="CJW37" s="392"/>
      <c r="CJX37" s="392"/>
      <c r="CJY37" s="392"/>
      <c r="CJZ37" s="392"/>
      <c r="CKA37" s="392"/>
      <c r="CKB37" s="392"/>
      <c r="CKC37" s="392"/>
      <c r="CKD37" s="392"/>
      <c r="CKE37" s="392"/>
      <c r="CKF37" s="392"/>
      <c r="CKG37" s="392"/>
      <c r="CKH37" s="392"/>
      <c r="CKI37" s="392"/>
      <c r="CKJ37" s="392"/>
      <c r="CKK37" s="392"/>
      <c r="CKL37" s="392"/>
      <c r="CKM37" s="392"/>
      <c r="CKN37" s="392"/>
      <c r="CKO37" s="392"/>
      <c r="CKP37" s="392"/>
      <c r="CKQ37" s="392"/>
      <c r="CKR37" s="392"/>
      <c r="CKS37" s="392"/>
      <c r="CKT37" s="392"/>
      <c r="CKU37" s="392"/>
      <c r="CKV37" s="392"/>
      <c r="CKW37" s="392"/>
      <c r="CKX37" s="392"/>
      <c r="CKY37" s="392"/>
      <c r="CKZ37" s="392"/>
      <c r="CLA37" s="392"/>
      <c r="CLB37" s="392"/>
      <c r="CLC37" s="392"/>
      <c r="CLD37" s="392"/>
      <c r="CLE37" s="392"/>
      <c r="CLF37" s="392"/>
      <c r="CLG37" s="392"/>
      <c r="CLH37" s="392"/>
      <c r="CLI37" s="392"/>
      <c r="CLJ37" s="392"/>
      <c r="CLK37" s="392"/>
      <c r="CLL37" s="392"/>
      <c r="CLM37" s="392"/>
      <c r="CLN37" s="392"/>
      <c r="CLO37" s="392"/>
      <c r="CLP37" s="392"/>
      <c r="CLQ37" s="392"/>
      <c r="CLR37" s="392"/>
      <c r="CLS37" s="392"/>
      <c r="CLT37" s="392"/>
      <c r="CLU37" s="392"/>
      <c r="CLV37" s="392"/>
      <c r="CLW37" s="392"/>
      <c r="CLX37" s="392"/>
      <c r="CLY37" s="392"/>
      <c r="CLZ37" s="392"/>
      <c r="CMA37" s="392"/>
      <c r="CMB37" s="392"/>
      <c r="CMC37" s="392"/>
      <c r="CMD37" s="392"/>
      <c r="CME37" s="392"/>
      <c r="CMF37" s="392"/>
      <c r="CMG37" s="392"/>
      <c r="CMH37" s="392"/>
      <c r="CMI37" s="392"/>
      <c r="CMJ37" s="392"/>
      <c r="CMK37" s="392"/>
      <c r="CML37" s="392"/>
      <c r="CMM37" s="392"/>
      <c r="CMN37" s="392"/>
      <c r="CMO37" s="392"/>
      <c r="CMP37" s="392"/>
      <c r="CMQ37" s="392"/>
      <c r="CMR37" s="392"/>
      <c r="CMS37" s="392"/>
      <c r="CMT37" s="392"/>
      <c r="CMU37" s="392"/>
      <c r="CMV37" s="392"/>
      <c r="CMW37" s="392"/>
      <c r="CMX37" s="392"/>
      <c r="CMY37" s="392"/>
      <c r="CMZ37" s="392"/>
      <c r="CNA37" s="392"/>
      <c r="CNB37" s="392"/>
      <c r="CNC37" s="392"/>
      <c r="CND37" s="392"/>
      <c r="CNE37" s="392"/>
      <c r="CNF37" s="392"/>
      <c r="CNG37" s="392"/>
      <c r="CNH37" s="392"/>
      <c r="CNI37" s="392"/>
      <c r="CNJ37" s="392"/>
      <c r="CNK37" s="392"/>
      <c r="CNL37" s="392"/>
      <c r="CNM37" s="392"/>
      <c r="CNN37" s="392"/>
      <c r="CNO37" s="392"/>
      <c r="CNP37" s="392"/>
      <c r="CNQ37" s="392"/>
      <c r="CNR37" s="392"/>
      <c r="CNS37" s="392"/>
      <c r="CNT37" s="392"/>
      <c r="CNU37" s="392"/>
      <c r="CNV37" s="392"/>
      <c r="CNW37" s="392"/>
      <c r="CNX37" s="392"/>
      <c r="CNY37" s="392"/>
      <c r="CNZ37" s="392"/>
      <c r="COA37" s="392"/>
      <c r="COB37" s="392"/>
      <c r="COC37" s="392"/>
      <c r="COD37" s="392"/>
      <c r="COE37" s="392"/>
      <c r="COF37" s="392"/>
      <c r="COG37" s="392"/>
      <c r="COH37" s="392"/>
      <c r="COI37" s="392"/>
      <c r="COJ37" s="392"/>
      <c r="COK37" s="392"/>
      <c r="COL37" s="392"/>
      <c r="COM37" s="392"/>
      <c r="CON37" s="392"/>
      <c r="COO37" s="392"/>
      <c r="COP37" s="392"/>
      <c r="COQ37" s="392"/>
      <c r="COR37" s="392"/>
      <c r="COS37" s="392"/>
      <c r="COT37" s="392"/>
      <c r="COU37" s="392"/>
      <c r="COV37" s="392"/>
      <c r="COW37" s="392"/>
      <c r="COX37" s="392"/>
      <c r="COY37" s="392"/>
      <c r="COZ37" s="392"/>
      <c r="CPA37" s="392"/>
      <c r="CPB37" s="392"/>
      <c r="CPC37" s="392"/>
      <c r="CPD37" s="392"/>
      <c r="CPE37" s="392"/>
      <c r="CPF37" s="392"/>
      <c r="CPG37" s="392"/>
      <c r="CPH37" s="392"/>
      <c r="CPI37" s="392"/>
      <c r="CPJ37" s="392"/>
      <c r="CPK37" s="392"/>
      <c r="CPL37" s="392"/>
      <c r="CPM37" s="392"/>
      <c r="CPN37" s="392"/>
      <c r="CPO37" s="392"/>
      <c r="CPP37" s="392"/>
      <c r="CPQ37" s="392"/>
      <c r="CPR37" s="392"/>
      <c r="CPS37" s="392"/>
      <c r="CPT37" s="392"/>
      <c r="CPU37" s="392"/>
      <c r="CPV37" s="392"/>
      <c r="CPW37" s="392"/>
      <c r="CPX37" s="392"/>
      <c r="CPY37" s="392"/>
      <c r="CPZ37" s="392"/>
      <c r="CQA37" s="392"/>
      <c r="CQB37" s="392"/>
      <c r="CQC37" s="392"/>
      <c r="CQD37" s="392"/>
      <c r="CQE37" s="392"/>
      <c r="CQF37" s="392"/>
      <c r="CQG37" s="392"/>
      <c r="CQH37" s="392"/>
      <c r="CQI37" s="392"/>
      <c r="CQJ37" s="392"/>
      <c r="CQK37" s="392"/>
      <c r="CQL37" s="392"/>
      <c r="CQM37" s="392"/>
      <c r="CQN37" s="392"/>
      <c r="CQO37" s="392"/>
      <c r="CQP37" s="392"/>
      <c r="CQQ37" s="392"/>
      <c r="CQR37" s="392"/>
      <c r="CQS37" s="392"/>
      <c r="CQT37" s="392"/>
      <c r="CQU37" s="392"/>
      <c r="CQV37" s="392"/>
      <c r="CQW37" s="392"/>
      <c r="CQX37" s="392"/>
      <c r="CQY37" s="392"/>
      <c r="CQZ37" s="392"/>
      <c r="CRA37" s="392"/>
      <c r="CRB37" s="392"/>
      <c r="CRC37" s="392"/>
      <c r="CRD37" s="392"/>
      <c r="CRE37" s="392"/>
      <c r="CRF37" s="392"/>
      <c r="CRG37" s="392"/>
      <c r="CRH37" s="392"/>
      <c r="CRI37" s="392"/>
      <c r="CRJ37" s="392"/>
      <c r="CRK37" s="392"/>
      <c r="CRL37" s="392"/>
      <c r="CRM37" s="392"/>
      <c r="CRN37" s="392"/>
      <c r="CRO37" s="392"/>
      <c r="CRP37" s="392"/>
      <c r="CRQ37" s="392"/>
      <c r="CRR37" s="392"/>
      <c r="CRS37" s="392"/>
      <c r="CRT37" s="392"/>
      <c r="CRU37" s="392"/>
      <c r="CRV37" s="392"/>
      <c r="CRW37" s="392"/>
      <c r="CRX37" s="392"/>
      <c r="CRY37" s="392"/>
      <c r="CRZ37" s="392"/>
      <c r="CSA37" s="392"/>
      <c r="CSB37" s="392"/>
      <c r="CSC37" s="392"/>
      <c r="CSD37" s="392"/>
      <c r="CSE37" s="392"/>
      <c r="CSF37" s="392"/>
      <c r="CSG37" s="392"/>
      <c r="CSH37" s="392"/>
      <c r="CSI37" s="392"/>
      <c r="CSJ37" s="392"/>
      <c r="CSK37" s="392"/>
      <c r="CSL37" s="392"/>
      <c r="CSM37" s="392"/>
      <c r="CSN37" s="392"/>
      <c r="CSO37" s="392"/>
      <c r="CSP37" s="392"/>
      <c r="CSQ37" s="392"/>
      <c r="CSR37" s="392"/>
      <c r="CSS37" s="392"/>
      <c r="CST37" s="392"/>
      <c r="CSU37" s="392"/>
      <c r="CSV37" s="392"/>
      <c r="CSW37" s="392"/>
      <c r="CSX37" s="392"/>
      <c r="CSY37" s="392"/>
      <c r="CSZ37" s="392"/>
      <c r="CTA37" s="392"/>
      <c r="CTB37" s="392"/>
      <c r="CTC37" s="392"/>
      <c r="CTD37" s="392"/>
      <c r="CTE37" s="392"/>
      <c r="CTF37" s="392"/>
      <c r="CTG37" s="392"/>
      <c r="CTH37" s="392"/>
      <c r="CTI37" s="392"/>
      <c r="CTJ37" s="392"/>
      <c r="CTK37" s="392"/>
      <c r="CTL37" s="392"/>
      <c r="CTM37" s="392"/>
      <c r="CTN37" s="392"/>
      <c r="CTO37" s="392"/>
      <c r="CTP37" s="392"/>
      <c r="CTQ37" s="392"/>
      <c r="CTR37" s="392"/>
      <c r="CTS37" s="392"/>
      <c r="CTT37" s="392"/>
      <c r="CTU37" s="392"/>
      <c r="CTV37" s="392"/>
      <c r="CTW37" s="392"/>
      <c r="CTX37" s="392"/>
      <c r="CTY37" s="392"/>
      <c r="CTZ37" s="392"/>
      <c r="CUA37" s="392"/>
      <c r="CUB37" s="392"/>
      <c r="CUC37" s="392"/>
      <c r="CUD37" s="392"/>
      <c r="CUE37" s="392"/>
      <c r="CUF37" s="392"/>
      <c r="CUG37" s="392"/>
      <c r="CUH37" s="392"/>
      <c r="CUI37" s="392"/>
      <c r="CUJ37" s="392"/>
      <c r="CUK37" s="392"/>
      <c r="CUL37" s="392"/>
      <c r="CUM37" s="392"/>
      <c r="CUN37" s="392"/>
      <c r="CUO37" s="392"/>
      <c r="CUP37" s="392"/>
      <c r="CUQ37" s="392"/>
      <c r="CUR37" s="392"/>
      <c r="CUS37" s="392"/>
      <c r="CUT37" s="392"/>
      <c r="CUU37" s="392"/>
      <c r="CUV37" s="392"/>
      <c r="CUW37" s="392"/>
      <c r="CUX37" s="392"/>
      <c r="CUY37" s="392"/>
      <c r="CUZ37" s="392"/>
      <c r="CVA37" s="392"/>
      <c r="CVB37" s="392"/>
      <c r="CVC37" s="392"/>
      <c r="CVD37" s="392"/>
      <c r="CVE37" s="392"/>
      <c r="CVF37" s="392"/>
      <c r="CVG37" s="392"/>
      <c r="CVH37" s="392"/>
      <c r="CVI37" s="392"/>
      <c r="CVJ37" s="392"/>
      <c r="CVK37" s="392"/>
      <c r="CVL37" s="392"/>
      <c r="CVM37" s="392"/>
      <c r="CVN37" s="392"/>
      <c r="CVO37" s="392"/>
      <c r="CVP37" s="392"/>
      <c r="CVQ37" s="392"/>
      <c r="CVR37" s="392"/>
      <c r="CVS37" s="392"/>
      <c r="CVT37" s="392"/>
      <c r="CVU37" s="392"/>
      <c r="CVV37" s="392"/>
      <c r="CVW37" s="392"/>
      <c r="CVX37" s="392"/>
      <c r="CVY37" s="392"/>
      <c r="CVZ37" s="392"/>
      <c r="CWA37" s="392"/>
      <c r="CWB37" s="392"/>
      <c r="CWC37" s="392"/>
      <c r="CWD37" s="392"/>
      <c r="CWE37" s="392"/>
      <c r="CWF37" s="392"/>
      <c r="CWG37" s="392"/>
      <c r="CWH37" s="392"/>
      <c r="CWI37" s="392"/>
      <c r="CWJ37" s="392"/>
      <c r="CWK37" s="392"/>
      <c r="CWL37" s="392"/>
      <c r="CWM37" s="392"/>
      <c r="CWN37" s="392"/>
      <c r="CWO37" s="392"/>
      <c r="CWP37" s="392"/>
      <c r="CWQ37" s="392"/>
      <c r="CWR37" s="392"/>
      <c r="CWS37" s="392"/>
      <c r="CWT37" s="392"/>
      <c r="CWU37" s="392"/>
      <c r="CWV37" s="392"/>
      <c r="CWW37" s="392"/>
      <c r="CWX37" s="392"/>
      <c r="CWY37" s="392"/>
      <c r="CWZ37" s="392"/>
      <c r="CXA37" s="392"/>
      <c r="CXB37" s="392"/>
      <c r="CXC37" s="392"/>
      <c r="CXD37" s="392"/>
      <c r="CXE37" s="392"/>
      <c r="CXF37" s="392"/>
      <c r="CXG37" s="392"/>
      <c r="CXH37" s="392"/>
      <c r="CXI37" s="392"/>
      <c r="CXJ37" s="392"/>
      <c r="CXK37" s="392"/>
      <c r="CXL37" s="392"/>
      <c r="CXM37" s="392"/>
      <c r="CXN37" s="392"/>
      <c r="CXO37" s="392"/>
      <c r="CXP37" s="392"/>
      <c r="CXQ37" s="392"/>
      <c r="CXR37" s="392"/>
      <c r="CXS37" s="392"/>
      <c r="CXT37" s="392"/>
      <c r="CXU37" s="392"/>
      <c r="CXV37" s="392"/>
      <c r="CXW37" s="392"/>
      <c r="CXX37" s="392"/>
      <c r="CXY37" s="392"/>
      <c r="CXZ37" s="392"/>
      <c r="CYA37" s="392"/>
      <c r="CYB37" s="392"/>
      <c r="CYC37" s="392"/>
      <c r="CYD37" s="392"/>
      <c r="CYE37" s="392"/>
      <c r="CYF37" s="392"/>
      <c r="CYG37" s="392"/>
      <c r="CYH37" s="392"/>
      <c r="CYI37" s="392"/>
      <c r="CYJ37" s="392"/>
      <c r="CYK37" s="392"/>
      <c r="CYL37" s="392"/>
      <c r="CYM37" s="392"/>
      <c r="CYN37" s="392"/>
      <c r="CYO37" s="392"/>
      <c r="CYP37" s="392"/>
      <c r="CYQ37" s="392"/>
      <c r="CYR37" s="392"/>
      <c r="CYS37" s="392"/>
      <c r="CYT37" s="392"/>
      <c r="CYU37" s="392"/>
      <c r="CYV37" s="392"/>
      <c r="CYW37" s="392"/>
      <c r="CYX37" s="392"/>
      <c r="CYY37" s="392"/>
      <c r="CYZ37" s="392"/>
      <c r="CZA37" s="392"/>
      <c r="CZB37" s="392"/>
      <c r="CZC37" s="392"/>
      <c r="CZD37" s="392"/>
      <c r="CZE37" s="392"/>
      <c r="CZF37" s="392"/>
      <c r="CZG37" s="392"/>
      <c r="CZH37" s="392"/>
      <c r="CZI37" s="392"/>
      <c r="CZJ37" s="392"/>
      <c r="CZK37" s="392"/>
      <c r="CZL37" s="392"/>
      <c r="CZM37" s="392"/>
      <c r="CZN37" s="392"/>
      <c r="CZO37" s="392"/>
      <c r="CZP37" s="392"/>
      <c r="CZQ37" s="392"/>
      <c r="CZR37" s="392"/>
      <c r="CZS37" s="392"/>
      <c r="CZT37" s="392"/>
      <c r="CZU37" s="392"/>
      <c r="CZV37" s="392"/>
      <c r="CZW37" s="392"/>
      <c r="CZX37" s="392"/>
      <c r="CZY37" s="392"/>
      <c r="CZZ37" s="392"/>
      <c r="DAA37" s="392"/>
      <c r="DAB37" s="392"/>
      <c r="DAC37" s="392"/>
      <c r="DAD37" s="392"/>
      <c r="DAE37" s="392"/>
      <c r="DAF37" s="392"/>
      <c r="DAG37" s="392"/>
      <c r="DAH37" s="392"/>
      <c r="DAI37" s="392"/>
      <c r="DAJ37" s="392"/>
      <c r="DAK37" s="392"/>
      <c r="DAL37" s="392"/>
      <c r="DAM37" s="392"/>
      <c r="DAN37" s="392"/>
      <c r="DAO37" s="392"/>
      <c r="DAP37" s="392"/>
      <c r="DAQ37" s="392"/>
      <c r="DAR37" s="392"/>
      <c r="DAS37" s="392"/>
      <c r="DAT37" s="392"/>
      <c r="DAU37" s="392"/>
      <c r="DAV37" s="392"/>
      <c r="DAW37" s="392"/>
      <c r="DAX37" s="392"/>
      <c r="DAY37" s="392"/>
      <c r="DAZ37" s="392"/>
      <c r="DBA37" s="392"/>
      <c r="DBB37" s="392"/>
      <c r="DBC37" s="392"/>
      <c r="DBD37" s="392"/>
      <c r="DBE37" s="392"/>
      <c r="DBF37" s="392"/>
      <c r="DBG37" s="392"/>
      <c r="DBH37" s="392"/>
      <c r="DBI37" s="392"/>
      <c r="DBJ37" s="392"/>
      <c r="DBK37" s="392"/>
      <c r="DBL37" s="392"/>
      <c r="DBM37" s="392"/>
      <c r="DBN37" s="392"/>
      <c r="DBO37" s="392"/>
      <c r="DBP37" s="392"/>
      <c r="DBQ37" s="392"/>
      <c r="DBR37" s="392"/>
      <c r="DBS37" s="392"/>
      <c r="DBT37" s="392"/>
      <c r="DBU37" s="392"/>
      <c r="DBV37" s="392"/>
      <c r="DBW37" s="392"/>
      <c r="DBX37" s="392"/>
      <c r="DBY37" s="392"/>
      <c r="DBZ37" s="392"/>
      <c r="DCA37" s="392"/>
      <c r="DCB37" s="392"/>
      <c r="DCC37" s="392"/>
      <c r="DCD37" s="392"/>
      <c r="DCE37" s="392"/>
      <c r="DCF37" s="392"/>
      <c r="DCG37" s="392"/>
      <c r="DCH37" s="392"/>
      <c r="DCI37" s="392"/>
      <c r="DCJ37" s="392"/>
      <c r="DCK37" s="392"/>
      <c r="DCL37" s="392"/>
      <c r="DCM37" s="392"/>
      <c r="DCN37" s="392"/>
      <c r="DCO37" s="392"/>
      <c r="DCP37" s="392"/>
      <c r="DCQ37" s="392"/>
      <c r="DCR37" s="392"/>
      <c r="DCS37" s="392"/>
      <c r="DCT37" s="392"/>
      <c r="DCU37" s="392"/>
      <c r="DCV37" s="392"/>
      <c r="DCW37" s="392"/>
      <c r="DCX37" s="392"/>
      <c r="DCY37" s="392"/>
      <c r="DCZ37" s="392"/>
      <c r="DDA37" s="392"/>
      <c r="DDB37" s="392"/>
      <c r="DDC37" s="392"/>
      <c r="DDD37" s="392"/>
      <c r="DDE37" s="392"/>
      <c r="DDF37" s="392"/>
      <c r="DDG37" s="392"/>
      <c r="DDH37" s="392"/>
      <c r="DDI37" s="392"/>
      <c r="DDJ37" s="392"/>
      <c r="DDK37" s="392"/>
      <c r="DDL37" s="392"/>
      <c r="DDM37" s="392"/>
      <c r="DDN37" s="392"/>
      <c r="DDO37" s="392"/>
      <c r="DDP37" s="392"/>
      <c r="DDQ37" s="392"/>
      <c r="DDR37" s="392"/>
      <c r="DDS37" s="392"/>
      <c r="DDT37" s="392"/>
      <c r="DDU37" s="392"/>
      <c r="DDV37" s="392"/>
      <c r="DDW37" s="392"/>
      <c r="DDX37" s="392"/>
      <c r="DDY37" s="392"/>
      <c r="DDZ37" s="392"/>
      <c r="DEA37" s="392"/>
      <c r="DEB37" s="392"/>
      <c r="DEC37" s="392"/>
      <c r="DED37" s="392"/>
      <c r="DEE37" s="392"/>
      <c r="DEF37" s="392"/>
      <c r="DEG37" s="392"/>
      <c r="DEH37" s="392"/>
      <c r="DEI37" s="392"/>
      <c r="DEJ37" s="392"/>
      <c r="DEK37" s="392"/>
      <c r="DEL37" s="392"/>
      <c r="DEM37" s="392"/>
      <c r="DEN37" s="392"/>
      <c r="DEO37" s="392"/>
      <c r="DEP37" s="392"/>
      <c r="DEQ37" s="392"/>
      <c r="DER37" s="392"/>
      <c r="DES37" s="392"/>
      <c r="DET37" s="392"/>
      <c r="DEU37" s="392"/>
      <c r="DEV37" s="392"/>
      <c r="DEW37" s="392"/>
      <c r="DEX37" s="392"/>
      <c r="DEY37" s="392"/>
      <c r="DEZ37" s="392"/>
      <c r="DFA37" s="392"/>
      <c r="DFB37" s="392"/>
      <c r="DFC37" s="392"/>
      <c r="DFD37" s="392"/>
      <c r="DFE37" s="392"/>
      <c r="DFF37" s="392"/>
      <c r="DFG37" s="392"/>
      <c r="DFH37" s="392"/>
      <c r="DFI37" s="392"/>
      <c r="DFJ37" s="392"/>
      <c r="DFK37" s="392"/>
      <c r="DFL37" s="392"/>
      <c r="DFM37" s="392"/>
      <c r="DFN37" s="392"/>
      <c r="DFO37" s="392"/>
      <c r="DFP37" s="392"/>
      <c r="DFQ37" s="392"/>
      <c r="DFR37" s="392"/>
      <c r="DFS37" s="392"/>
      <c r="DFT37" s="392"/>
      <c r="DFU37" s="392"/>
      <c r="DFV37" s="392"/>
      <c r="DFW37" s="392"/>
      <c r="DFX37" s="392"/>
      <c r="DFY37" s="392"/>
      <c r="DFZ37" s="392"/>
      <c r="DGA37" s="392"/>
      <c r="DGB37" s="392"/>
      <c r="DGC37" s="392"/>
      <c r="DGD37" s="392"/>
      <c r="DGE37" s="392"/>
      <c r="DGF37" s="392"/>
      <c r="DGG37" s="392"/>
      <c r="DGH37" s="392"/>
      <c r="DGI37" s="392"/>
      <c r="DGJ37" s="392"/>
      <c r="DGK37" s="392"/>
      <c r="DGL37" s="392"/>
      <c r="DGM37" s="392"/>
      <c r="DGN37" s="392"/>
      <c r="DGO37" s="392"/>
      <c r="DGP37" s="392"/>
      <c r="DGQ37" s="392"/>
      <c r="DGR37" s="392"/>
      <c r="DGS37" s="392"/>
      <c r="DGT37" s="392"/>
      <c r="DGU37" s="392"/>
      <c r="DGV37" s="392"/>
      <c r="DGW37" s="392"/>
      <c r="DGX37" s="392"/>
      <c r="DGY37" s="392"/>
      <c r="DGZ37" s="392"/>
      <c r="DHA37" s="392"/>
      <c r="DHB37" s="392"/>
      <c r="DHC37" s="392"/>
      <c r="DHD37" s="392"/>
      <c r="DHE37" s="392"/>
      <c r="DHF37" s="392"/>
      <c r="DHG37" s="392"/>
      <c r="DHH37" s="392"/>
      <c r="DHI37" s="392"/>
      <c r="DHJ37" s="392"/>
      <c r="DHK37" s="392"/>
      <c r="DHL37" s="392"/>
      <c r="DHM37" s="392"/>
      <c r="DHN37" s="392"/>
      <c r="DHO37" s="392"/>
      <c r="DHP37" s="392"/>
      <c r="DHQ37" s="392"/>
      <c r="DHR37" s="392"/>
      <c r="DHS37" s="392"/>
      <c r="DHT37" s="392"/>
      <c r="DHU37" s="392"/>
      <c r="DHV37" s="392"/>
      <c r="DHW37" s="392"/>
      <c r="DHX37" s="392"/>
      <c r="DHY37" s="392"/>
      <c r="DHZ37" s="392"/>
      <c r="DIA37" s="392"/>
      <c r="DIB37" s="392"/>
      <c r="DIC37" s="392"/>
      <c r="DID37" s="392"/>
      <c r="DIE37" s="392"/>
      <c r="DIF37" s="392"/>
      <c r="DIG37" s="392"/>
      <c r="DIH37" s="392"/>
      <c r="DII37" s="392"/>
      <c r="DIJ37" s="392"/>
      <c r="DIK37" s="392"/>
      <c r="DIL37" s="392"/>
      <c r="DIM37" s="392"/>
      <c r="DIN37" s="392"/>
      <c r="DIO37" s="392"/>
      <c r="DIP37" s="392"/>
      <c r="DIQ37" s="392"/>
      <c r="DIR37" s="392"/>
      <c r="DIS37" s="392"/>
      <c r="DIT37" s="392"/>
      <c r="DIU37" s="392"/>
      <c r="DIV37" s="392"/>
      <c r="DIW37" s="392"/>
      <c r="DIX37" s="392"/>
      <c r="DIY37" s="392"/>
      <c r="DIZ37" s="392"/>
      <c r="DJA37" s="392"/>
      <c r="DJB37" s="392"/>
      <c r="DJC37" s="392"/>
      <c r="DJD37" s="392"/>
      <c r="DJE37" s="392"/>
      <c r="DJF37" s="392"/>
      <c r="DJG37" s="392"/>
      <c r="DJH37" s="392"/>
      <c r="DJI37" s="392"/>
      <c r="DJJ37" s="392"/>
      <c r="DJK37" s="392"/>
      <c r="DJL37" s="392"/>
      <c r="DJM37" s="392"/>
      <c r="DJN37" s="392"/>
      <c r="DJO37" s="392"/>
      <c r="DJP37" s="392"/>
      <c r="DJQ37" s="392"/>
      <c r="DJR37" s="392"/>
      <c r="DJS37" s="392"/>
      <c r="DJT37" s="392"/>
      <c r="DJU37" s="392"/>
      <c r="DJV37" s="392"/>
      <c r="DJW37" s="392"/>
      <c r="DJX37" s="392"/>
      <c r="DJY37" s="392"/>
      <c r="DJZ37" s="392"/>
      <c r="DKA37" s="392"/>
      <c r="DKB37" s="392"/>
      <c r="DKC37" s="392"/>
      <c r="DKD37" s="392"/>
      <c r="DKE37" s="392"/>
      <c r="DKF37" s="392"/>
      <c r="DKG37" s="392"/>
      <c r="DKH37" s="392"/>
      <c r="DKI37" s="392"/>
      <c r="DKJ37" s="392"/>
      <c r="DKK37" s="392"/>
      <c r="DKL37" s="392"/>
      <c r="DKM37" s="392"/>
      <c r="DKN37" s="392"/>
      <c r="DKO37" s="392"/>
      <c r="DKP37" s="392"/>
      <c r="DKQ37" s="392"/>
      <c r="DKR37" s="392"/>
      <c r="DKS37" s="392"/>
      <c r="DKT37" s="392"/>
      <c r="DKU37" s="392"/>
      <c r="DKV37" s="392"/>
      <c r="DKW37" s="392"/>
      <c r="DKX37" s="392"/>
      <c r="DKY37" s="392"/>
      <c r="DKZ37" s="392"/>
      <c r="DLA37" s="392"/>
      <c r="DLB37" s="392"/>
      <c r="DLC37" s="392"/>
      <c r="DLD37" s="392"/>
      <c r="DLE37" s="392"/>
      <c r="DLF37" s="392"/>
      <c r="DLG37" s="392"/>
      <c r="DLH37" s="392"/>
      <c r="DLI37" s="392"/>
      <c r="DLJ37" s="392"/>
      <c r="DLK37" s="392"/>
      <c r="DLL37" s="392"/>
      <c r="DLM37" s="392"/>
      <c r="DLN37" s="392"/>
      <c r="DLO37" s="392"/>
      <c r="DLP37" s="392"/>
      <c r="DLQ37" s="392"/>
      <c r="DLR37" s="392"/>
      <c r="DLS37" s="392"/>
      <c r="DLT37" s="392"/>
      <c r="DLU37" s="392"/>
      <c r="DLV37" s="392"/>
      <c r="DLW37" s="392"/>
      <c r="DLX37" s="392"/>
      <c r="DLY37" s="392"/>
      <c r="DLZ37" s="392"/>
      <c r="DMA37" s="392"/>
      <c r="DMB37" s="392"/>
      <c r="DMC37" s="392"/>
      <c r="DMD37" s="392"/>
      <c r="DME37" s="392"/>
      <c r="DMF37" s="392"/>
      <c r="DMG37" s="392"/>
      <c r="DMH37" s="392"/>
      <c r="DMI37" s="392"/>
      <c r="DMJ37" s="392"/>
      <c r="DMK37" s="392"/>
      <c r="DML37" s="392"/>
      <c r="DMM37" s="392"/>
      <c r="DMN37" s="392"/>
      <c r="DMO37" s="392"/>
      <c r="DMP37" s="392"/>
      <c r="DMQ37" s="392"/>
      <c r="DMR37" s="392"/>
      <c r="DMS37" s="392"/>
      <c r="DMT37" s="392"/>
      <c r="DMU37" s="392"/>
      <c r="DMV37" s="392"/>
      <c r="DMW37" s="392"/>
      <c r="DMX37" s="392"/>
      <c r="DMY37" s="392"/>
      <c r="DMZ37" s="392"/>
      <c r="DNA37" s="392"/>
      <c r="DNB37" s="392"/>
      <c r="DNC37" s="392"/>
      <c r="DND37" s="392"/>
      <c r="DNE37" s="392"/>
      <c r="DNF37" s="392"/>
      <c r="DNG37" s="392"/>
      <c r="DNH37" s="392"/>
      <c r="DNI37" s="392"/>
      <c r="DNJ37" s="392"/>
      <c r="DNK37" s="392"/>
      <c r="DNL37" s="392"/>
      <c r="DNM37" s="392"/>
      <c r="DNN37" s="392"/>
      <c r="DNO37" s="392"/>
      <c r="DNP37" s="392"/>
      <c r="DNQ37" s="392"/>
      <c r="DNR37" s="392"/>
      <c r="DNS37" s="392"/>
      <c r="DNT37" s="392"/>
      <c r="DNU37" s="392"/>
      <c r="DNV37" s="392"/>
      <c r="DNW37" s="392"/>
      <c r="DNX37" s="392"/>
      <c r="DNY37" s="392"/>
      <c r="DNZ37" s="392"/>
      <c r="DOA37" s="392"/>
      <c r="DOB37" s="392"/>
      <c r="DOC37" s="392"/>
      <c r="DOD37" s="392"/>
      <c r="DOE37" s="392"/>
      <c r="DOF37" s="392"/>
      <c r="DOG37" s="392"/>
      <c r="DOH37" s="392"/>
      <c r="DOI37" s="392"/>
      <c r="DOJ37" s="392"/>
      <c r="DOK37" s="392"/>
      <c r="DOL37" s="392"/>
      <c r="DOM37" s="392"/>
      <c r="DON37" s="392"/>
      <c r="DOO37" s="392"/>
      <c r="DOP37" s="392"/>
      <c r="DOQ37" s="392"/>
      <c r="DOR37" s="392"/>
      <c r="DOS37" s="392"/>
      <c r="DOT37" s="392"/>
      <c r="DOU37" s="392"/>
      <c r="DOV37" s="392"/>
      <c r="DOW37" s="392"/>
      <c r="DOX37" s="392"/>
      <c r="DOY37" s="392"/>
      <c r="DOZ37" s="392"/>
      <c r="DPA37" s="392"/>
      <c r="DPB37" s="392"/>
      <c r="DPC37" s="392"/>
      <c r="DPD37" s="392"/>
      <c r="DPE37" s="392"/>
      <c r="DPF37" s="392"/>
      <c r="DPG37" s="392"/>
      <c r="DPH37" s="392"/>
      <c r="DPI37" s="392"/>
      <c r="DPJ37" s="392"/>
      <c r="DPK37" s="392"/>
      <c r="DPL37" s="392"/>
      <c r="DPM37" s="392"/>
      <c r="DPN37" s="392"/>
      <c r="DPO37" s="392"/>
      <c r="DPP37" s="392"/>
      <c r="DPQ37" s="392"/>
      <c r="DPR37" s="392"/>
      <c r="DPS37" s="392"/>
      <c r="DPT37" s="392"/>
      <c r="DPU37" s="392"/>
      <c r="DPV37" s="392"/>
      <c r="DPW37" s="392"/>
      <c r="DPX37" s="392"/>
      <c r="DPY37" s="392"/>
      <c r="DPZ37" s="392"/>
      <c r="DQA37" s="392"/>
      <c r="DQB37" s="392"/>
      <c r="DQC37" s="392"/>
      <c r="DQD37" s="392"/>
      <c r="DQE37" s="392"/>
      <c r="DQF37" s="392"/>
      <c r="DQG37" s="392"/>
      <c r="DQH37" s="392"/>
      <c r="DQI37" s="392"/>
      <c r="DQJ37" s="392"/>
      <c r="DQK37" s="392"/>
      <c r="DQL37" s="392"/>
      <c r="DQM37" s="392"/>
      <c r="DQN37" s="392"/>
      <c r="DQO37" s="392"/>
      <c r="DQP37" s="392"/>
      <c r="DQQ37" s="392"/>
      <c r="DQR37" s="392"/>
      <c r="DQS37" s="392"/>
      <c r="DQT37" s="392"/>
      <c r="DQU37" s="392"/>
      <c r="DQV37" s="392"/>
      <c r="DQW37" s="392"/>
      <c r="DQX37" s="392"/>
      <c r="DQY37" s="392"/>
      <c r="DQZ37" s="392"/>
      <c r="DRA37" s="392"/>
      <c r="DRB37" s="392"/>
      <c r="DRC37" s="392"/>
      <c r="DRD37" s="392"/>
      <c r="DRE37" s="392"/>
      <c r="DRF37" s="392"/>
      <c r="DRG37" s="392"/>
      <c r="DRH37" s="392"/>
      <c r="DRI37" s="392"/>
      <c r="DRJ37" s="392"/>
      <c r="DRK37" s="392"/>
      <c r="DRL37" s="392"/>
      <c r="DRM37" s="392"/>
      <c r="DRN37" s="392"/>
      <c r="DRO37" s="392"/>
      <c r="DRP37" s="392"/>
      <c r="DRQ37" s="392"/>
      <c r="DRR37" s="392"/>
      <c r="DRS37" s="392"/>
      <c r="DRT37" s="392"/>
      <c r="DRU37" s="392"/>
      <c r="DRV37" s="392"/>
      <c r="DRW37" s="392"/>
      <c r="DRX37" s="392"/>
      <c r="DRY37" s="392"/>
      <c r="DRZ37" s="392"/>
      <c r="DSA37" s="392"/>
      <c r="DSB37" s="392"/>
      <c r="DSC37" s="392"/>
      <c r="DSD37" s="392"/>
      <c r="DSE37" s="392"/>
      <c r="DSF37" s="392"/>
      <c r="DSG37" s="392"/>
      <c r="DSH37" s="392"/>
      <c r="DSI37" s="392"/>
      <c r="DSJ37" s="392"/>
      <c r="DSK37" s="392"/>
      <c r="DSL37" s="392"/>
      <c r="DSM37" s="392"/>
      <c r="DSN37" s="392"/>
      <c r="DSO37" s="392"/>
      <c r="DSP37" s="392"/>
      <c r="DSQ37" s="392"/>
      <c r="DSR37" s="392"/>
      <c r="DSS37" s="392"/>
      <c r="DST37" s="392"/>
      <c r="DSU37" s="392"/>
      <c r="DSV37" s="392"/>
      <c r="DSW37" s="392"/>
      <c r="DSX37" s="392"/>
      <c r="DSY37" s="392"/>
      <c r="DSZ37" s="392"/>
      <c r="DTA37" s="392"/>
      <c r="DTB37" s="392"/>
      <c r="DTC37" s="392"/>
      <c r="DTD37" s="392"/>
      <c r="DTE37" s="392"/>
      <c r="DTF37" s="392"/>
      <c r="DTG37" s="392"/>
      <c r="DTH37" s="392"/>
      <c r="DTI37" s="392"/>
      <c r="DTJ37" s="392"/>
      <c r="DTK37" s="392"/>
      <c r="DTL37" s="392"/>
      <c r="DTM37" s="392"/>
      <c r="DTN37" s="392"/>
      <c r="DTO37" s="392"/>
      <c r="DTP37" s="392"/>
      <c r="DTQ37" s="392"/>
      <c r="DTR37" s="392"/>
      <c r="DTS37" s="392"/>
      <c r="DTT37" s="392"/>
      <c r="DTU37" s="392"/>
      <c r="DTV37" s="392"/>
      <c r="DTW37" s="392"/>
      <c r="DTX37" s="392"/>
      <c r="DTY37" s="392"/>
      <c r="DTZ37" s="392"/>
      <c r="DUA37" s="392"/>
      <c r="DUB37" s="392"/>
      <c r="DUC37" s="392"/>
      <c r="DUD37" s="392"/>
      <c r="DUE37" s="392"/>
      <c r="DUF37" s="392"/>
      <c r="DUG37" s="392"/>
      <c r="DUH37" s="392"/>
      <c r="DUI37" s="392"/>
      <c r="DUJ37" s="392"/>
      <c r="DUK37" s="392"/>
      <c r="DUL37" s="392"/>
      <c r="DUM37" s="392"/>
      <c r="DUN37" s="392"/>
      <c r="DUO37" s="392"/>
      <c r="DUP37" s="392"/>
      <c r="DUQ37" s="392"/>
      <c r="DUR37" s="392"/>
      <c r="DUS37" s="392"/>
      <c r="DUT37" s="392"/>
      <c r="DUU37" s="392"/>
      <c r="DUV37" s="392"/>
      <c r="DUW37" s="392"/>
      <c r="DUX37" s="392"/>
      <c r="DUY37" s="392"/>
      <c r="DUZ37" s="392"/>
      <c r="DVA37" s="392"/>
      <c r="DVB37" s="392"/>
      <c r="DVC37" s="392"/>
      <c r="DVD37" s="392"/>
      <c r="DVE37" s="392"/>
      <c r="DVF37" s="392"/>
      <c r="DVG37" s="392"/>
      <c r="DVH37" s="392"/>
      <c r="DVI37" s="392"/>
      <c r="DVJ37" s="392"/>
      <c r="DVK37" s="392"/>
      <c r="DVL37" s="392"/>
      <c r="DVM37" s="392"/>
      <c r="DVN37" s="392"/>
      <c r="DVO37" s="392"/>
      <c r="DVP37" s="392"/>
      <c r="DVQ37" s="392"/>
      <c r="DVR37" s="392"/>
      <c r="DVS37" s="392"/>
      <c r="DVT37" s="392"/>
      <c r="DVU37" s="392"/>
      <c r="DVV37" s="392"/>
      <c r="DVW37" s="392"/>
      <c r="DVX37" s="392"/>
      <c r="DVY37" s="392"/>
      <c r="DVZ37" s="392"/>
      <c r="DWA37" s="392"/>
      <c r="DWB37" s="392"/>
      <c r="DWC37" s="392"/>
      <c r="DWD37" s="392"/>
      <c r="DWE37" s="392"/>
      <c r="DWF37" s="392"/>
      <c r="DWG37" s="392"/>
      <c r="DWH37" s="392"/>
      <c r="DWI37" s="392"/>
      <c r="DWJ37" s="392"/>
      <c r="DWK37" s="392"/>
      <c r="DWL37" s="392"/>
      <c r="DWM37" s="392"/>
      <c r="DWN37" s="392"/>
      <c r="DWO37" s="392"/>
      <c r="DWP37" s="392"/>
      <c r="DWQ37" s="392"/>
      <c r="DWR37" s="392"/>
      <c r="DWS37" s="392"/>
      <c r="DWT37" s="392"/>
      <c r="DWU37" s="392"/>
      <c r="DWV37" s="392"/>
      <c r="DWW37" s="392"/>
      <c r="DWX37" s="392"/>
      <c r="DWY37" s="392"/>
      <c r="DWZ37" s="392"/>
      <c r="DXA37" s="392"/>
      <c r="DXB37" s="392"/>
      <c r="DXC37" s="392"/>
      <c r="DXD37" s="392"/>
      <c r="DXE37" s="392"/>
      <c r="DXF37" s="392"/>
      <c r="DXG37" s="392"/>
      <c r="DXH37" s="392"/>
      <c r="DXI37" s="392"/>
      <c r="DXJ37" s="392"/>
      <c r="DXK37" s="392"/>
      <c r="DXL37" s="392"/>
      <c r="DXM37" s="392"/>
      <c r="DXN37" s="392"/>
      <c r="DXO37" s="392"/>
      <c r="DXP37" s="392"/>
      <c r="DXQ37" s="392"/>
      <c r="DXR37" s="392"/>
      <c r="DXS37" s="392"/>
      <c r="DXT37" s="392"/>
      <c r="DXU37" s="392"/>
      <c r="DXV37" s="392"/>
      <c r="DXW37" s="392"/>
      <c r="DXX37" s="392"/>
      <c r="DXY37" s="392"/>
      <c r="DXZ37" s="392"/>
      <c r="DYA37" s="392"/>
      <c r="DYB37" s="392"/>
      <c r="DYC37" s="392"/>
      <c r="DYD37" s="392"/>
      <c r="DYE37" s="392"/>
      <c r="DYF37" s="392"/>
      <c r="DYG37" s="392"/>
      <c r="DYH37" s="392"/>
      <c r="DYI37" s="392"/>
      <c r="DYJ37" s="392"/>
      <c r="DYK37" s="392"/>
      <c r="DYL37" s="392"/>
      <c r="DYM37" s="392"/>
      <c r="DYN37" s="392"/>
      <c r="DYO37" s="392"/>
      <c r="DYP37" s="392"/>
      <c r="DYQ37" s="392"/>
      <c r="DYR37" s="392"/>
      <c r="DYS37" s="392"/>
      <c r="DYT37" s="392"/>
      <c r="DYU37" s="392"/>
      <c r="DYV37" s="392"/>
      <c r="DYW37" s="392"/>
      <c r="DYX37" s="392"/>
      <c r="DYY37" s="392"/>
      <c r="DYZ37" s="392"/>
      <c r="DZA37" s="392"/>
      <c r="DZB37" s="392"/>
      <c r="DZC37" s="392"/>
      <c r="DZD37" s="392"/>
      <c r="DZE37" s="392"/>
      <c r="DZF37" s="392"/>
      <c r="DZG37" s="392"/>
      <c r="DZH37" s="392"/>
      <c r="DZI37" s="392"/>
      <c r="DZJ37" s="392"/>
      <c r="DZK37" s="392"/>
      <c r="DZL37" s="392"/>
      <c r="DZM37" s="392"/>
      <c r="DZN37" s="392"/>
      <c r="DZO37" s="392"/>
      <c r="DZP37" s="392"/>
      <c r="DZQ37" s="392"/>
      <c r="DZR37" s="392"/>
      <c r="DZS37" s="392"/>
      <c r="DZT37" s="392"/>
      <c r="DZU37" s="392"/>
      <c r="DZV37" s="392"/>
      <c r="DZW37" s="392"/>
      <c r="DZX37" s="392"/>
      <c r="DZY37" s="392"/>
      <c r="DZZ37" s="392"/>
      <c r="EAA37" s="392"/>
      <c r="EAB37" s="392"/>
      <c r="EAC37" s="392"/>
      <c r="EAD37" s="392"/>
      <c r="EAE37" s="392"/>
      <c r="EAF37" s="392"/>
      <c r="EAG37" s="392"/>
      <c r="EAH37" s="392"/>
      <c r="EAI37" s="392"/>
      <c r="EAJ37" s="392"/>
      <c r="EAK37" s="392"/>
      <c r="EAL37" s="392"/>
      <c r="EAM37" s="392"/>
      <c r="EAN37" s="392"/>
      <c r="EAO37" s="392"/>
      <c r="EAP37" s="392"/>
      <c r="EAQ37" s="392"/>
      <c r="EAR37" s="392"/>
      <c r="EAS37" s="392"/>
      <c r="EAT37" s="392"/>
      <c r="EAU37" s="392"/>
      <c r="EAV37" s="392"/>
      <c r="EAW37" s="392"/>
      <c r="EAX37" s="392"/>
      <c r="EAY37" s="392"/>
      <c r="EAZ37" s="392"/>
      <c r="EBA37" s="392"/>
      <c r="EBB37" s="392"/>
      <c r="EBC37" s="392"/>
      <c r="EBD37" s="392"/>
      <c r="EBE37" s="392"/>
      <c r="EBF37" s="392"/>
      <c r="EBG37" s="392"/>
      <c r="EBH37" s="392"/>
      <c r="EBI37" s="392"/>
      <c r="EBJ37" s="392"/>
      <c r="EBK37" s="392"/>
      <c r="EBL37" s="392"/>
      <c r="EBM37" s="392"/>
      <c r="EBN37" s="392"/>
      <c r="EBO37" s="392"/>
      <c r="EBP37" s="392"/>
      <c r="EBQ37" s="392"/>
      <c r="EBR37" s="392"/>
      <c r="EBS37" s="392"/>
      <c r="EBT37" s="392"/>
      <c r="EBU37" s="392"/>
      <c r="EBV37" s="392"/>
      <c r="EBW37" s="392"/>
      <c r="EBX37" s="392"/>
      <c r="EBY37" s="392"/>
      <c r="EBZ37" s="392"/>
      <c r="ECA37" s="392"/>
      <c r="ECB37" s="392"/>
      <c r="ECC37" s="392"/>
      <c r="ECD37" s="392"/>
      <c r="ECE37" s="392"/>
      <c r="ECF37" s="392"/>
      <c r="ECG37" s="392"/>
      <c r="ECH37" s="392"/>
      <c r="ECI37" s="392"/>
      <c r="ECJ37" s="392"/>
      <c r="ECK37" s="392"/>
      <c r="ECL37" s="392"/>
      <c r="ECM37" s="392"/>
      <c r="ECN37" s="392"/>
      <c r="ECO37" s="392"/>
      <c r="ECP37" s="392"/>
      <c r="ECQ37" s="392"/>
      <c r="ECR37" s="392"/>
      <c r="ECS37" s="392"/>
      <c r="ECT37" s="392"/>
      <c r="ECU37" s="392"/>
      <c r="ECV37" s="392"/>
      <c r="ECW37" s="392"/>
      <c r="ECX37" s="392"/>
      <c r="ECY37" s="392"/>
      <c r="ECZ37" s="392"/>
      <c r="EDA37" s="392"/>
      <c r="EDB37" s="392"/>
      <c r="EDC37" s="392"/>
      <c r="EDD37" s="392"/>
      <c r="EDE37" s="392"/>
      <c r="EDF37" s="392"/>
      <c r="EDG37" s="392"/>
      <c r="EDH37" s="392"/>
      <c r="EDI37" s="392"/>
      <c r="EDJ37" s="392"/>
      <c r="EDK37" s="392"/>
      <c r="EDL37" s="392"/>
      <c r="EDM37" s="392"/>
      <c r="EDN37" s="392"/>
      <c r="EDO37" s="392"/>
      <c r="EDP37" s="392"/>
      <c r="EDQ37" s="392"/>
      <c r="EDR37" s="392"/>
      <c r="EDS37" s="392"/>
      <c r="EDT37" s="392"/>
      <c r="EDU37" s="392"/>
      <c r="EDV37" s="392"/>
      <c r="EDW37" s="392"/>
      <c r="EDX37" s="392"/>
      <c r="EDY37" s="392"/>
      <c r="EDZ37" s="392"/>
      <c r="EEA37" s="392"/>
      <c r="EEB37" s="392"/>
      <c r="EEC37" s="392"/>
      <c r="EED37" s="392"/>
      <c r="EEE37" s="392"/>
      <c r="EEF37" s="392"/>
      <c r="EEG37" s="392"/>
      <c r="EEH37" s="392"/>
      <c r="EEI37" s="392"/>
      <c r="EEJ37" s="392"/>
      <c r="EEK37" s="392"/>
      <c r="EEL37" s="392"/>
      <c r="EEM37" s="392"/>
      <c r="EEN37" s="392"/>
      <c r="EEO37" s="392"/>
      <c r="EEP37" s="392"/>
      <c r="EEQ37" s="392"/>
      <c r="EER37" s="392"/>
      <c r="EES37" s="392"/>
      <c r="EET37" s="392"/>
      <c r="EEU37" s="392"/>
      <c r="EEV37" s="392"/>
      <c r="EEW37" s="392"/>
      <c r="EEX37" s="392"/>
      <c r="EEY37" s="392"/>
      <c r="EEZ37" s="392"/>
      <c r="EFA37" s="392"/>
      <c r="EFB37" s="392"/>
      <c r="EFC37" s="392"/>
      <c r="EFD37" s="392"/>
      <c r="EFE37" s="392"/>
      <c r="EFF37" s="392"/>
      <c r="EFG37" s="392"/>
      <c r="EFH37" s="392"/>
      <c r="EFI37" s="392"/>
      <c r="EFJ37" s="392"/>
      <c r="EFK37" s="392"/>
      <c r="EFL37" s="392"/>
      <c r="EFM37" s="392"/>
      <c r="EFN37" s="392"/>
      <c r="EFO37" s="392"/>
      <c r="EFP37" s="392"/>
      <c r="EFQ37" s="392"/>
      <c r="EFR37" s="392"/>
      <c r="EFS37" s="392"/>
      <c r="EFT37" s="392"/>
      <c r="EFU37" s="392"/>
      <c r="EFV37" s="392"/>
      <c r="EFW37" s="392"/>
      <c r="EFX37" s="392"/>
      <c r="EFY37" s="392"/>
      <c r="EFZ37" s="392"/>
      <c r="EGA37" s="392"/>
      <c r="EGB37" s="392"/>
      <c r="EGC37" s="392"/>
      <c r="EGD37" s="392"/>
      <c r="EGE37" s="392"/>
      <c r="EGF37" s="392"/>
      <c r="EGG37" s="392"/>
      <c r="EGH37" s="392"/>
      <c r="EGI37" s="392"/>
      <c r="EGJ37" s="392"/>
      <c r="EGK37" s="392"/>
      <c r="EGL37" s="392"/>
      <c r="EGM37" s="392"/>
      <c r="EGN37" s="392"/>
      <c r="EGO37" s="392"/>
      <c r="EGP37" s="392"/>
      <c r="EGQ37" s="392"/>
      <c r="EGR37" s="392"/>
      <c r="EGS37" s="392"/>
      <c r="EGT37" s="392"/>
      <c r="EGU37" s="392"/>
      <c r="EGV37" s="392"/>
      <c r="EGW37" s="392"/>
      <c r="EGX37" s="392"/>
      <c r="EGY37" s="392"/>
      <c r="EGZ37" s="392"/>
      <c r="EHA37" s="392"/>
      <c r="EHB37" s="392"/>
      <c r="EHC37" s="392"/>
      <c r="EHD37" s="392"/>
      <c r="EHE37" s="392"/>
      <c r="EHF37" s="392"/>
      <c r="EHG37" s="392"/>
      <c r="EHH37" s="392"/>
      <c r="EHI37" s="392"/>
      <c r="EHJ37" s="392"/>
      <c r="EHK37" s="392"/>
      <c r="EHL37" s="392"/>
      <c r="EHM37" s="392"/>
      <c r="EHN37" s="392"/>
      <c r="EHO37" s="392"/>
      <c r="EHP37" s="392"/>
      <c r="EHQ37" s="392"/>
      <c r="EHR37" s="392"/>
      <c r="EHS37" s="392"/>
      <c r="EHT37" s="392"/>
      <c r="EHU37" s="392"/>
      <c r="EHV37" s="392"/>
      <c r="EHW37" s="392"/>
      <c r="EHX37" s="392"/>
      <c r="EHY37" s="392"/>
      <c r="EHZ37" s="392"/>
      <c r="EIA37" s="392"/>
      <c r="EIB37" s="392"/>
      <c r="EIC37" s="392"/>
      <c r="EID37" s="392"/>
      <c r="EIE37" s="392"/>
      <c r="EIF37" s="392"/>
      <c r="EIG37" s="392"/>
      <c r="EIH37" s="392"/>
      <c r="EII37" s="392"/>
      <c r="EIJ37" s="392"/>
      <c r="EIK37" s="392"/>
      <c r="EIL37" s="392"/>
      <c r="EIM37" s="392"/>
      <c r="EIN37" s="392"/>
      <c r="EIO37" s="392"/>
      <c r="EIP37" s="392"/>
      <c r="EIQ37" s="392"/>
      <c r="EIR37" s="392"/>
      <c r="EIS37" s="392"/>
      <c r="EIT37" s="392"/>
      <c r="EIU37" s="392"/>
      <c r="EIV37" s="392"/>
      <c r="EIW37" s="392"/>
      <c r="EIX37" s="392"/>
      <c r="EIY37" s="392"/>
      <c r="EIZ37" s="392"/>
      <c r="EJA37" s="392"/>
      <c r="EJB37" s="392"/>
      <c r="EJC37" s="392"/>
      <c r="EJD37" s="392"/>
      <c r="EJE37" s="392"/>
      <c r="EJF37" s="392"/>
      <c r="EJG37" s="392"/>
      <c r="EJH37" s="392"/>
      <c r="EJI37" s="392"/>
      <c r="EJJ37" s="392"/>
      <c r="EJK37" s="392"/>
      <c r="EJL37" s="392"/>
      <c r="EJM37" s="392"/>
      <c r="EJN37" s="392"/>
      <c r="EJO37" s="392"/>
      <c r="EJP37" s="392"/>
      <c r="EJQ37" s="392"/>
      <c r="EJR37" s="392"/>
      <c r="EJS37" s="392"/>
      <c r="EJT37" s="392"/>
      <c r="EJU37" s="392"/>
      <c r="EJV37" s="392"/>
      <c r="EJW37" s="392"/>
      <c r="EJX37" s="392"/>
      <c r="EJY37" s="392"/>
      <c r="EJZ37" s="392"/>
      <c r="EKA37" s="392"/>
      <c r="EKB37" s="392"/>
      <c r="EKC37" s="392"/>
      <c r="EKD37" s="392"/>
      <c r="EKE37" s="392"/>
      <c r="EKF37" s="392"/>
      <c r="EKG37" s="392"/>
      <c r="EKH37" s="392"/>
      <c r="EKI37" s="392"/>
      <c r="EKJ37" s="392"/>
      <c r="EKK37" s="392"/>
      <c r="EKL37" s="392"/>
      <c r="EKM37" s="392"/>
      <c r="EKN37" s="392"/>
      <c r="EKO37" s="392"/>
      <c r="EKP37" s="392"/>
      <c r="EKQ37" s="392"/>
      <c r="EKR37" s="392"/>
      <c r="EKS37" s="392"/>
      <c r="EKT37" s="392"/>
      <c r="EKU37" s="392"/>
      <c r="EKV37" s="392"/>
      <c r="EKW37" s="392"/>
      <c r="EKX37" s="392"/>
      <c r="EKY37" s="392"/>
      <c r="EKZ37" s="392"/>
      <c r="ELA37" s="392"/>
      <c r="ELB37" s="392"/>
      <c r="ELC37" s="392"/>
      <c r="ELD37" s="392"/>
      <c r="ELE37" s="392"/>
      <c r="ELF37" s="392"/>
      <c r="ELG37" s="392"/>
      <c r="ELH37" s="392"/>
      <c r="ELI37" s="392"/>
      <c r="ELJ37" s="392"/>
      <c r="ELK37" s="392"/>
      <c r="ELL37" s="392"/>
      <c r="ELM37" s="392"/>
      <c r="ELN37" s="392"/>
      <c r="ELO37" s="392"/>
      <c r="ELP37" s="392"/>
      <c r="ELQ37" s="392"/>
      <c r="ELR37" s="392"/>
      <c r="ELS37" s="392"/>
      <c r="ELT37" s="392"/>
      <c r="ELU37" s="392"/>
      <c r="ELV37" s="392"/>
      <c r="ELW37" s="392"/>
      <c r="ELX37" s="392"/>
      <c r="ELY37" s="392"/>
      <c r="ELZ37" s="392"/>
      <c r="EMA37" s="392"/>
      <c r="EMB37" s="392"/>
      <c r="EMC37" s="392"/>
      <c r="EMD37" s="392"/>
      <c r="EME37" s="392"/>
      <c r="EMF37" s="392"/>
      <c r="EMG37" s="392"/>
      <c r="EMH37" s="392"/>
      <c r="EMI37" s="392"/>
      <c r="EMJ37" s="392"/>
      <c r="EMK37" s="392"/>
      <c r="EML37" s="392"/>
      <c r="EMM37" s="392"/>
      <c r="EMN37" s="392"/>
      <c r="EMO37" s="392"/>
      <c r="EMP37" s="392"/>
      <c r="EMQ37" s="392"/>
      <c r="EMR37" s="392"/>
      <c r="EMS37" s="392"/>
      <c r="EMT37" s="392"/>
      <c r="EMU37" s="392"/>
      <c r="EMV37" s="392"/>
      <c r="EMW37" s="392"/>
      <c r="EMX37" s="392"/>
      <c r="EMY37" s="392"/>
      <c r="EMZ37" s="392"/>
      <c r="ENA37" s="392"/>
      <c r="ENB37" s="392"/>
      <c r="ENC37" s="392"/>
      <c r="END37" s="392"/>
      <c r="ENE37" s="392"/>
      <c r="ENF37" s="392"/>
      <c r="ENG37" s="392"/>
      <c r="ENH37" s="392"/>
      <c r="ENI37" s="392"/>
      <c r="ENJ37" s="392"/>
      <c r="ENK37" s="392"/>
      <c r="ENL37" s="392"/>
      <c r="ENM37" s="392"/>
      <c r="ENN37" s="392"/>
      <c r="ENO37" s="392"/>
      <c r="ENP37" s="392"/>
      <c r="ENQ37" s="392"/>
      <c r="ENR37" s="392"/>
      <c r="ENS37" s="392"/>
      <c r="ENT37" s="392"/>
      <c r="ENU37" s="392"/>
      <c r="ENV37" s="392"/>
      <c r="ENW37" s="392"/>
      <c r="ENX37" s="392"/>
      <c r="ENY37" s="392"/>
      <c r="ENZ37" s="392"/>
      <c r="EOA37" s="392"/>
      <c r="EOB37" s="392"/>
      <c r="EOC37" s="392"/>
      <c r="EOD37" s="392"/>
      <c r="EOE37" s="392"/>
      <c r="EOF37" s="392"/>
      <c r="EOG37" s="392"/>
      <c r="EOH37" s="392"/>
      <c r="EOI37" s="392"/>
      <c r="EOJ37" s="392"/>
      <c r="EOK37" s="392"/>
      <c r="EOL37" s="392"/>
      <c r="EOM37" s="392"/>
      <c r="EON37" s="392"/>
      <c r="EOO37" s="392"/>
      <c r="EOP37" s="392"/>
      <c r="EOQ37" s="392"/>
      <c r="EOR37" s="392"/>
      <c r="EOS37" s="392"/>
      <c r="EOT37" s="392"/>
      <c r="EOU37" s="392"/>
      <c r="EOV37" s="392"/>
      <c r="EOW37" s="392"/>
      <c r="EOX37" s="392"/>
      <c r="EOY37" s="392"/>
      <c r="EOZ37" s="392"/>
      <c r="EPA37" s="392"/>
      <c r="EPB37" s="392"/>
      <c r="EPC37" s="392"/>
      <c r="EPD37" s="392"/>
      <c r="EPE37" s="392"/>
      <c r="EPF37" s="392"/>
      <c r="EPG37" s="392"/>
      <c r="EPH37" s="392"/>
      <c r="EPI37" s="392"/>
      <c r="EPJ37" s="392"/>
      <c r="EPK37" s="392"/>
      <c r="EPL37" s="392"/>
      <c r="EPM37" s="392"/>
      <c r="EPN37" s="392"/>
      <c r="EPO37" s="392"/>
      <c r="EPP37" s="392"/>
      <c r="EPQ37" s="392"/>
      <c r="EPR37" s="392"/>
      <c r="EPS37" s="392"/>
      <c r="EPT37" s="392"/>
      <c r="EPU37" s="392"/>
      <c r="EPV37" s="392"/>
      <c r="EPW37" s="392"/>
      <c r="EPX37" s="392"/>
      <c r="EPY37" s="392"/>
      <c r="EPZ37" s="392"/>
      <c r="EQA37" s="392"/>
      <c r="EQB37" s="392"/>
      <c r="EQC37" s="392"/>
      <c r="EQD37" s="392"/>
      <c r="EQE37" s="392"/>
      <c r="EQF37" s="392"/>
      <c r="EQG37" s="392"/>
      <c r="EQH37" s="392"/>
      <c r="EQI37" s="392"/>
      <c r="EQJ37" s="392"/>
      <c r="EQK37" s="392"/>
      <c r="EQL37" s="392"/>
      <c r="EQM37" s="392"/>
      <c r="EQN37" s="392"/>
      <c r="EQO37" s="392"/>
      <c r="EQP37" s="392"/>
      <c r="EQQ37" s="392"/>
      <c r="EQR37" s="392"/>
      <c r="EQS37" s="392"/>
      <c r="EQT37" s="392"/>
      <c r="EQU37" s="392"/>
      <c r="EQV37" s="392"/>
      <c r="EQW37" s="392"/>
      <c r="EQX37" s="392"/>
      <c r="EQY37" s="392"/>
      <c r="EQZ37" s="392"/>
      <c r="ERA37" s="392"/>
      <c r="ERB37" s="392"/>
      <c r="ERC37" s="392"/>
      <c r="ERD37" s="392"/>
      <c r="ERE37" s="392"/>
      <c r="ERF37" s="392"/>
      <c r="ERG37" s="392"/>
      <c r="ERH37" s="392"/>
      <c r="ERI37" s="392"/>
      <c r="ERJ37" s="392"/>
      <c r="ERK37" s="392"/>
      <c r="ERL37" s="392"/>
      <c r="ERM37" s="392"/>
      <c r="ERN37" s="392"/>
      <c r="ERO37" s="392"/>
      <c r="ERP37" s="392"/>
      <c r="ERQ37" s="392"/>
      <c r="ERR37" s="392"/>
      <c r="ERS37" s="392"/>
      <c r="ERT37" s="392"/>
      <c r="ERU37" s="392"/>
      <c r="ERV37" s="392"/>
      <c r="ERW37" s="392"/>
      <c r="ERX37" s="392"/>
      <c r="ERY37" s="392"/>
      <c r="ERZ37" s="392"/>
      <c r="ESA37" s="392"/>
      <c r="ESB37" s="392"/>
      <c r="ESC37" s="392"/>
      <c r="ESD37" s="392"/>
      <c r="ESE37" s="392"/>
      <c r="ESF37" s="392"/>
      <c r="ESG37" s="392"/>
      <c r="ESH37" s="392"/>
      <c r="ESI37" s="392"/>
      <c r="ESJ37" s="392"/>
      <c r="ESK37" s="392"/>
      <c r="ESL37" s="392"/>
      <c r="ESM37" s="392"/>
      <c r="ESN37" s="392"/>
      <c r="ESO37" s="392"/>
      <c r="ESP37" s="392"/>
      <c r="ESQ37" s="392"/>
      <c r="ESR37" s="392"/>
      <c r="ESS37" s="392"/>
      <c r="EST37" s="392"/>
      <c r="ESU37" s="392"/>
      <c r="ESV37" s="392"/>
      <c r="ESW37" s="392"/>
      <c r="ESX37" s="392"/>
      <c r="ESY37" s="392"/>
      <c r="ESZ37" s="392"/>
      <c r="ETA37" s="392"/>
      <c r="ETB37" s="392"/>
      <c r="ETC37" s="392"/>
      <c r="ETD37" s="392"/>
      <c r="ETE37" s="392"/>
      <c r="ETF37" s="392"/>
      <c r="ETG37" s="392"/>
      <c r="ETH37" s="392"/>
      <c r="ETI37" s="392"/>
      <c r="ETJ37" s="392"/>
      <c r="ETK37" s="392"/>
      <c r="ETL37" s="392"/>
      <c r="ETM37" s="392"/>
      <c r="ETN37" s="392"/>
      <c r="ETO37" s="392"/>
      <c r="ETP37" s="392"/>
      <c r="ETQ37" s="392"/>
      <c r="ETR37" s="392"/>
      <c r="ETS37" s="392"/>
      <c r="ETT37" s="392"/>
      <c r="ETU37" s="392"/>
      <c r="ETV37" s="392"/>
      <c r="ETW37" s="392"/>
      <c r="ETX37" s="392"/>
      <c r="ETY37" s="392"/>
      <c r="ETZ37" s="392"/>
      <c r="EUA37" s="392"/>
      <c r="EUB37" s="392"/>
      <c r="EUC37" s="392"/>
      <c r="EUD37" s="392"/>
      <c r="EUE37" s="392"/>
      <c r="EUF37" s="392"/>
      <c r="EUG37" s="392"/>
      <c r="EUH37" s="392"/>
      <c r="EUI37" s="392"/>
      <c r="EUJ37" s="392"/>
      <c r="EUK37" s="392"/>
      <c r="EUL37" s="392"/>
      <c r="EUM37" s="392"/>
      <c r="EUN37" s="392"/>
      <c r="EUO37" s="392"/>
      <c r="EUP37" s="392"/>
      <c r="EUQ37" s="392"/>
      <c r="EUR37" s="392"/>
      <c r="EUS37" s="392"/>
      <c r="EUT37" s="392"/>
      <c r="EUU37" s="392"/>
      <c r="EUV37" s="392"/>
      <c r="EUW37" s="392"/>
      <c r="EUX37" s="392"/>
      <c r="EUY37" s="392"/>
      <c r="EUZ37" s="392"/>
      <c r="EVA37" s="392"/>
      <c r="EVB37" s="392"/>
      <c r="EVC37" s="392"/>
      <c r="EVD37" s="392"/>
      <c r="EVE37" s="392"/>
      <c r="EVF37" s="392"/>
      <c r="EVG37" s="392"/>
      <c r="EVH37" s="392"/>
      <c r="EVI37" s="392"/>
      <c r="EVJ37" s="392"/>
      <c r="EVK37" s="392"/>
      <c r="EVL37" s="392"/>
      <c r="EVM37" s="392"/>
      <c r="EVN37" s="392"/>
      <c r="EVO37" s="392"/>
      <c r="EVP37" s="392"/>
      <c r="EVQ37" s="392"/>
      <c r="EVR37" s="392"/>
      <c r="EVS37" s="392"/>
      <c r="EVT37" s="392"/>
      <c r="EVU37" s="392"/>
      <c r="EVV37" s="392"/>
      <c r="EVW37" s="392"/>
      <c r="EVX37" s="392"/>
      <c r="EVY37" s="392"/>
      <c r="EVZ37" s="392"/>
      <c r="EWA37" s="392"/>
      <c r="EWB37" s="392"/>
      <c r="EWC37" s="392"/>
      <c r="EWD37" s="392"/>
      <c r="EWE37" s="392"/>
      <c r="EWF37" s="392"/>
      <c r="EWG37" s="392"/>
      <c r="EWH37" s="392"/>
      <c r="EWI37" s="392"/>
      <c r="EWJ37" s="392"/>
      <c r="EWK37" s="392"/>
      <c r="EWL37" s="392"/>
      <c r="EWM37" s="392"/>
      <c r="EWN37" s="392"/>
      <c r="EWO37" s="392"/>
      <c r="EWP37" s="392"/>
      <c r="EWQ37" s="392"/>
      <c r="EWR37" s="392"/>
      <c r="EWS37" s="392"/>
      <c r="EWT37" s="392"/>
      <c r="EWU37" s="392"/>
      <c r="EWV37" s="392"/>
      <c r="EWW37" s="392"/>
      <c r="EWX37" s="392"/>
      <c r="EWY37" s="392"/>
      <c r="EWZ37" s="392"/>
      <c r="EXA37" s="392"/>
      <c r="EXB37" s="392"/>
      <c r="EXC37" s="392"/>
      <c r="EXD37" s="392"/>
      <c r="EXE37" s="392"/>
      <c r="EXF37" s="392"/>
      <c r="EXG37" s="392"/>
      <c r="EXH37" s="392"/>
      <c r="EXI37" s="392"/>
      <c r="EXJ37" s="392"/>
      <c r="EXK37" s="392"/>
      <c r="EXL37" s="392"/>
      <c r="EXM37" s="392"/>
      <c r="EXN37" s="392"/>
      <c r="EXO37" s="392"/>
      <c r="EXP37" s="392"/>
      <c r="EXQ37" s="392"/>
      <c r="EXR37" s="392"/>
      <c r="EXS37" s="392"/>
      <c r="EXT37" s="392"/>
      <c r="EXU37" s="392"/>
      <c r="EXV37" s="392"/>
      <c r="EXW37" s="392"/>
      <c r="EXX37" s="392"/>
      <c r="EXY37" s="392"/>
      <c r="EXZ37" s="392"/>
      <c r="EYA37" s="392"/>
      <c r="EYB37" s="392"/>
      <c r="EYC37" s="392"/>
      <c r="EYD37" s="392"/>
      <c r="EYE37" s="392"/>
      <c r="EYF37" s="392"/>
      <c r="EYG37" s="392"/>
      <c r="EYH37" s="392"/>
      <c r="EYI37" s="392"/>
      <c r="EYJ37" s="392"/>
      <c r="EYK37" s="392"/>
      <c r="EYL37" s="392"/>
      <c r="EYM37" s="392"/>
      <c r="EYN37" s="392"/>
      <c r="EYO37" s="392"/>
      <c r="EYP37" s="392"/>
      <c r="EYQ37" s="392"/>
      <c r="EYR37" s="392"/>
      <c r="EYS37" s="392"/>
      <c r="EYT37" s="392"/>
      <c r="EYU37" s="392"/>
      <c r="EYV37" s="392"/>
      <c r="EYW37" s="392"/>
      <c r="EYX37" s="392"/>
      <c r="EYY37" s="392"/>
      <c r="EYZ37" s="392"/>
      <c r="EZA37" s="392"/>
      <c r="EZB37" s="392"/>
      <c r="EZC37" s="392"/>
      <c r="EZD37" s="392"/>
      <c r="EZE37" s="392"/>
      <c r="EZF37" s="392"/>
      <c r="EZG37" s="392"/>
      <c r="EZH37" s="392"/>
      <c r="EZI37" s="392"/>
      <c r="EZJ37" s="392"/>
      <c r="EZK37" s="392"/>
      <c r="EZL37" s="392"/>
      <c r="EZM37" s="392"/>
      <c r="EZN37" s="392"/>
      <c r="EZO37" s="392"/>
      <c r="EZP37" s="392"/>
      <c r="EZQ37" s="392"/>
      <c r="EZR37" s="392"/>
      <c r="EZS37" s="392"/>
      <c r="EZT37" s="392"/>
      <c r="EZU37" s="392"/>
      <c r="EZV37" s="392"/>
      <c r="EZW37" s="392"/>
      <c r="EZX37" s="392"/>
      <c r="EZY37" s="392"/>
      <c r="EZZ37" s="392"/>
      <c r="FAA37" s="392"/>
      <c r="FAB37" s="392"/>
      <c r="FAC37" s="392"/>
      <c r="FAD37" s="392"/>
      <c r="FAE37" s="392"/>
      <c r="FAF37" s="392"/>
      <c r="FAG37" s="392"/>
      <c r="FAH37" s="392"/>
      <c r="FAI37" s="392"/>
      <c r="FAJ37" s="392"/>
      <c r="FAK37" s="392"/>
      <c r="FAL37" s="392"/>
      <c r="FAM37" s="392"/>
      <c r="FAN37" s="392"/>
      <c r="FAO37" s="392"/>
      <c r="FAP37" s="392"/>
      <c r="FAQ37" s="392"/>
      <c r="FAR37" s="392"/>
      <c r="FAS37" s="392"/>
      <c r="FAT37" s="392"/>
      <c r="FAU37" s="392"/>
      <c r="FAV37" s="392"/>
      <c r="FAW37" s="392"/>
      <c r="FAX37" s="392"/>
      <c r="FAY37" s="392"/>
      <c r="FAZ37" s="392"/>
      <c r="FBA37" s="392"/>
      <c r="FBB37" s="392"/>
      <c r="FBC37" s="392"/>
      <c r="FBD37" s="392"/>
      <c r="FBE37" s="392"/>
      <c r="FBF37" s="392"/>
      <c r="FBG37" s="392"/>
      <c r="FBH37" s="392"/>
      <c r="FBI37" s="392"/>
      <c r="FBJ37" s="392"/>
      <c r="FBK37" s="392"/>
      <c r="FBL37" s="392"/>
      <c r="FBM37" s="392"/>
      <c r="FBN37" s="392"/>
      <c r="FBO37" s="392"/>
      <c r="FBP37" s="392"/>
      <c r="FBQ37" s="392"/>
      <c r="FBR37" s="392"/>
      <c r="FBS37" s="392"/>
      <c r="FBT37" s="392"/>
      <c r="FBU37" s="392"/>
      <c r="FBV37" s="392"/>
      <c r="FBW37" s="392"/>
      <c r="FBX37" s="392"/>
      <c r="FBY37" s="392"/>
      <c r="FBZ37" s="392"/>
      <c r="FCA37" s="392"/>
      <c r="FCB37" s="392"/>
      <c r="FCC37" s="392"/>
      <c r="FCD37" s="392"/>
      <c r="FCE37" s="392"/>
      <c r="FCF37" s="392"/>
      <c r="FCG37" s="392"/>
      <c r="FCH37" s="392"/>
      <c r="FCI37" s="392"/>
      <c r="FCJ37" s="392"/>
      <c r="FCK37" s="392"/>
      <c r="FCL37" s="392"/>
      <c r="FCM37" s="392"/>
      <c r="FCN37" s="392"/>
      <c r="FCO37" s="392"/>
      <c r="FCP37" s="392"/>
      <c r="FCQ37" s="392"/>
      <c r="FCR37" s="392"/>
      <c r="FCS37" s="392"/>
      <c r="FCT37" s="392"/>
      <c r="FCU37" s="392"/>
      <c r="FCV37" s="392"/>
      <c r="FCW37" s="392"/>
      <c r="FCX37" s="392"/>
      <c r="FCY37" s="392"/>
      <c r="FCZ37" s="392"/>
      <c r="FDA37" s="392"/>
      <c r="FDB37" s="392"/>
      <c r="FDC37" s="392"/>
      <c r="FDD37" s="392"/>
      <c r="FDE37" s="392"/>
      <c r="FDF37" s="392"/>
      <c r="FDG37" s="392"/>
      <c r="FDH37" s="392"/>
      <c r="FDI37" s="392"/>
      <c r="FDJ37" s="392"/>
      <c r="FDK37" s="392"/>
      <c r="FDL37" s="392"/>
      <c r="FDM37" s="392"/>
      <c r="FDN37" s="392"/>
      <c r="FDO37" s="392"/>
      <c r="FDP37" s="392"/>
      <c r="FDQ37" s="392"/>
      <c r="FDR37" s="392"/>
      <c r="FDS37" s="392"/>
      <c r="FDT37" s="392"/>
      <c r="FDU37" s="392"/>
      <c r="FDV37" s="392"/>
      <c r="FDW37" s="392"/>
      <c r="FDX37" s="392"/>
      <c r="FDY37" s="392"/>
      <c r="FDZ37" s="392"/>
      <c r="FEA37" s="392"/>
      <c r="FEB37" s="392"/>
      <c r="FEC37" s="392"/>
      <c r="FED37" s="392"/>
      <c r="FEE37" s="392"/>
      <c r="FEF37" s="392"/>
      <c r="FEG37" s="392"/>
      <c r="FEH37" s="392"/>
      <c r="FEI37" s="392"/>
      <c r="FEJ37" s="392"/>
      <c r="FEK37" s="392"/>
      <c r="FEL37" s="392"/>
      <c r="FEM37" s="392"/>
      <c r="FEN37" s="392"/>
      <c r="FEO37" s="392"/>
      <c r="FEP37" s="392"/>
      <c r="FEQ37" s="392"/>
      <c r="FER37" s="392"/>
      <c r="FES37" s="392"/>
      <c r="FET37" s="392"/>
      <c r="FEU37" s="392"/>
      <c r="FEV37" s="392"/>
      <c r="FEW37" s="392"/>
      <c r="FEX37" s="392"/>
      <c r="FEY37" s="392"/>
      <c r="FEZ37" s="392"/>
      <c r="FFA37" s="392"/>
      <c r="FFB37" s="392"/>
      <c r="FFC37" s="392"/>
      <c r="FFD37" s="392"/>
      <c r="FFE37" s="392"/>
      <c r="FFF37" s="392"/>
      <c r="FFG37" s="392"/>
      <c r="FFH37" s="392"/>
      <c r="FFI37" s="392"/>
      <c r="FFJ37" s="392"/>
      <c r="FFK37" s="392"/>
      <c r="FFL37" s="392"/>
      <c r="FFM37" s="392"/>
      <c r="FFN37" s="392"/>
      <c r="FFO37" s="392"/>
      <c r="FFP37" s="392"/>
      <c r="FFQ37" s="392"/>
      <c r="FFR37" s="392"/>
      <c r="FFS37" s="392"/>
      <c r="FFT37" s="392"/>
      <c r="FFU37" s="392"/>
      <c r="FFV37" s="392"/>
      <c r="FFW37" s="392"/>
      <c r="FFX37" s="392"/>
      <c r="FFY37" s="392"/>
      <c r="FFZ37" s="392"/>
      <c r="FGA37" s="392"/>
      <c r="FGB37" s="392"/>
      <c r="FGC37" s="392"/>
      <c r="FGD37" s="392"/>
      <c r="FGE37" s="392"/>
      <c r="FGF37" s="392"/>
      <c r="FGG37" s="392"/>
      <c r="FGH37" s="392"/>
      <c r="FGI37" s="392"/>
      <c r="FGJ37" s="392"/>
      <c r="FGK37" s="392"/>
      <c r="FGL37" s="392"/>
      <c r="FGM37" s="392"/>
      <c r="FGN37" s="392"/>
      <c r="FGO37" s="392"/>
      <c r="FGP37" s="392"/>
      <c r="FGQ37" s="392"/>
      <c r="FGR37" s="392"/>
      <c r="FGS37" s="392"/>
      <c r="FGT37" s="392"/>
      <c r="FGU37" s="392"/>
      <c r="FGV37" s="392"/>
      <c r="FGW37" s="392"/>
      <c r="FGX37" s="392"/>
      <c r="FGY37" s="392"/>
      <c r="FGZ37" s="392"/>
      <c r="FHA37" s="392"/>
      <c r="FHB37" s="392"/>
      <c r="FHC37" s="392"/>
      <c r="FHD37" s="392"/>
      <c r="FHE37" s="392"/>
      <c r="FHF37" s="392"/>
      <c r="FHG37" s="392"/>
      <c r="FHH37" s="392"/>
      <c r="FHI37" s="392"/>
      <c r="FHJ37" s="392"/>
      <c r="FHK37" s="392"/>
      <c r="FHL37" s="392"/>
      <c r="FHM37" s="392"/>
      <c r="FHN37" s="392"/>
      <c r="FHO37" s="392"/>
      <c r="FHP37" s="392"/>
      <c r="FHQ37" s="392"/>
      <c r="FHR37" s="392"/>
      <c r="FHS37" s="392"/>
      <c r="FHT37" s="392"/>
      <c r="FHU37" s="392"/>
      <c r="FHV37" s="392"/>
      <c r="FHW37" s="392"/>
      <c r="FHX37" s="392"/>
      <c r="FHY37" s="392"/>
      <c r="FHZ37" s="392"/>
      <c r="FIA37" s="392"/>
      <c r="FIB37" s="392"/>
      <c r="FIC37" s="392"/>
      <c r="FID37" s="392"/>
      <c r="FIE37" s="392"/>
      <c r="FIF37" s="392"/>
      <c r="FIG37" s="392"/>
      <c r="FIH37" s="392"/>
      <c r="FII37" s="392"/>
      <c r="FIJ37" s="392"/>
      <c r="FIK37" s="392"/>
      <c r="FIL37" s="392"/>
      <c r="FIM37" s="392"/>
      <c r="FIN37" s="392"/>
      <c r="FIO37" s="392"/>
      <c r="FIP37" s="392"/>
      <c r="FIQ37" s="392"/>
      <c r="FIR37" s="392"/>
      <c r="FIS37" s="392"/>
      <c r="FIT37" s="392"/>
      <c r="FIU37" s="392"/>
      <c r="FIV37" s="392"/>
      <c r="FIW37" s="392"/>
      <c r="FIX37" s="392"/>
      <c r="FIY37" s="392"/>
      <c r="FIZ37" s="392"/>
      <c r="FJA37" s="392"/>
      <c r="FJB37" s="392"/>
      <c r="FJC37" s="392"/>
      <c r="FJD37" s="392"/>
      <c r="FJE37" s="392"/>
      <c r="FJF37" s="392"/>
      <c r="FJG37" s="392"/>
      <c r="FJH37" s="392"/>
      <c r="FJI37" s="392"/>
      <c r="FJJ37" s="392"/>
      <c r="FJK37" s="392"/>
      <c r="FJL37" s="392"/>
      <c r="FJM37" s="392"/>
      <c r="FJN37" s="392"/>
      <c r="FJO37" s="392"/>
      <c r="FJP37" s="392"/>
      <c r="FJQ37" s="392"/>
      <c r="FJR37" s="392"/>
      <c r="FJS37" s="392"/>
      <c r="FJT37" s="392"/>
      <c r="FJU37" s="392"/>
      <c r="FJV37" s="392"/>
      <c r="FJW37" s="392"/>
      <c r="FJX37" s="392"/>
      <c r="FJY37" s="392"/>
      <c r="FJZ37" s="392"/>
      <c r="FKA37" s="392"/>
      <c r="FKB37" s="392"/>
      <c r="FKC37" s="392"/>
      <c r="FKD37" s="392"/>
      <c r="FKE37" s="392"/>
      <c r="FKF37" s="392"/>
      <c r="FKG37" s="392"/>
      <c r="FKH37" s="392"/>
      <c r="FKI37" s="392"/>
      <c r="FKJ37" s="392"/>
      <c r="FKK37" s="392"/>
      <c r="FKL37" s="392"/>
      <c r="FKM37" s="392"/>
      <c r="FKN37" s="392"/>
      <c r="FKO37" s="392"/>
      <c r="FKP37" s="392"/>
      <c r="FKQ37" s="392"/>
      <c r="FKR37" s="392"/>
      <c r="FKS37" s="392"/>
      <c r="FKT37" s="392"/>
      <c r="FKU37" s="392"/>
      <c r="FKV37" s="392"/>
      <c r="FKW37" s="392"/>
      <c r="FKX37" s="392"/>
      <c r="FKY37" s="392"/>
      <c r="FKZ37" s="392"/>
      <c r="FLA37" s="392"/>
      <c r="FLB37" s="392"/>
      <c r="FLC37" s="392"/>
      <c r="FLD37" s="392"/>
      <c r="FLE37" s="392"/>
      <c r="FLF37" s="392"/>
      <c r="FLG37" s="392"/>
      <c r="FLH37" s="392"/>
      <c r="FLI37" s="392"/>
      <c r="FLJ37" s="392"/>
      <c r="FLK37" s="392"/>
      <c r="FLL37" s="392"/>
      <c r="FLM37" s="392"/>
      <c r="FLN37" s="392"/>
      <c r="FLO37" s="392"/>
      <c r="FLP37" s="392"/>
      <c r="FLQ37" s="392"/>
      <c r="FLR37" s="392"/>
      <c r="FLS37" s="392"/>
      <c r="FLT37" s="392"/>
      <c r="FLU37" s="392"/>
      <c r="FLV37" s="392"/>
      <c r="FLW37" s="392"/>
      <c r="FLX37" s="392"/>
      <c r="FLY37" s="392"/>
      <c r="FLZ37" s="392"/>
      <c r="FMA37" s="392"/>
      <c r="FMB37" s="392"/>
      <c r="FMC37" s="392"/>
      <c r="FMD37" s="392"/>
      <c r="FME37" s="392"/>
      <c r="FMF37" s="392"/>
      <c r="FMG37" s="392"/>
      <c r="FMH37" s="392"/>
      <c r="FMI37" s="392"/>
      <c r="FMJ37" s="392"/>
      <c r="FMK37" s="392"/>
      <c r="FML37" s="392"/>
      <c r="FMM37" s="392"/>
      <c r="FMN37" s="392"/>
      <c r="FMO37" s="392"/>
      <c r="FMP37" s="392"/>
      <c r="FMQ37" s="392"/>
      <c r="FMR37" s="392"/>
      <c r="FMS37" s="392"/>
      <c r="FMT37" s="392"/>
      <c r="FMU37" s="392"/>
      <c r="FMV37" s="392"/>
      <c r="FMW37" s="392"/>
      <c r="FMX37" s="392"/>
      <c r="FMY37" s="392"/>
      <c r="FMZ37" s="392"/>
      <c r="FNA37" s="392"/>
      <c r="FNB37" s="392"/>
      <c r="FNC37" s="392"/>
      <c r="FND37" s="392"/>
      <c r="FNE37" s="392"/>
      <c r="FNF37" s="392"/>
      <c r="FNG37" s="392"/>
      <c r="FNH37" s="392"/>
      <c r="FNI37" s="392"/>
      <c r="FNJ37" s="392"/>
      <c r="FNK37" s="392"/>
      <c r="FNL37" s="392"/>
      <c r="FNM37" s="392"/>
      <c r="FNN37" s="392"/>
      <c r="FNO37" s="392"/>
      <c r="FNP37" s="392"/>
      <c r="FNQ37" s="392"/>
      <c r="FNR37" s="392"/>
      <c r="FNS37" s="392"/>
      <c r="FNT37" s="392"/>
      <c r="FNU37" s="392"/>
      <c r="FNV37" s="392"/>
      <c r="FNW37" s="392"/>
      <c r="FNX37" s="392"/>
      <c r="FNY37" s="392"/>
      <c r="FNZ37" s="392"/>
      <c r="FOA37" s="392"/>
      <c r="FOB37" s="392"/>
      <c r="FOC37" s="392"/>
      <c r="FOD37" s="392"/>
      <c r="FOE37" s="392"/>
      <c r="FOF37" s="392"/>
      <c r="FOG37" s="392"/>
      <c r="FOH37" s="392"/>
      <c r="FOI37" s="392"/>
      <c r="FOJ37" s="392"/>
      <c r="FOK37" s="392"/>
      <c r="FOL37" s="392"/>
      <c r="FOM37" s="392"/>
      <c r="FON37" s="392"/>
      <c r="FOO37" s="392"/>
      <c r="FOP37" s="392"/>
      <c r="FOQ37" s="392"/>
      <c r="FOR37" s="392"/>
      <c r="FOS37" s="392"/>
      <c r="FOT37" s="392"/>
      <c r="FOU37" s="392"/>
      <c r="FOV37" s="392"/>
      <c r="FOW37" s="392"/>
      <c r="FOX37" s="392"/>
      <c r="FOY37" s="392"/>
      <c r="FOZ37" s="392"/>
      <c r="FPA37" s="392"/>
      <c r="FPB37" s="392"/>
      <c r="FPC37" s="392"/>
      <c r="FPD37" s="392"/>
      <c r="FPE37" s="392"/>
      <c r="FPF37" s="392"/>
      <c r="FPG37" s="392"/>
      <c r="FPH37" s="392"/>
      <c r="FPI37" s="392"/>
      <c r="FPJ37" s="392"/>
      <c r="FPK37" s="392"/>
      <c r="FPL37" s="392"/>
      <c r="FPM37" s="392"/>
      <c r="FPN37" s="392"/>
      <c r="FPO37" s="392"/>
      <c r="FPP37" s="392"/>
      <c r="FPQ37" s="392"/>
      <c r="FPR37" s="392"/>
      <c r="FPS37" s="392"/>
      <c r="FPT37" s="392"/>
      <c r="FPU37" s="392"/>
      <c r="FPV37" s="392"/>
      <c r="FPW37" s="392"/>
      <c r="FPX37" s="392"/>
      <c r="FPY37" s="392"/>
      <c r="FPZ37" s="392"/>
      <c r="FQA37" s="392"/>
      <c r="FQB37" s="392"/>
      <c r="FQC37" s="392"/>
      <c r="FQD37" s="392"/>
      <c r="FQE37" s="392"/>
      <c r="FQF37" s="392"/>
      <c r="FQG37" s="392"/>
      <c r="FQH37" s="392"/>
      <c r="FQI37" s="392"/>
      <c r="FQJ37" s="392"/>
      <c r="FQK37" s="392"/>
      <c r="FQL37" s="392"/>
      <c r="FQM37" s="392"/>
      <c r="FQN37" s="392"/>
      <c r="FQO37" s="392"/>
      <c r="FQP37" s="392"/>
      <c r="FQQ37" s="392"/>
      <c r="FQR37" s="392"/>
      <c r="FQS37" s="392"/>
      <c r="FQT37" s="392"/>
      <c r="FQU37" s="392"/>
      <c r="FQV37" s="392"/>
      <c r="FQW37" s="392"/>
      <c r="FQX37" s="392"/>
      <c r="FQY37" s="392"/>
      <c r="FQZ37" s="392"/>
      <c r="FRA37" s="392"/>
      <c r="FRB37" s="392"/>
      <c r="FRC37" s="392"/>
      <c r="FRD37" s="392"/>
      <c r="FRE37" s="392"/>
      <c r="FRF37" s="392"/>
      <c r="FRG37" s="392"/>
      <c r="FRH37" s="392"/>
      <c r="FRI37" s="392"/>
      <c r="FRJ37" s="392"/>
      <c r="FRK37" s="392"/>
      <c r="FRL37" s="392"/>
      <c r="FRM37" s="392"/>
      <c r="FRN37" s="392"/>
      <c r="FRO37" s="392"/>
      <c r="FRP37" s="392"/>
      <c r="FRQ37" s="392"/>
      <c r="FRR37" s="392"/>
      <c r="FRS37" s="392"/>
      <c r="FRT37" s="392"/>
      <c r="FRU37" s="392"/>
      <c r="FRV37" s="392"/>
      <c r="FRW37" s="392"/>
      <c r="FRX37" s="392"/>
      <c r="FRY37" s="392"/>
      <c r="FRZ37" s="392"/>
      <c r="FSA37" s="392"/>
      <c r="FSB37" s="392"/>
      <c r="FSC37" s="392"/>
      <c r="FSD37" s="392"/>
      <c r="FSE37" s="392"/>
      <c r="FSF37" s="392"/>
      <c r="FSG37" s="392"/>
      <c r="FSH37" s="392"/>
      <c r="FSI37" s="392"/>
      <c r="FSJ37" s="392"/>
      <c r="FSK37" s="392"/>
      <c r="FSL37" s="392"/>
      <c r="FSM37" s="392"/>
      <c r="FSN37" s="392"/>
      <c r="FSO37" s="392"/>
      <c r="FSP37" s="392"/>
      <c r="FSQ37" s="392"/>
      <c r="FSR37" s="392"/>
      <c r="FSS37" s="392"/>
      <c r="FST37" s="392"/>
      <c r="FSU37" s="392"/>
      <c r="FSV37" s="392"/>
      <c r="FSW37" s="392"/>
      <c r="FSX37" s="392"/>
      <c r="FSY37" s="392"/>
      <c r="FSZ37" s="392"/>
      <c r="FTA37" s="392"/>
      <c r="FTB37" s="392"/>
      <c r="FTC37" s="392"/>
      <c r="FTD37" s="392"/>
      <c r="FTE37" s="392"/>
      <c r="FTF37" s="392"/>
      <c r="FTG37" s="392"/>
      <c r="FTH37" s="392"/>
      <c r="FTI37" s="392"/>
      <c r="FTJ37" s="392"/>
      <c r="FTK37" s="392"/>
      <c r="FTL37" s="392"/>
      <c r="FTM37" s="392"/>
      <c r="FTN37" s="392"/>
      <c r="FTO37" s="392"/>
      <c r="FTP37" s="392"/>
      <c r="FTQ37" s="392"/>
      <c r="FTR37" s="392"/>
      <c r="FTS37" s="392"/>
      <c r="FTT37" s="392"/>
      <c r="FTU37" s="392"/>
      <c r="FTV37" s="392"/>
      <c r="FTW37" s="392"/>
      <c r="FTX37" s="392"/>
      <c r="FTY37" s="392"/>
      <c r="FTZ37" s="392"/>
      <c r="FUA37" s="392"/>
      <c r="FUB37" s="392"/>
      <c r="FUC37" s="392"/>
      <c r="FUD37" s="392"/>
      <c r="FUE37" s="392"/>
      <c r="FUF37" s="392"/>
      <c r="FUG37" s="392"/>
      <c r="FUH37" s="392"/>
      <c r="FUI37" s="392"/>
      <c r="FUJ37" s="392"/>
      <c r="FUK37" s="392"/>
      <c r="FUL37" s="392"/>
      <c r="FUM37" s="392"/>
      <c r="FUN37" s="392"/>
      <c r="FUO37" s="392"/>
      <c r="FUP37" s="392"/>
      <c r="FUQ37" s="392"/>
      <c r="FUR37" s="392"/>
      <c r="FUS37" s="392"/>
      <c r="FUT37" s="392"/>
      <c r="FUU37" s="392"/>
      <c r="FUV37" s="392"/>
      <c r="FUW37" s="392"/>
      <c r="FUX37" s="392"/>
      <c r="FUY37" s="392"/>
      <c r="FUZ37" s="392"/>
      <c r="FVA37" s="392"/>
      <c r="FVB37" s="392"/>
      <c r="FVC37" s="392"/>
      <c r="FVD37" s="392"/>
      <c r="FVE37" s="392"/>
      <c r="FVF37" s="392"/>
      <c r="FVG37" s="392"/>
      <c r="FVH37" s="392"/>
      <c r="FVI37" s="392"/>
      <c r="FVJ37" s="392"/>
      <c r="FVK37" s="392"/>
      <c r="FVL37" s="392"/>
      <c r="FVM37" s="392"/>
      <c r="FVN37" s="392"/>
      <c r="FVO37" s="392"/>
      <c r="FVP37" s="392"/>
      <c r="FVQ37" s="392"/>
      <c r="FVR37" s="392"/>
      <c r="FVS37" s="392"/>
      <c r="FVT37" s="392"/>
      <c r="FVU37" s="392"/>
      <c r="FVV37" s="392"/>
      <c r="FVW37" s="392"/>
      <c r="FVX37" s="392"/>
      <c r="FVY37" s="392"/>
      <c r="FVZ37" s="392"/>
      <c r="FWA37" s="392"/>
      <c r="FWB37" s="392"/>
      <c r="FWC37" s="392"/>
      <c r="FWD37" s="392"/>
      <c r="FWE37" s="392"/>
      <c r="FWF37" s="392"/>
      <c r="FWG37" s="392"/>
      <c r="FWH37" s="392"/>
      <c r="FWI37" s="392"/>
      <c r="FWJ37" s="392"/>
      <c r="FWK37" s="392"/>
      <c r="FWL37" s="392"/>
      <c r="FWM37" s="392"/>
      <c r="FWN37" s="392"/>
      <c r="FWO37" s="392"/>
      <c r="FWP37" s="392"/>
      <c r="FWQ37" s="392"/>
      <c r="FWR37" s="392"/>
      <c r="FWS37" s="392"/>
      <c r="FWT37" s="392"/>
      <c r="FWU37" s="392"/>
      <c r="FWV37" s="392"/>
      <c r="FWW37" s="392"/>
      <c r="FWX37" s="392"/>
      <c r="FWY37" s="392"/>
      <c r="FWZ37" s="392"/>
      <c r="FXA37" s="392"/>
      <c r="FXB37" s="392"/>
      <c r="FXC37" s="392"/>
      <c r="FXD37" s="392"/>
      <c r="FXE37" s="392"/>
      <c r="FXF37" s="392"/>
      <c r="FXG37" s="392"/>
      <c r="FXH37" s="392"/>
      <c r="FXI37" s="392"/>
      <c r="FXJ37" s="392"/>
      <c r="FXK37" s="392"/>
      <c r="FXL37" s="392"/>
      <c r="FXM37" s="392"/>
      <c r="FXN37" s="392"/>
      <c r="FXO37" s="392"/>
      <c r="FXP37" s="392"/>
      <c r="FXQ37" s="392"/>
      <c r="FXR37" s="392"/>
      <c r="FXS37" s="392"/>
      <c r="FXT37" s="392"/>
      <c r="FXU37" s="392"/>
      <c r="FXV37" s="392"/>
      <c r="FXW37" s="392"/>
      <c r="FXX37" s="392"/>
      <c r="FXY37" s="392"/>
      <c r="FXZ37" s="392"/>
      <c r="FYA37" s="392"/>
      <c r="FYB37" s="392"/>
      <c r="FYC37" s="392"/>
      <c r="FYD37" s="392"/>
      <c r="FYE37" s="392"/>
      <c r="FYF37" s="392"/>
      <c r="FYG37" s="392"/>
      <c r="FYH37" s="392"/>
      <c r="FYI37" s="392"/>
      <c r="FYJ37" s="392"/>
      <c r="FYK37" s="392"/>
      <c r="FYL37" s="392"/>
      <c r="FYM37" s="392"/>
      <c r="FYN37" s="392"/>
      <c r="FYO37" s="392"/>
      <c r="FYP37" s="392"/>
      <c r="FYQ37" s="392"/>
      <c r="FYR37" s="392"/>
      <c r="FYS37" s="392"/>
      <c r="FYT37" s="392"/>
      <c r="FYU37" s="392"/>
      <c r="FYV37" s="392"/>
      <c r="FYW37" s="392"/>
      <c r="FYX37" s="392"/>
      <c r="FYY37" s="392"/>
      <c r="FYZ37" s="392"/>
      <c r="FZA37" s="392"/>
      <c r="FZB37" s="392"/>
      <c r="FZC37" s="392"/>
      <c r="FZD37" s="392"/>
      <c r="FZE37" s="392"/>
      <c r="FZF37" s="392"/>
      <c r="FZG37" s="392"/>
      <c r="FZH37" s="392"/>
      <c r="FZI37" s="392"/>
      <c r="FZJ37" s="392"/>
      <c r="FZK37" s="392"/>
      <c r="FZL37" s="392"/>
      <c r="FZM37" s="392"/>
      <c r="FZN37" s="392"/>
      <c r="FZO37" s="392"/>
      <c r="FZP37" s="392"/>
      <c r="FZQ37" s="392"/>
      <c r="FZR37" s="392"/>
      <c r="FZS37" s="392"/>
      <c r="FZT37" s="392"/>
      <c r="FZU37" s="392"/>
      <c r="FZV37" s="392"/>
      <c r="FZW37" s="392"/>
      <c r="FZX37" s="392"/>
      <c r="FZY37" s="392"/>
      <c r="FZZ37" s="392"/>
      <c r="GAA37" s="392"/>
      <c r="GAB37" s="392"/>
      <c r="GAC37" s="392"/>
      <c r="GAD37" s="392"/>
      <c r="GAE37" s="392"/>
      <c r="GAF37" s="392"/>
      <c r="GAG37" s="392"/>
      <c r="GAH37" s="392"/>
      <c r="GAI37" s="392"/>
      <c r="GAJ37" s="392"/>
      <c r="GAK37" s="392"/>
      <c r="GAL37" s="392"/>
      <c r="GAM37" s="392"/>
      <c r="GAN37" s="392"/>
      <c r="GAO37" s="392"/>
      <c r="GAP37" s="392"/>
      <c r="GAQ37" s="392"/>
      <c r="GAR37" s="392"/>
      <c r="GAS37" s="392"/>
      <c r="GAT37" s="392"/>
      <c r="GAU37" s="392"/>
      <c r="GAV37" s="392"/>
      <c r="GAW37" s="392"/>
      <c r="GAX37" s="392"/>
      <c r="GAY37" s="392"/>
      <c r="GAZ37" s="392"/>
      <c r="GBA37" s="392"/>
      <c r="GBB37" s="392"/>
      <c r="GBC37" s="392"/>
      <c r="GBD37" s="392"/>
      <c r="GBE37" s="392"/>
      <c r="GBF37" s="392"/>
      <c r="GBG37" s="392"/>
      <c r="GBH37" s="392"/>
      <c r="GBI37" s="392"/>
      <c r="GBJ37" s="392"/>
      <c r="GBK37" s="392"/>
      <c r="GBL37" s="392"/>
      <c r="GBM37" s="392"/>
      <c r="GBN37" s="392"/>
      <c r="GBO37" s="392"/>
      <c r="GBP37" s="392"/>
      <c r="GBQ37" s="392"/>
      <c r="GBR37" s="392"/>
      <c r="GBS37" s="392"/>
      <c r="GBT37" s="392"/>
      <c r="GBU37" s="392"/>
      <c r="GBV37" s="392"/>
      <c r="GBW37" s="392"/>
      <c r="GBX37" s="392"/>
      <c r="GBY37" s="392"/>
      <c r="GBZ37" s="392"/>
      <c r="GCA37" s="392"/>
      <c r="GCB37" s="392"/>
      <c r="GCC37" s="392"/>
      <c r="GCD37" s="392"/>
      <c r="GCE37" s="392"/>
      <c r="GCF37" s="392"/>
      <c r="GCG37" s="392"/>
      <c r="GCH37" s="392"/>
      <c r="GCI37" s="392"/>
      <c r="GCJ37" s="392"/>
      <c r="GCK37" s="392"/>
      <c r="GCL37" s="392"/>
      <c r="GCM37" s="392"/>
      <c r="GCN37" s="392"/>
      <c r="GCO37" s="392"/>
      <c r="GCP37" s="392"/>
      <c r="GCQ37" s="392"/>
      <c r="GCR37" s="392"/>
      <c r="GCS37" s="392"/>
      <c r="GCT37" s="392"/>
      <c r="GCU37" s="392"/>
      <c r="GCV37" s="392"/>
      <c r="GCW37" s="392"/>
      <c r="GCX37" s="392"/>
      <c r="GCY37" s="392"/>
      <c r="GCZ37" s="392"/>
      <c r="GDA37" s="392"/>
      <c r="GDB37" s="392"/>
      <c r="GDC37" s="392"/>
      <c r="GDD37" s="392"/>
      <c r="GDE37" s="392"/>
      <c r="GDF37" s="392"/>
      <c r="GDG37" s="392"/>
      <c r="GDH37" s="392"/>
      <c r="GDI37" s="392"/>
      <c r="GDJ37" s="392"/>
      <c r="GDK37" s="392"/>
      <c r="GDL37" s="392"/>
      <c r="GDM37" s="392"/>
      <c r="GDN37" s="392"/>
      <c r="GDO37" s="392"/>
      <c r="GDP37" s="392"/>
      <c r="GDQ37" s="392"/>
      <c r="GDR37" s="392"/>
      <c r="GDS37" s="392"/>
      <c r="GDT37" s="392"/>
      <c r="GDU37" s="392"/>
      <c r="GDV37" s="392"/>
      <c r="GDW37" s="392"/>
      <c r="GDX37" s="392"/>
      <c r="GDY37" s="392"/>
      <c r="GDZ37" s="392"/>
      <c r="GEA37" s="392"/>
      <c r="GEB37" s="392"/>
      <c r="GEC37" s="392"/>
      <c r="GED37" s="392"/>
      <c r="GEE37" s="392"/>
      <c r="GEF37" s="392"/>
      <c r="GEG37" s="392"/>
      <c r="GEH37" s="392"/>
      <c r="GEI37" s="392"/>
      <c r="GEJ37" s="392"/>
      <c r="GEK37" s="392"/>
      <c r="GEL37" s="392"/>
      <c r="GEM37" s="392"/>
      <c r="GEN37" s="392"/>
      <c r="GEO37" s="392"/>
      <c r="GEP37" s="392"/>
      <c r="GEQ37" s="392"/>
      <c r="GER37" s="392"/>
      <c r="GES37" s="392"/>
      <c r="GET37" s="392"/>
      <c r="GEU37" s="392"/>
      <c r="GEV37" s="392"/>
      <c r="GEW37" s="392"/>
      <c r="GEX37" s="392"/>
      <c r="GEY37" s="392"/>
      <c r="GEZ37" s="392"/>
      <c r="GFA37" s="392"/>
      <c r="GFB37" s="392"/>
      <c r="GFC37" s="392"/>
      <c r="GFD37" s="392"/>
      <c r="GFE37" s="392"/>
      <c r="GFF37" s="392"/>
      <c r="GFG37" s="392"/>
      <c r="GFH37" s="392"/>
      <c r="GFI37" s="392"/>
      <c r="GFJ37" s="392"/>
      <c r="GFK37" s="392"/>
      <c r="GFL37" s="392"/>
      <c r="GFM37" s="392"/>
      <c r="GFN37" s="392"/>
      <c r="GFO37" s="392"/>
      <c r="GFP37" s="392"/>
      <c r="GFQ37" s="392"/>
      <c r="GFR37" s="392"/>
      <c r="GFS37" s="392"/>
      <c r="GFT37" s="392"/>
      <c r="GFU37" s="392"/>
      <c r="GFV37" s="392"/>
      <c r="GFW37" s="392"/>
      <c r="GFX37" s="392"/>
      <c r="GFY37" s="392"/>
      <c r="GFZ37" s="392"/>
      <c r="GGA37" s="392"/>
      <c r="GGB37" s="392"/>
      <c r="GGC37" s="392"/>
      <c r="GGD37" s="392"/>
      <c r="GGE37" s="392"/>
      <c r="GGF37" s="392"/>
      <c r="GGG37" s="392"/>
      <c r="GGH37" s="392"/>
      <c r="GGI37" s="392"/>
      <c r="GGJ37" s="392"/>
      <c r="GGK37" s="392"/>
      <c r="GGL37" s="392"/>
      <c r="GGM37" s="392"/>
      <c r="GGN37" s="392"/>
      <c r="GGO37" s="392"/>
      <c r="GGP37" s="392"/>
      <c r="GGQ37" s="392"/>
      <c r="GGR37" s="392"/>
      <c r="GGS37" s="392"/>
      <c r="GGT37" s="392"/>
      <c r="GGU37" s="392"/>
      <c r="GGV37" s="392"/>
      <c r="GGW37" s="392"/>
      <c r="GGX37" s="392"/>
      <c r="GGY37" s="392"/>
      <c r="GGZ37" s="392"/>
      <c r="GHA37" s="392"/>
      <c r="GHB37" s="392"/>
      <c r="GHC37" s="392"/>
      <c r="GHD37" s="392"/>
      <c r="GHE37" s="392"/>
      <c r="GHF37" s="392"/>
      <c r="GHG37" s="392"/>
      <c r="GHH37" s="392"/>
      <c r="GHI37" s="392"/>
      <c r="GHJ37" s="392"/>
      <c r="GHK37" s="392"/>
      <c r="GHL37" s="392"/>
      <c r="GHM37" s="392"/>
      <c r="GHN37" s="392"/>
      <c r="GHO37" s="392"/>
      <c r="GHP37" s="392"/>
      <c r="GHQ37" s="392"/>
      <c r="GHR37" s="392"/>
      <c r="GHS37" s="392"/>
      <c r="GHT37" s="392"/>
      <c r="GHU37" s="392"/>
      <c r="GHV37" s="392"/>
      <c r="GHW37" s="392"/>
      <c r="GHX37" s="392"/>
      <c r="GHY37" s="392"/>
      <c r="GHZ37" s="392"/>
      <c r="GIA37" s="392"/>
      <c r="GIB37" s="392"/>
      <c r="GIC37" s="392"/>
      <c r="GID37" s="392"/>
      <c r="GIE37" s="392"/>
      <c r="GIF37" s="392"/>
      <c r="GIG37" s="392"/>
      <c r="GIH37" s="392"/>
      <c r="GII37" s="392"/>
      <c r="GIJ37" s="392"/>
      <c r="GIK37" s="392"/>
      <c r="GIL37" s="392"/>
      <c r="GIM37" s="392"/>
      <c r="GIN37" s="392"/>
      <c r="GIO37" s="392"/>
      <c r="GIP37" s="392"/>
      <c r="GIQ37" s="392"/>
      <c r="GIR37" s="392"/>
      <c r="GIS37" s="392"/>
      <c r="GIT37" s="392"/>
      <c r="GIU37" s="392"/>
      <c r="GIV37" s="392"/>
      <c r="GIW37" s="392"/>
      <c r="GIX37" s="392"/>
      <c r="GIY37" s="392"/>
      <c r="GIZ37" s="392"/>
      <c r="GJA37" s="392"/>
      <c r="GJB37" s="392"/>
      <c r="GJC37" s="392"/>
      <c r="GJD37" s="392"/>
      <c r="GJE37" s="392"/>
      <c r="GJF37" s="392"/>
      <c r="GJG37" s="392"/>
      <c r="GJH37" s="392"/>
      <c r="GJI37" s="392"/>
      <c r="GJJ37" s="392"/>
      <c r="GJK37" s="392"/>
      <c r="GJL37" s="392"/>
      <c r="GJM37" s="392"/>
      <c r="GJN37" s="392"/>
      <c r="GJO37" s="392"/>
      <c r="GJP37" s="392"/>
      <c r="GJQ37" s="392"/>
      <c r="GJR37" s="392"/>
      <c r="GJS37" s="392"/>
      <c r="GJT37" s="392"/>
      <c r="GJU37" s="392"/>
      <c r="GJV37" s="392"/>
      <c r="GJW37" s="392"/>
      <c r="GJX37" s="392"/>
      <c r="GJY37" s="392"/>
      <c r="GJZ37" s="392"/>
      <c r="GKA37" s="392"/>
      <c r="GKB37" s="392"/>
      <c r="GKC37" s="392"/>
      <c r="GKD37" s="392"/>
      <c r="GKE37" s="392"/>
      <c r="GKF37" s="392"/>
      <c r="GKG37" s="392"/>
      <c r="GKH37" s="392"/>
      <c r="GKI37" s="392"/>
      <c r="GKJ37" s="392"/>
      <c r="GKK37" s="392"/>
      <c r="GKL37" s="392"/>
      <c r="GKM37" s="392"/>
      <c r="GKN37" s="392"/>
      <c r="GKO37" s="392"/>
      <c r="GKP37" s="392"/>
      <c r="GKQ37" s="392"/>
      <c r="GKR37" s="392"/>
      <c r="GKS37" s="392"/>
      <c r="GKT37" s="392"/>
      <c r="GKU37" s="392"/>
      <c r="GKV37" s="392"/>
      <c r="GKW37" s="392"/>
      <c r="GKX37" s="392"/>
      <c r="GKY37" s="392"/>
      <c r="GKZ37" s="392"/>
      <c r="GLA37" s="392"/>
      <c r="GLB37" s="392"/>
      <c r="GLC37" s="392"/>
      <c r="GLD37" s="392"/>
      <c r="GLE37" s="392"/>
      <c r="GLF37" s="392"/>
      <c r="GLG37" s="392"/>
      <c r="GLH37" s="392"/>
      <c r="GLI37" s="392"/>
      <c r="GLJ37" s="392"/>
      <c r="GLK37" s="392"/>
      <c r="GLL37" s="392"/>
      <c r="GLM37" s="392"/>
      <c r="GLN37" s="392"/>
      <c r="GLO37" s="392"/>
      <c r="GLP37" s="392"/>
      <c r="GLQ37" s="392"/>
      <c r="GLR37" s="392"/>
      <c r="GLS37" s="392"/>
      <c r="GLT37" s="392"/>
      <c r="GLU37" s="392"/>
      <c r="GLV37" s="392"/>
      <c r="GLW37" s="392"/>
      <c r="GLX37" s="392"/>
      <c r="GLY37" s="392"/>
      <c r="GLZ37" s="392"/>
      <c r="GMA37" s="392"/>
      <c r="GMB37" s="392"/>
      <c r="GMC37" s="392"/>
      <c r="GMD37" s="392"/>
      <c r="GME37" s="392"/>
      <c r="GMF37" s="392"/>
      <c r="GMG37" s="392"/>
      <c r="GMH37" s="392"/>
      <c r="GMI37" s="392"/>
      <c r="GMJ37" s="392"/>
      <c r="GMK37" s="392"/>
      <c r="GML37" s="392"/>
      <c r="GMM37" s="392"/>
      <c r="GMN37" s="392"/>
      <c r="GMO37" s="392"/>
      <c r="GMP37" s="392"/>
      <c r="GMQ37" s="392"/>
      <c r="GMR37" s="392"/>
      <c r="GMS37" s="392"/>
      <c r="GMT37" s="392"/>
      <c r="GMU37" s="392"/>
      <c r="GMV37" s="392"/>
      <c r="GMW37" s="392"/>
      <c r="GMX37" s="392"/>
      <c r="GMY37" s="392"/>
      <c r="GMZ37" s="392"/>
      <c r="GNA37" s="392"/>
      <c r="GNB37" s="392"/>
      <c r="GNC37" s="392"/>
      <c r="GND37" s="392"/>
      <c r="GNE37" s="392"/>
      <c r="GNF37" s="392"/>
      <c r="GNG37" s="392"/>
      <c r="GNH37" s="392"/>
      <c r="GNI37" s="392"/>
      <c r="GNJ37" s="392"/>
      <c r="GNK37" s="392"/>
      <c r="GNL37" s="392"/>
      <c r="GNM37" s="392"/>
      <c r="GNN37" s="392"/>
      <c r="GNO37" s="392"/>
      <c r="GNP37" s="392"/>
      <c r="GNQ37" s="392"/>
      <c r="GNR37" s="392"/>
      <c r="GNS37" s="392"/>
      <c r="GNT37" s="392"/>
      <c r="GNU37" s="392"/>
      <c r="GNV37" s="392"/>
      <c r="GNW37" s="392"/>
      <c r="GNX37" s="392"/>
      <c r="GNY37" s="392"/>
      <c r="GNZ37" s="392"/>
      <c r="GOA37" s="392"/>
      <c r="GOB37" s="392"/>
      <c r="GOC37" s="392"/>
      <c r="GOD37" s="392"/>
      <c r="GOE37" s="392"/>
      <c r="GOF37" s="392"/>
      <c r="GOG37" s="392"/>
      <c r="GOH37" s="392"/>
      <c r="GOI37" s="392"/>
      <c r="GOJ37" s="392"/>
      <c r="GOK37" s="392"/>
      <c r="GOL37" s="392"/>
      <c r="GOM37" s="392"/>
      <c r="GON37" s="392"/>
      <c r="GOO37" s="392"/>
      <c r="GOP37" s="392"/>
      <c r="GOQ37" s="392"/>
      <c r="GOR37" s="392"/>
      <c r="GOS37" s="392"/>
      <c r="GOT37" s="392"/>
      <c r="GOU37" s="392"/>
      <c r="GOV37" s="392"/>
      <c r="GOW37" s="392"/>
      <c r="GOX37" s="392"/>
      <c r="GOY37" s="392"/>
      <c r="GOZ37" s="392"/>
      <c r="GPA37" s="392"/>
      <c r="GPB37" s="392"/>
      <c r="GPC37" s="392"/>
      <c r="GPD37" s="392"/>
      <c r="GPE37" s="392"/>
      <c r="GPF37" s="392"/>
      <c r="GPG37" s="392"/>
      <c r="GPH37" s="392"/>
      <c r="GPI37" s="392"/>
      <c r="GPJ37" s="392"/>
      <c r="GPK37" s="392"/>
      <c r="GPL37" s="392"/>
      <c r="GPM37" s="392"/>
      <c r="GPN37" s="392"/>
      <c r="GPO37" s="392"/>
      <c r="GPP37" s="392"/>
      <c r="GPQ37" s="392"/>
      <c r="GPR37" s="392"/>
      <c r="GPS37" s="392"/>
      <c r="GPT37" s="392"/>
      <c r="GPU37" s="392"/>
      <c r="GPV37" s="392"/>
      <c r="GPW37" s="392"/>
      <c r="GPX37" s="392"/>
      <c r="GPY37" s="392"/>
      <c r="GPZ37" s="392"/>
      <c r="GQA37" s="392"/>
      <c r="GQB37" s="392"/>
      <c r="GQC37" s="392"/>
      <c r="GQD37" s="392"/>
      <c r="GQE37" s="392"/>
      <c r="GQF37" s="392"/>
      <c r="GQG37" s="392"/>
      <c r="GQH37" s="392"/>
      <c r="GQI37" s="392"/>
      <c r="GQJ37" s="392"/>
      <c r="GQK37" s="392"/>
      <c r="GQL37" s="392"/>
      <c r="GQM37" s="392"/>
      <c r="GQN37" s="392"/>
      <c r="GQO37" s="392"/>
      <c r="GQP37" s="392"/>
      <c r="GQQ37" s="392"/>
      <c r="GQR37" s="392"/>
      <c r="GQS37" s="392"/>
      <c r="GQT37" s="392"/>
      <c r="GQU37" s="392"/>
      <c r="GQV37" s="392"/>
      <c r="GQW37" s="392"/>
      <c r="GQX37" s="392"/>
      <c r="GQY37" s="392"/>
      <c r="GQZ37" s="392"/>
      <c r="GRA37" s="392"/>
      <c r="GRB37" s="392"/>
      <c r="GRC37" s="392"/>
      <c r="GRD37" s="392"/>
      <c r="GRE37" s="392"/>
      <c r="GRF37" s="392"/>
      <c r="GRG37" s="392"/>
      <c r="GRH37" s="392"/>
      <c r="GRI37" s="392"/>
      <c r="GRJ37" s="392"/>
      <c r="GRK37" s="392"/>
      <c r="GRL37" s="392"/>
      <c r="GRM37" s="392"/>
      <c r="GRN37" s="392"/>
      <c r="GRO37" s="392"/>
      <c r="GRP37" s="392"/>
      <c r="GRQ37" s="392"/>
      <c r="GRR37" s="392"/>
      <c r="GRS37" s="392"/>
      <c r="GRT37" s="392"/>
      <c r="GRU37" s="392"/>
      <c r="GRV37" s="392"/>
      <c r="GRW37" s="392"/>
      <c r="GRX37" s="392"/>
      <c r="GRY37" s="392"/>
      <c r="GRZ37" s="392"/>
      <c r="GSA37" s="392"/>
      <c r="GSB37" s="392"/>
      <c r="GSC37" s="392"/>
      <c r="GSD37" s="392"/>
      <c r="GSE37" s="392"/>
      <c r="GSF37" s="392"/>
      <c r="GSG37" s="392"/>
      <c r="GSH37" s="392"/>
      <c r="GSI37" s="392"/>
      <c r="GSJ37" s="392"/>
      <c r="GSK37" s="392"/>
      <c r="GSL37" s="392"/>
      <c r="GSM37" s="392"/>
      <c r="GSN37" s="392"/>
      <c r="GSO37" s="392"/>
      <c r="GSP37" s="392"/>
      <c r="GSQ37" s="392"/>
      <c r="GSR37" s="392"/>
      <c r="GSS37" s="392"/>
      <c r="GST37" s="392"/>
      <c r="GSU37" s="392"/>
      <c r="GSV37" s="392"/>
      <c r="GSW37" s="392"/>
      <c r="GSX37" s="392"/>
      <c r="GSY37" s="392"/>
      <c r="GSZ37" s="392"/>
      <c r="GTA37" s="392"/>
      <c r="GTB37" s="392"/>
      <c r="GTC37" s="392"/>
      <c r="GTD37" s="392"/>
      <c r="GTE37" s="392"/>
      <c r="GTF37" s="392"/>
      <c r="GTG37" s="392"/>
      <c r="GTH37" s="392"/>
      <c r="GTI37" s="392"/>
      <c r="GTJ37" s="392"/>
      <c r="GTK37" s="392"/>
      <c r="GTL37" s="392"/>
      <c r="GTM37" s="392"/>
      <c r="GTN37" s="392"/>
      <c r="GTO37" s="392"/>
      <c r="GTP37" s="392"/>
      <c r="GTQ37" s="392"/>
      <c r="GTR37" s="392"/>
      <c r="GTS37" s="392"/>
      <c r="GTT37" s="392"/>
      <c r="GTU37" s="392"/>
      <c r="GTV37" s="392"/>
      <c r="GTW37" s="392"/>
      <c r="GTX37" s="392"/>
      <c r="GTY37" s="392"/>
      <c r="GTZ37" s="392"/>
      <c r="GUA37" s="392"/>
      <c r="GUB37" s="392"/>
      <c r="GUC37" s="392"/>
      <c r="GUD37" s="392"/>
      <c r="GUE37" s="392"/>
      <c r="GUF37" s="392"/>
      <c r="GUG37" s="392"/>
      <c r="GUH37" s="392"/>
      <c r="GUI37" s="392"/>
      <c r="GUJ37" s="392"/>
      <c r="GUK37" s="392"/>
      <c r="GUL37" s="392"/>
      <c r="GUM37" s="392"/>
      <c r="GUN37" s="392"/>
      <c r="GUO37" s="392"/>
      <c r="GUP37" s="392"/>
      <c r="GUQ37" s="392"/>
      <c r="GUR37" s="392"/>
      <c r="GUS37" s="392"/>
      <c r="GUT37" s="392"/>
      <c r="GUU37" s="392"/>
      <c r="GUV37" s="392"/>
      <c r="GUW37" s="392"/>
      <c r="GUX37" s="392"/>
      <c r="GUY37" s="392"/>
      <c r="GUZ37" s="392"/>
      <c r="GVA37" s="392"/>
      <c r="GVB37" s="392"/>
      <c r="GVC37" s="392"/>
      <c r="GVD37" s="392"/>
      <c r="GVE37" s="392"/>
      <c r="GVF37" s="392"/>
      <c r="GVG37" s="392"/>
      <c r="GVH37" s="392"/>
      <c r="GVI37" s="392"/>
      <c r="GVJ37" s="392"/>
      <c r="GVK37" s="392"/>
      <c r="GVL37" s="392"/>
      <c r="GVM37" s="392"/>
      <c r="GVN37" s="392"/>
      <c r="GVO37" s="392"/>
      <c r="GVP37" s="392"/>
      <c r="GVQ37" s="392"/>
      <c r="GVR37" s="392"/>
      <c r="GVS37" s="392"/>
      <c r="GVT37" s="392"/>
      <c r="GVU37" s="392"/>
      <c r="GVV37" s="392"/>
      <c r="GVW37" s="392"/>
      <c r="GVX37" s="392"/>
      <c r="GVY37" s="392"/>
      <c r="GVZ37" s="392"/>
      <c r="GWA37" s="392"/>
      <c r="GWB37" s="392"/>
      <c r="GWC37" s="392"/>
      <c r="GWD37" s="392"/>
      <c r="GWE37" s="392"/>
      <c r="GWF37" s="392"/>
      <c r="GWG37" s="392"/>
      <c r="GWH37" s="392"/>
      <c r="GWI37" s="392"/>
      <c r="GWJ37" s="392"/>
      <c r="GWK37" s="392"/>
      <c r="GWL37" s="392"/>
      <c r="GWM37" s="392"/>
      <c r="GWN37" s="392"/>
      <c r="GWO37" s="392"/>
      <c r="GWP37" s="392"/>
      <c r="GWQ37" s="392"/>
      <c r="GWR37" s="392"/>
      <c r="GWS37" s="392"/>
      <c r="GWT37" s="392"/>
      <c r="GWU37" s="392"/>
      <c r="GWV37" s="392"/>
      <c r="GWW37" s="392"/>
      <c r="GWX37" s="392"/>
      <c r="GWY37" s="392"/>
      <c r="GWZ37" s="392"/>
      <c r="GXA37" s="392"/>
      <c r="GXB37" s="392"/>
      <c r="GXC37" s="392"/>
      <c r="GXD37" s="392"/>
      <c r="GXE37" s="392"/>
      <c r="GXF37" s="392"/>
      <c r="GXG37" s="392"/>
      <c r="GXH37" s="392"/>
      <c r="GXI37" s="392"/>
      <c r="GXJ37" s="392"/>
      <c r="GXK37" s="392"/>
      <c r="GXL37" s="392"/>
      <c r="GXM37" s="392"/>
      <c r="GXN37" s="392"/>
      <c r="GXO37" s="392"/>
      <c r="GXP37" s="392"/>
      <c r="GXQ37" s="392"/>
      <c r="GXR37" s="392"/>
      <c r="GXS37" s="392"/>
      <c r="GXT37" s="392"/>
      <c r="GXU37" s="392"/>
      <c r="GXV37" s="392"/>
      <c r="GXW37" s="392"/>
      <c r="GXX37" s="392"/>
      <c r="GXY37" s="392"/>
      <c r="GXZ37" s="392"/>
      <c r="GYA37" s="392"/>
      <c r="GYB37" s="392"/>
      <c r="GYC37" s="392"/>
      <c r="GYD37" s="392"/>
      <c r="GYE37" s="392"/>
      <c r="GYF37" s="392"/>
      <c r="GYG37" s="392"/>
      <c r="GYH37" s="392"/>
      <c r="GYI37" s="392"/>
      <c r="GYJ37" s="392"/>
      <c r="GYK37" s="392"/>
      <c r="GYL37" s="392"/>
      <c r="GYM37" s="392"/>
      <c r="GYN37" s="392"/>
      <c r="GYO37" s="392"/>
      <c r="GYP37" s="392"/>
      <c r="GYQ37" s="392"/>
      <c r="GYR37" s="392"/>
      <c r="GYS37" s="392"/>
      <c r="GYT37" s="392"/>
      <c r="GYU37" s="392"/>
      <c r="GYV37" s="392"/>
      <c r="GYW37" s="392"/>
      <c r="GYX37" s="392"/>
      <c r="GYY37" s="392"/>
      <c r="GYZ37" s="392"/>
      <c r="GZA37" s="392"/>
      <c r="GZB37" s="392"/>
      <c r="GZC37" s="392"/>
      <c r="GZD37" s="392"/>
      <c r="GZE37" s="392"/>
      <c r="GZF37" s="392"/>
      <c r="GZG37" s="392"/>
      <c r="GZH37" s="392"/>
      <c r="GZI37" s="392"/>
      <c r="GZJ37" s="392"/>
      <c r="GZK37" s="392"/>
      <c r="GZL37" s="392"/>
      <c r="GZM37" s="392"/>
      <c r="GZN37" s="392"/>
      <c r="GZO37" s="392"/>
      <c r="GZP37" s="392"/>
      <c r="GZQ37" s="392"/>
      <c r="GZR37" s="392"/>
      <c r="GZS37" s="392"/>
      <c r="GZT37" s="392"/>
      <c r="GZU37" s="392"/>
      <c r="GZV37" s="392"/>
      <c r="GZW37" s="392"/>
      <c r="GZX37" s="392"/>
      <c r="GZY37" s="392"/>
      <c r="GZZ37" s="392"/>
      <c r="HAA37" s="392"/>
      <c r="HAB37" s="392"/>
      <c r="HAC37" s="392"/>
      <c r="HAD37" s="392"/>
      <c r="HAE37" s="392"/>
      <c r="HAF37" s="392"/>
      <c r="HAG37" s="392"/>
      <c r="HAH37" s="392"/>
      <c r="HAI37" s="392"/>
      <c r="HAJ37" s="392"/>
      <c r="HAK37" s="392"/>
      <c r="HAL37" s="392"/>
      <c r="HAM37" s="392"/>
      <c r="HAN37" s="392"/>
      <c r="HAO37" s="392"/>
      <c r="HAP37" s="392"/>
      <c r="HAQ37" s="392"/>
      <c r="HAR37" s="392"/>
      <c r="HAS37" s="392"/>
      <c r="HAT37" s="392"/>
      <c r="HAU37" s="392"/>
      <c r="HAV37" s="392"/>
      <c r="HAW37" s="392"/>
      <c r="HAX37" s="392"/>
      <c r="HAY37" s="392"/>
      <c r="HAZ37" s="392"/>
      <c r="HBA37" s="392"/>
      <c r="HBB37" s="392"/>
      <c r="HBC37" s="392"/>
      <c r="HBD37" s="392"/>
      <c r="HBE37" s="392"/>
      <c r="HBF37" s="392"/>
      <c r="HBG37" s="392"/>
      <c r="HBH37" s="392"/>
      <c r="HBI37" s="392"/>
      <c r="HBJ37" s="392"/>
      <c r="HBK37" s="392"/>
      <c r="HBL37" s="392"/>
      <c r="HBM37" s="392"/>
      <c r="HBN37" s="392"/>
      <c r="HBO37" s="392"/>
      <c r="HBP37" s="392"/>
      <c r="HBQ37" s="392"/>
      <c r="HBR37" s="392"/>
      <c r="HBS37" s="392"/>
      <c r="HBT37" s="392"/>
      <c r="HBU37" s="392"/>
      <c r="HBV37" s="392"/>
      <c r="HBW37" s="392"/>
      <c r="HBX37" s="392"/>
      <c r="HBY37" s="392"/>
      <c r="HBZ37" s="392"/>
      <c r="HCA37" s="392"/>
      <c r="HCB37" s="392"/>
      <c r="HCC37" s="392"/>
      <c r="HCD37" s="392"/>
      <c r="HCE37" s="392"/>
      <c r="HCF37" s="392"/>
      <c r="HCG37" s="392"/>
      <c r="HCH37" s="392"/>
      <c r="HCI37" s="392"/>
      <c r="HCJ37" s="392"/>
      <c r="HCK37" s="392"/>
      <c r="HCL37" s="392"/>
      <c r="HCM37" s="392"/>
      <c r="HCN37" s="392"/>
      <c r="HCO37" s="392"/>
      <c r="HCP37" s="392"/>
      <c r="HCQ37" s="392"/>
      <c r="HCR37" s="392"/>
      <c r="HCS37" s="392"/>
      <c r="HCT37" s="392"/>
      <c r="HCU37" s="392"/>
      <c r="HCV37" s="392"/>
      <c r="HCW37" s="392"/>
      <c r="HCX37" s="392"/>
      <c r="HCY37" s="392"/>
      <c r="HCZ37" s="392"/>
      <c r="HDA37" s="392"/>
      <c r="HDB37" s="392"/>
      <c r="HDC37" s="392"/>
      <c r="HDD37" s="392"/>
      <c r="HDE37" s="392"/>
      <c r="HDF37" s="392"/>
      <c r="HDG37" s="392"/>
      <c r="HDH37" s="392"/>
      <c r="HDI37" s="392"/>
      <c r="HDJ37" s="392"/>
      <c r="HDK37" s="392"/>
      <c r="HDL37" s="392"/>
      <c r="HDM37" s="392"/>
      <c r="HDN37" s="392"/>
      <c r="HDO37" s="392"/>
      <c r="HDP37" s="392"/>
      <c r="HDQ37" s="392"/>
      <c r="HDR37" s="392"/>
      <c r="HDS37" s="392"/>
      <c r="HDT37" s="392"/>
      <c r="HDU37" s="392"/>
      <c r="HDV37" s="392"/>
      <c r="HDW37" s="392"/>
      <c r="HDX37" s="392"/>
      <c r="HDY37" s="392"/>
      <c r="HDZ37" s="392"/>
      <c r="HEA37" s="392"/>
      <c r="HEB37" s="392"/>
      <c r="HEC37" s="392"/>
      <c r="HED37" s="392"/>
      <c r="HEE37" s="392"/>
      <c r="HEF37" s="392"/>
      <c r="HEG37" s="392"/>
      <c r="HEH37" s="392"/>
      <c r="HEI37" s="392"/>
      <c r="HEJ37" s="392"/>
      <c r="HEK37" s="392"/>
      <c r="HEL37" s="392"/>
      <c r="HEM37" s="392"/>
      <c r="HEN37" s="392"/>
      <c r="HEO37" s="392"/>
      <c r="HEP37" s="392"/>
      <c r="HEQ37" s="392"/>
      <c r="HER37" s="392"/>
      <c r="HES37" s="392"/>
      <c r="HET37" s="392"/>
      <c r="HEU37" s="392"/>
      <c r="HEV37" s="392"/>
      <c r="HEW37" s="392"/>
      <c r="HEX37" s="392"/>
      <c r="HEY37" s="392"/>
      <c r="HEZ37" s="392"/>
      <c r="HFA37" s="392"/>
      <c r="HFB37" s="392"/>
      <c r="HFC37" s="392"/>
      <c r="HFD37" s="392"/>
      <c r="HFE37" s="392"/>
      <c r="HFF37" s="392"/>
      <c r="HFG37" s="392"/>
      <c r="HFH37" s="392"/>
      <c r="HFI37" s="392"/>
      <c r="HFJ37" s="392"/>
      <c r="HFK37" s="392"/>
      <c r="HFL37" s="392"/>
      <c r="HFM37" s="392"/>
      <c r="HFN37" s="392"/>
      <c r="HFO37" s="392"/>
      <c r="HFP37" s="392"/>
      <c r="HFQ37" s="392"/>
      <c r="HFR37" s="392"/>
      <c r="HFS37" s="392"/>
      <c r="HFT37" s="392"/>
      <c r="HFU37" s="392"/>
      <c r="HFV37" s="392"/>
      <c r="HFW37" s="392"/>
      <c r="HFX37" s="392"/>
      <c r="HFY37" s="392"/>
      <c r="HFZ37" s="392"/>
      <c r="HGA37" s="392"/>
      <c r="HGB37" s="392"/>
      <c r="HGC37" s="392"/>
      <c r="HGD37" s="392"/>
      <c r="HGE37" s="392"/>
      <c r="HGF37" s="392"/>
      <c r="HGG37" s="392"/>
      <c r="HGH37" s="392"/>
      <c r="HGI37" s="392"/>
      <c r="HGJ37" s="392"/>
      <c r="HGK37" s="392"/>
      <c r="HGL37" s="392"/>
      <c r="HGM37" s="392"/>
      <c r="HGN37" s="392"/>
      <c r="HGO37" s="392"/>
      <c r="HGP37" s="392"/>
      <c r="HGQ37" s="392"/>
      <c r="HGR37" s="392"/>
      <c r="HGS37" s="392"/>
      <c r="HGT37" s="392"/>
      <c r="HGU37" s="392"/>
      <c r="HGV37" s="392"/>
      <c r="HGW37" s="392"/>
      <c r="HGX37" s="392"/>
      <c r="HGY37" s="392"/>
      <c r="HGZ37" s="392"/>
      <c r="HHA37" s="392"/>
      <c r="HHB37" s="392"/>
      <c r="HHC37" s="392"/>
      <c r="HHD37" s="392"/>
      <c r="HHE37" s="392"/>
      <c r="HHF37" s="392"/>
      <c r="HHG37" s="392"/>
      <c r="HHH37" s="392"/>
      <c r="HHI37" s="392"/>
      <c r="HHJ37" s="392"/>
      <c r="HHK37" s="392"/>
      <c r="HHL37" s="392"/>
      <c r="HHM37" s="392"/>
      <c r="HHN37" s="392"/>
      <c r="HHO37" s="392"/>
      <c r="HHP37" s="392"/>
      <c r="HHQ37" s="392"/>
      <c r="HHR37" s="392"/>
      <c r="HHS37" s="392"/>
      <c r="HHT37" s="392"/>
      <c r="HHU37" s="392"/>
      <c r="HHV37" s="392"/>
      <c r="HHW37" s="392"/>
      <c r="HHX37" s="392"/>
      <c r="HHY37" s="392"/>
      <c r="HHZ37" s="392"/>
      <c r="HIA37" s="392"/>
      <c r="HIB37" s="392"/>
      <c r="HIC37" s="392"/>
      <c r="HID37" s="392"/>
      <c r="HIE37" s="392"/>
      <c r="HIF37" s="392"/>
      <c r="HIG37" s="392"/>
      <c r="HIH37" s="392"/>
      <c r="HII37" s="392"/>
      <c r="HIJ37" s="392"/>
      <c r="HIK37" s="392"/>
      <c r="HIL37" s="392"/>
      <c r="HIM37" s="392"/>
      <c r="HIN37" s="392"/>
      <c r="HIO37" s="392"/>
      <c r="HIP37" s="392"/>
      <c r="HIQ37" s="392"/>
      <c r="HIR37" s="392"/>
      <c r="HIS37" s="392"/>
      <c r="HIT37" s="392"/>
      <c r="HIU37" s="392"/>
      <c r="HIV37" s="392"/>
      <c r="HIW37" s="392"/>
      <c r="HIX37" s="392"/>
      <c r="HIY37" s="392"/>
      <c r="HIZ37" s="392"/>
      <c r="HJA37" s="392"/>
      <c r="HJB37" s="392"/>
      <c r="HJC37" s="392"/>
      <c r="HJD37" s="392"/>
      <c r="HJE37" s="392"/>
      <c r="HJF37" s="392"/>
      <c r="HJG37" s="392"/>
      <c r="HJH37" s="392"/>
      <c r="HJI37" s="392"/>
      <c r="HJJ37" s="392"/>
      <c r="HJK37" s="392"/>
      <c r="HJL37" s="392"/>
      <c r="HJM37" s="392"/>
      <c r="HJN37" s="392"/>
      <c r="HJO37" s="392"/>
      <c r="HJP37" s="392"/>
      <c r="HJQ37" s="392"/>
      <c r="HJR37" s="392"/>
      <c r="HJS37" s="392"/>
      <c r="HJT37" s="392"/>
      <c r="HJU37" s="392"/>
      <c r="HJV37" s="392"/>
      <c r="HJW37" s="392"/>
      <c r="HJX37" s="392"/>
      <c r="HJY37" s="392"/>
      <c r="HJZ37" s="392"/>
      <c r="HKA37" s="392"/>
      <c r="HKB37" s="392"/>
      <c r="HKC37" s="392"/>
      <c r="HKD37" s="392"/>
      <c r="HKE37" s="392"/>
      <c r="HKF37" s="392"/>
      <c r="HKG37" s="392"/>
      <c r="HKH37" s="392"/>
      <c r="HKI37" s="392"/>
      <c r="HKJ37" s="392"/>
      <c r="HKK37" s="392"/>
      <c r="HKL37" s="392"/>
      <c r="HKM37" s="392"/>
      <c r="HKN37" s="392"/>
      <c r="HKO37" s="392"/>
      <c r="HKP37" s="392"/>
      <c r="HKQ37" s="392"/>
      <c r="HKR37" s="392"/>
      <c r="HKS37" s="392"/>
      <c r="HKT37" s="392"/>
      <c r="HKU37" s="392"/>
      <c r="HKV37" s="392"/>
      <c r="HKW37" s="392"/>
      <c r="HKX37" s="392"/>
      <c r="HKY37" s="392"/>
      <c r="HKZ37" s="392"/>
      <c r="HLA37" s="392"/>
      <c r="HLB37" s="392"/>
      <c r="HLC37" s="392"/>
      <c r="HLD37" s="392"/>
      <c r="HLE37" s="392"/>
      <c r="HLF37" s="392"/>
      <c r="HLG37" s="392"/>
      <c r="HLH37" s="392"/>
      <c r="HLI37" s="392"/>
      <c r="HLJ37" s="392"/>
      <c r="HLK37" s="392"/>
      <c r="HLL37" s="392"/>
      <c r="HLM37" s="392"/>
      <c r="HLN37" s="392"/>
      <c r="HLO37" s="392"/>
      <c r="HLP37" s="392"/>
      <c r="HLQ37" s="392"/>
      <c r="HLR37" s="392"/>
      <c r="HLS37" s="392"/>
      <c r="HLT37" s="392"/>
      <c r="HLU37" s="392"/>
      <c r="HLV37" s="392"/>
      <c r="HLW37" s="392"/>
      <c r="HLX37" s="392"/>
      <c r="HLY37" s="392"/>
      <c r="HLZ37" s="392"/>
      <c r="HMA37" s="392"/>
      <c r="HMB37" s="392"/>
      <c r="HMC37" s="392"/>
      <c r="HMD37" s="392"/>
      <c r="HME37" s="392"/>
      <c r="HMF37" s="392"/>
      <c r="HMG37" s="392"/>
      <c r="HMH37" s="392"/>
      <c r="HMI37" s="392"/>
      <c r="HMJ37" s="392"/>
      <c r="HMK37" s="392"/>
      <c r="HML37" s="392"/>
      <c r="HMM37" s="392"/>
      <c r="HMN37" s="392"/>
      <c r="HMO37" s="392"/>
      <c r="HMP37" s="392"/>
      <c r="HMQ37" s="392"/>
      <c r="HMR37" s="392"/>
      <c r="HMS37" s="392"/>
      <c r="HMT37" s="392"/>
      <c r="HMU37" s="392"/>
      <c r="HMV37" s="392"/>
      <c r="HMW37" s="392"/>
      <c r="HMX37" s="392"/>
      <c r="HMY37" s="392"/>
      <c r="HMZ37" s="392"/>
      <c r="HNA37" s="392"/>
      <c r="HNB37" s="392"/>
      <c r="HNC37" s="392"/>
      <c r="HND37" s="392"/>
      <c r="HNE37" s="392"/>
      <c r="HNF37" s="392"/>
      <c r="HNG37" s="392"/>
      <c r="HNH37" s="392"/>
      <c r="HNI37" s="392"/>
      <c r="HNJ37" s="392"/>
      <c r="HNK37" s="392"/>
      <c r="HNL37" s="392"/>
      <c r="HNM37" s="392"/>
      <c r="HNN37" s="392"/>
      <c r="HNO37" s="392"/>
      <c r="HNP37" s="392"/>
      <c r="HNQ37" s="392"/>
      <c r="HNR37" s="392"/>
      <c r="HNS37" s="392"/>
      <c r="HNT37" s="392"/>
      <c r="HNU37" s="392"/>
      <c r="HNV37" s="392"/>
      <c r="HNW37" s="392"/>
      <c r="HNX37" s="392"/>
      <c r="HNY37" s="392"/>
      <c r="HNZ37" s="392"/>
      <c r="HOA37" s="392"/>
      <c r="HOB37" s="392"/>
      <c r="HOC37" s="392"/>
      <c r="HOD37" s="392"/>
      <c r="HOE37" s="392"/>
      <c r="HOF37" s="392"/>
      <c r="HOG37" s="392"/>
      <c r="HOH37" s="392"/>
      <c r="HOI37" s="392"/>
      <c r="HOJ37" s="392"/>
      <c r="HOK37" s="392"/>
      <c r="HOL37" s="392"/>
      <c r="HOM37" s="392"/>
      <c r="HON37" s="392"/>
      <c r="HOO37" s="392"/>
      <c r="HOP37" s="392"/>
      <c r="HOQ37" s="392"/>
      <c r="HOR37" s="392"/>
      <c r="HOS37" s="392"/>
      <c r="HOT37" s="392"/>
      <c r="HOU37" s="392"/>
      <c r="HOV37" s="392"/>
      <c r="HOW37" s="392"/>
      <c r="HOX37" s="392"/>
      <c r="HOY37" s="392"/>
      <c r="HOZ37" s="392"/>
      <c r="HPA37" s="392"/>
      <c r="HPB37" s="392"/>
      <c r="HPC37" s="392"/>
      <c r="HPD37" s="392"/>
      <c r="HPE37" s="392"/>
      <c r="HPF37" s="392"/>
      <c r="HPG37" s="392"/>
      <c r="HPH37" s="392"/>
      <c r="HPI37" s="392"/>
      <c r="HPJ37" s="392"/>
      <c r="HPK37" s="392"/>
      <c r="HPL37" s="392"/>
      <c r="HPM37" s="392"/>
      <c r="HPN37" s="392"/>
      <c r="HPO37" s="392"/>
      <c r="HPP37" s="392"/>
      <c r="HPQ37" s="392"/>
      <c r="HPR37" s="392"/>
      <c r="HPS37" s="392"/>
      <c r="HPT37" s="392"/>
      <c r="HPU37" s="392"/>
      <c r="HPV37" s="392"/>
      <c r="HPW37" s="392"/>
      <c r="HPX37" s="392"/>
      <c r="HPY37" s="392"/>
      <c r="HPZ37" s="392"/>
      <c r="HQA37" s="392"/>
      <c r="HQB37" s="392"/>
      <c r="HQC37" s="392"/>
      <c r="HQD37" s="392"/>
      <c r="HQE37" s="392"/>
      <c r="HQF37" s="392"/>
      <c r="HQG37" s="392"/>
      <c r="HQH37" s="392"/>
      <c r="HQI37" s="392"/>
      <c r="HQJ37" s="392"/>
      <c r="HQK37" s="392"/>
      <c r="HQL37" s="392"/>
      <c r="HQM37" s="392"/>
      <c r="HQN37" s="392"/>
      <c r="HQO37" s="392"/>
      <c r="HQP37" s="392"/>
      <c r="HQQ37" s="392"/>
      <c r="HQR37" s="392"/>
      <c r="HQS37" s="392"/>
      <c r="HQT37" s="392"/>
      <c r="HQU37" s="392"/>
      <c r="HQV37" s="392"/>
      <c r="HQW37" s="392"/>
      <c r="HQX37" s="392"/>
      <c r="HQY37" s="392"/>
      <c r="HQZ37" s="392"/>
      <c r="HRA37" s="392"/>
      <c r="HRB37" s="392"/>
      <c r="HRC37" s="392"/>
      <c r="HRD37" s="392"/>
      <c r="HRE37" s="392"/>
      <c r="HRF37" s="392"/>
      <c r="HRG37" s="392"/>
      <c r="HRH37" s="392"/>
      <c r="HRI37" s="392"/>
      <c r="HRJ37" s="392"/>
      <c r="HRK37" s="392"/>
      <c r="HRL37" s="392"/>
      <c r="HRM37" s="392"/>
      <c r="HRN37" s="392"/>
      <c r="HRO37" s="392"/>
      <c r="HRP37" s="392"/>
      <c r="HRQ37" s="392"/>
      <c r="HRR37" s="392"/>
      <c r="HRS37" s="392"/>
      <c r="HRT37" s="392"/>
      <c r="HRU37" s="392"/>
      <c r="HRV37" s="392"/>
      <c r="HRW37" s="392"/>
      <c r="HRX37" s="392"/>
      <c r="HRY37" s="392"/>
      <c r="HRZ37" s="392"/>
      <c r="HSA37" s="392"/>
      <c r="HSB37" s="392"/>
      <c r="HSC37" s="392"/>
      <c r="HSD37" s="392"/>
      <c r="HSE37" s="392"/>
      <c r="HSF37" s="392"/>
      <c r="HSG37" s="392"/>
      <c r="HSH37" s="392"/>
      <c r="HSI37" s="392"/>
      <c r="HSJ37" s="392"/>
      <c r="HSK37" s="392"/>
      <c r="HSL37" s="392"/>
      <c r="HSM37" s="392"/>
      <c r="HSN37" s="392"/>
      <c r="HSO37" s="392"/>
      <c r="HSP37" s="392"/>
      <c r="HSQ37" s="392"/>
      <c r="HSR37" s="392"/>
      <c r="HSS37" s="392"/>
      <c r="HST37" s="392"/>
      <c r="HSU37" s="392"/>
      <c r="HSV37" s="392"/>
      <c r="HSW37" s="392"/>
      <c r="HSX37" s="392"/>
      <c r="HSY37" s="392"/>
      <c r="HSZ37" s="392"/>
      <c r="HTA37" s="392"/>
      <c r="HTB37" s="392"/>
      <c r="HTC37" s="392"/>
      <c r="HTD37" s="392"/>
      <c r="HTE37" s="392"/>
      <c r="HTF37" s="392"/>
      <c r="HTG37" s="392"/>
      <c r="HTH37" s="392"/>
      <c r="HTI37" s="392"/>
      <c r="HTJ37" s="392"/>
      <c r="HTK37" s="392"/>
      <c r="HTL37" s="392"/>
      <c r="HTM37" s="392"/>
      <c r="HTN37" s="392"/>
      <c r="HTO37" s="392"/>
      <c r="HTP37" s="392"/>
      <c r="HTQ37" s="392"/>
      <c r="HTR37" s="392"/>
      <c r="HTS37" s="392"/>
      <c r="HTT37" s="392"/>
      <c r="HTU37" s="392"/>
      <c r="HTV37" s="392"/>
      <c r="HTW37" s="392"/>
      <c r="HTX37" s="392"/>
      <c r="HTY37" s="392"/>
      <c r="HTZ37" s="392"/>
      <c r="HUA37" s="392"/>
      <c r="HUB37" s="392"/>
      <c r="HUC37" s="392"/>
      <c r="HUD37" s="392"/>
      <c r="HUE37" s="392"/>
      <c r="HUF37" s="392"/>
      <c r="HUG37" s="392"/>
      <c r="HUH37" s="392"/>
      <c r="HUI37" s="392"/>
      <c r="HUJ37" s="392"/>
      <c r="HUK37" s="392"/>
      <c r="HUL37" s="392"/>
      <c r="HUM37" s="392"/>
      <c r="HUN37" s="392"/>
      <c r="HUO37" s="392"/>
      <c r="HUP37" s="392"/>
      <c r="HUQ37" s="392"/>
      <c r="HUR37" s="392"/>
      <c r="HUS37" s="392"/>
      <c r="HUT37" s="392"/>
      <c r="HUU37" s="392"/>
      <c r="HUV37" s="392"/>
      <c r="HUW37" s="392"/>
      <c r="HUX37" s="392"/>
      <c r="HUY37" s="392"/>
      <c r="HUZ37" s="392"/>
      <c r="HVA37" s="392"/>
      <c r="HVB37" s="392"/>
      <c r="HVC37" s="392"/>
      <c r="HVD37" s="392"/>
      <c r="HVE37" s="392"/>
      <c r="HVF37" s="392"/>
      <c r="HVG37" s="392"/>
      <c r="HVH37" s="392"/>
      <c r="HVI37" s="392"/>
      <c r="HVJ37" s="392"/>
      <c r="HVK37" s="392"/>
      <c r="HVL37" s="392"/>
      <c r="HVM37" s="392"/>
      <c r="HVN37" s="392"/>
      <c r="HVO37" s="392"/>
      <c r="HVP37" s="392"/>
      <c r="HVQ37" s="392"/>
      <c r="HVR37" s="392"/>
      <c r="HVS37" s="392"/>
      <c r="HVT37" s="392"/>
      <c r="HVU37" s="392"/>
      <c r="HVV37" s="392"/>
      <c r="HVW37" s="392"/>
      <c r="HVX37" s="392"/>
      <c r="HVY37" s="392"/>
      <c r="HVZ37" s="392"/>
      <c r="HWA37" s="392"/>
      <c r="HWB37" s="392"/>
      <c r="HWC37" s="392"/>
      <c r="HWD37" s="392"/>
      <c r="HWE37" s="392"/>
      <c r="HWF37" s="392"/>
      <c r="HWG37" s="392"/>
      <c r="HWH37" s="392"/>
      <c r="HWI37" s="392"/>
      <c r="HWJ37" s="392"/>
      <c r="HWK37" s="392"/>
      <c r="HWL37" s="392"/>
      <c r="HWM37" s="392"/>
      <c r="HWN37" s="392"/>
      <c r="HWO37" s="392"/>
      <c r="HWP37" s="392"/>
      <c r="HWQ37" s="392"/>
      <c r="HWR37" s="392"/>
      <c r="HWS37" s="392"/>
      <c r="HWT37" s="392"/>
      <c r="HWU37" s="392"/>
      <c r="HWV37" s="392"/>
      <c r="HWW37" s="392"/>
      <c r="HWX37" s="392"/>
      <c r="HWY37" s="392"/>
      <c r="HWZ37" s="392"/>
      <c r="HXA37" s="392"/>
      <c r="HXB37" s="392"/>
      <c r="HXC37" s="392"/>
      <c r="HXD37" s="392"/>
      <c r="HXE37" s="392"/>
      <c r="HXF37" s="392"/>
      <c r="HXG37" s="392"/>
      <c r="HXH37" s="392"/>
      <c r="HXI37" s="392"/>
      <c r="HXJ37" s="392"/>
      <c r="HXK37" s="392"/>
      <c r="HXL37" s="392"/>
      <c r="HXM37" s="392"/>
      <c r="HXN37" s="392"/>
      <c r="HXO37" s="392"/>
      <c r="HXP37" s="392"/>
      <c r="HXQ37" s="392"/>
      <c r="HXR37" s="392"/>
      <c r="HXS37" s="392"/>
      <c r="HXT37" s="392"/>
      <c r="HXU37" s="392"/>
      <c r="HXV37" s="392"/>
      <c r="HXW37" s="392"/>
      <c r="HXX37" s="392"/>
      <c r="HXY37" s="392"/>
      <c r="HXZ37" s="392"/>
      <c r="HYA37" s="392"/>
      <c r="HYB37" s="392"/>
      <c r="HYC37" s="392"/>
      <c r="HYD37" s="392"/>
      <c r="HYE37" s="392"/>
      <c r="HYF37" s="392"/>
      <c r="HYG37" s="392"/>
      <c r="HYH37" s="392"/>
      <c r="HYI37" s="392"/>
      <c r="HYJ37" s="392"/>
      <c r="HYK37" s="392"/>
      <c r="HYL37" s="392"/>
      <c r="HYM37" s="392"/>
      <c r="HYN37" s="392"/>
      <c r="HYO37" s="392"/>
      <c r="HYP37" s="392"/>
      <c r="HYQ37" s="392"/>
      <c r="HYR37" s="392"/>
      <c r="HYS37" s="392"/>
      <c r="HYT37" s="392"/>
      <c r="HYU37" s="392"/>
      <c r="HYV37" s="392"/>
      <c r="HYW37" s="392"/>
      <c r="HYX37" s="392"/>
      <c r="HYY37" s="392"/>
      <c r="HYZ37" s="392"/>
      <c r="HZA37" s="392"/>
      <c r="HZB37" s="392"/>
      <c r="HZC37" s="392"/>
      <c r="HZD37" s="392"/>
      <c r="HZE37" s="392"/>
      <c r="HZF37" s="392"/>
      <c r="HZG37" s="392"/>
      <c r="HZH37" s="392"/>
      <c r="HZI37" s="392"/>
      <c r="HZJ37" s="392"/>
      <c r="HZK37" s="392"/>
      <c r="HZL37" s="392"/>
      <c r="HZM37" s="392"/>
      <c r="HZN37" s="392"/>
      <c r="HZO37" s="392"/>
      <c r="HZP37" s="392"/>
      <c r="HZQ37" s="392"/>
      <c r="HZR37" s="392"/>
      <c r="HZS37" s="392"/>
      <c r="HZT37" s="392"/>
      <c r="HZU37" s="392"/>
      <c r="HZV37" s="392"/>
      <c r="HZW37" s="392"/>
      <c r="HZX37" s="392"/>
      <c r="HZY37" s="392"/>
      <c r="HZZ37" s="392"/>
      <c r="IAA37" s="392"/>
      <c r="IAB37" s="392"/>
      <c r="IAC37" s="392"/>
      <c r="IAD37" s="392"/>
      <c r="IAE37" s="392"/>
      <c r="IAF37" s="392"/>
      <c r="IAG37" s="392"/>
      <c r="IAH37" s="392"/>
      <c r="IAI37" s="392"/>
      <c r="IAJ37" s="392"/>
      <c r="IAK37" s="392"/>
      <c r="IAL37" s="392"/>
      <c r="IAM37" s="392"/>
      <c r="IAN37" s="392"/>
      <c r="IAO37" s="392"/>
      <c r="IAP37" s="392"/>
      <c r="IAQ37" s="392"/>
      <c r="IAR37" s="392"/>
      <c r="IAS37" s="392"/>
      <c r="IAT37" s="392"/>
      <c r="IAU37" s="392"/>
      <c r="IAV37" s="392"/>
      <c r="IAW37" s="392"/>
      <c r="IAX37" s="392"/>
      <c r="IAY37" s="392"/>
      <c r="IAZ37" s="392"/>
      <c r="IBA37" s="392"/>
      <c r="IBB37" s="392"/>
      <c r="IBC37" s="392"/>
      <c r="IBD37" s="392"/>
      <c r="IBE37" s="392"/>
      <c r="IBF37" s="392"/>
      <c r="IBG37" s="392"/>
      <c r="IBH37" s="392"/>
      <c r="IBI37" s="392"/>
      <c r="IBJ37" s="392"/>
      <c r="IBK37" s="392"/>
      <c r="IBL37" s="392"/>
      <c r="IBM37" s="392"/>
      <c r="IBN37" s="392"/>
      <c r="IBO37" s="392"/>
      <c r="IBP37" s="392"/>
      <c r="IBQ37" s="392"/>
      <c r="IBR37" s="392"/>
      <c r="IBS37" s="392"/>
      <c r="IBT37" s="392"/>
      <c r="IBU37" s="392"/>
      <c r="IBV37" s="392"/>
      <c r="IBW37" s="392"/>
      <c r="IBX37" s="392"/>
      <c r="IBY37" s="392"/>
      <c r="IBZ37" s="392"/>
      <c r="ICA37" s="392"/>
      <c r="ICB37" s="392"/>
      <c r="ICC37" s="392"/>
      <c r="ICD37" s="392"/>
      <c r="ICE37" s="392"/>
      <c r="ICF37" s="392"/>
      <c r="ICG37" s="392"/>
      <c r="ICH37" s="392"/>
      <c r="ICI37" s="392"/>
      <c r="ICJ37" s="392"/>
      <c r="ICK37" s="392"/>
      <c r="ICL37" s="392"/>
      <c r="ICM37" s="392"/>
      <c r="ICN37" s="392"/>
      <c r="ICO37" s="392"/>
      <c r="ICP37" s="392"/>
      <c r="ICQ37" s="392"/>
      <c r="ICR37" s="392"/>
      <c r="ICS37" s="392"/>
      <c r="ICT37" s="392"/>
      <c r="ICU37" s="392"/>
      <c r="ICV37" s="392"/>
      <c r="ICW37" s="392"/>
      <c r="ICX37" s="392"/>
      <c r="ICY37" s="392"/>
      <c r="ICZ37" s="392"/>
      <c r="IDA37" s="392"/>
      <c r="IDB37" s="392"/>
      <c r="IDC37" s="392"/>
      <c r="IDD37" s="392"/>
      <c r="IDE37" s="392"/>
      <c r="IDF37" s="392"/>
      <c r="IDG37" s="392"/>
      <c r="IDH37" s="392"/>
      <c r="IDI37" s="392"/>
      <c r="IDJ37" s="392"/>
      <c r="IDK37" s="392"/>
      <c r="IDL37" s="392"/>
      <c r="IDM37" s="392"/>
      <c r="IDN37" s="392"/>
      <c r="IDO37" s="392"/>
      <c r="IDP37" s="392"/>
      <c r="IDQ37" s="392"/>
      <c r="IDR37" s="392"/>
      <c r="IDS37" s="392"/>
      <c r="IDT37" s="392"/>
      <c r="IDU37" s="392"/>
      <c r="IDV37" s="392"/>
      <c r="IDW37" s="392"/>
      <c r="IDX37" s="392"/>
      <c r="IDY37" s="392"/>
      <c r="IDZ37" s="392"/>
      <c r="IEA37" s="392"/>
      <c r="IEB37" s="392"/>
      <c r="IEC37" s="392"/>
      <c r="IED37" s="392"/>
      <c r="IEE37" s="392"/>
      <c r="IEF37" s="392"/>
      <c r="IEG37" s="392"/>
      <c r="IEH37" s="392"/>
      <c r="IEI37" s="392"/>
      <c r="IEJ37" s="392"/>
      <c r="IEK37" s="392"/>
      <c r="IEL37" s="392"/>
      <c r="IEM37" s="392"/>
      <c r="IEN37" s="392"/>
      <c r="IEO37" s="392"/>
      <c r="IEP37" s="392"/>
      <c r="IEQ37" s="392"/>
      <c r="IER37" s="392"/>
      <c r="IES37" s="392"/>
      <c r="IET37" s="392"/>
      <c r="IEU37" s="392"/>
      <c r="IEV37" s="392"/>
      <c r="IEW37" s="392"/>
      <c r="IEX37" s="392"/>
      <c r="IEY37" s="392"/>
      <c r="IEZ37" s="392"/>
      <c r="IFA37" s="392"/>
      <c r="IFB37" s="392"/>
      <c r="IFC37" s="392"/>
      <c r="IFD37" s="392"/>
      <c r="IFE37" s="392"/>
      <c r="IFF37" s="392"/>
      <c r="IFG37" s="392"/>
      <c r="IFH37" s="392"/>
      <c r="IFI37" s="392"/>
      <c r="IFJ37" s="392"/>
      <c r="IFK37" s="392"/>
      <c r="IFL37" s="392"/>
      <c r="IFM37" s="392"/>
      <c r="IFN37" s="392"/>
      <c r="IFO37" s="392"/>
      <c r="IFP37" s="392"/>
      <c r="IFQ37" s="392"/>
      <c r="IFR37" s="392"/>
      <c r="IFS37" s="392"/>
      <c r="IFT37" s="392"/>
      <c r="IFU37" s="392"/>
      <c r="IFV37" s="392"/>
      <c r="IFW37" s="392"/>
      <c r="IFX37" s="392"/>
      <c r="IFY37" s="392"/>
      <c r="IFZ37" s="392"/>
      <c r="IGA37" s="392"/>
      <c r="IGB37" s="392"/>
      <c r="IGC37" s="392"/>
      <c r="IGD37" s="392"/>
      <c r="IGE37" s="392"/>
      <c r="IGF37" s="392"/>
      <c r="IGG37" s="392"/>
      <c r="IGH37" s="392"/>
      <c r="IGI37" s="392"/>
      <c r="IGJ37" s="392"/>
      <c r="IGK37" s="392"/>
      <c r="IGL37" s="392"/>
      <c r="IGM37" s="392"/>
      <c r="IGN37" s="392"/>
      <c r="IGO37" s="392"/>
      <c r="IGP37" s="392"/>
      <c r="IGQ37" s="392"/>
      <c r="IGR37" s="392"/>
      <c r="IGS37" s="392"/>
      <c r="IGT37" s="392"/>
      <c r="IGU37" s="392"/>
      <c r="IGV37" s="392"/>
      <c r="IGW37" s="392"/>
      <c r="IGX37" s="392"/>
      <c r="IGY37" s="392"/>
      <c r="IGZ37" s="392"/>
      <c r="IHA37" s="392"/>
      <c r="IHB37" s="392"/>
      <c r="IHC37" s="392"/>
      <c r="IHD37" s="392"/>
      <c r="IHE37" s="392"/>
      <c r="IHF37" s="392"/>
      <c r="IHG37" s="392"/>
      <c r="IHH37" s="392"/>
      <c r="IHI37" s="392"/>
      <c r="IHJ37" s="392"/>
      <c r="IHK37" s="392"/>
      <c r="IHL37" s="392"/>
      <c r="IHM37" s="392"/>
      <c r="IHN37" s="392"/>
      <c r="IHO37" s="392"/>
      <c r="IHP37" s="392"/>
      <c r="IHQ37" s="392"/>
      <c r="IHR37" s="392"/>
      <c r="IHS37" s="392"/>
      <c r="IHT37" s="392"/>
      <c r="IHU37" s="392"/>
      <c r="IHV37" s="392"/>
      <c r="IHW37" s="392"/>
      <c r="IHX37" s="392"/>
      <c r="IHY37" s="392"/>
      <c r="IHZ37" s="392"/>
      <c r="IIA37" s="392"/>
      <c r="IIB37" s="392"/>
      <c r="IIC37" s="392"/>
      <c r="IID37" s="392"/>
      <c r="IIE37" s="392"/>
      <c r="IIF37" s="392"/>
      <c r="IIG37" s="392"/>
      <c r="IIH37" s="392"/>
      <c r="III37" s="392"/>
      <c r="IIJ37" s="392"/>
      <c r="IIK37" s="392"/>
      <c r="IIL37" s="392"/>
      <c r="IIM37" s="392"/>
      <c r="IIN37" s="392"/>
      <c r="IIO37" s="392"/>
      <c r="IIP37" s="392"/>
      <c r="IIQ37" s="392"/>
      <c r="IIR37" s="392"/>
      <c r="IIS37" s="392"/>
      <c r="IIT37" s="392"/>
      <c r="IIU37" s="392"/>
      <c r="IIV37" s="392"/>
      <c r="IIW37" s="392"/>
      <c r="IIX37" s="392"/>
      <c r="IIY37" s="392"/>
      <c r="IIZ37" s="392"/>
      <c r="IJA37" s="392"/>
      <c r="IJB37" s="392"/>
      <c r="IJC37" s="392"/>
      <c r="IJD37" s="392"/>
      <c r="IJE37" s="392"/>
      <c r="IJF37" s="392"/>
      <c r="IJG37" s="392"/>
      <c r="IJH37" s="392"/>
      <c r="IJI37" s="392"/>
      <c r="IJJ37" s="392"/>
      <c r="IJK37" s="392"/>
      <c r="IJL37" s="392"/>
      <c r="IJM37" s="392"/>
      <c r="IJN37" s="392"/>
      <c r="IJO37" s="392"/>
      <c r="IJP37" s="392"/>
      <c r="IJQ37" s="392"/>
      <c r="IJR37" s="392"/>
      <c r="IJS37" s="392"/>
      <c r="IJT37" s="392"/>
      <c r="IJU37" s="392"/>
      <c r="IJV37" s="392"/>
      <c r="IJW37" s="392"/>
      <c r="IJX37" s="392"/>
      <c r="IJY37" s="392"/>
      <c r="IJZ37" s="392"/>
      <c r="IKA37" s="392"/>
      <c r="IKB37" s="392"/>
      <c r="IKC37" s="392"/>
      <c r="IKD37" s="392"/>
      <c r="IKE37" s="392"/>
      <c r="IKF37" s="392"/>
      <c r="IKG37" s="392"/>
      <c r="IKH37" s="392"/>
      <c r="IKI37" s="392"/>
      <c r="IKJ37" s="392"/>
      <c r="IKK37" s="392"/>
      <c r="IKL37" s="392"/>
      <c r="IKM37" s="392"/>
      <c r="IKN37" s="392"/>
      <c r="IKO37" s="392"/>
      <c r="IKP37" s="392"/>
      <c r="IKQ37" s="392"/>
      <c r="IKR37" s="392"/>
      <c r="IKS37" s="392"/>
      <c r="IKT37" s="392"/>
      <c r="IKU37" s="392"/>
      <c r="IKV37" s="392"/>
      <c r="IKW37" s="392"/>
      <c r="IKX37" s="392"/>
      <c r="IKY37" s="392"/>
      <c r="IKZ37" s="392"/>
      <c r="ILA37" s="392"/>
      <c r="ILB37" s="392"/>
      <c r="ILC37" s="392"/>
      <c r="ILD37" s="392"/>
      <c r="ILE37" s="392"/>
      <c r="ILF37" s="392"/>
      <c r="ILG37" s="392"/>
      <c r="ILH37" s="392"/>
      <c r="ILI37" s="392"/>
      <c r="ILJ37" s="392"/>
      <c r="ILK37" s="392"/>
      <c r="ILL37" s="392"/>
      <c r="ILM37" s="392"/>
      <c r="ILN37" s="392"/>
      <c r="ILO37" s="392"/>
      <c r="ILP37" s="392"/>
      <c r="ILQ37" s="392"/>
      <c r="ILR37" s="392"/>
      <c r="ILS37" s="392"/>
      <c r="ILT37" s="392"/>
      <c r="ILU37" s="392"/>
      <c r="ILV37" s="392"/>
      <c r="ILW37" s="392"/>
      <c r="ILX37" s="392"/>
      <c r="ILY37" s="392"/>
      <c r="ILZ37" s="392"/>
      <c r="IMA37" s="392"/>
      <c r="IMB37" s="392"/>
      <c r="IMC37" s="392"/>
      <c r="IMD37" s="392"/>
      <c r="IME37" s="392"/>
      <c r="IMF37" s="392"/>
      <c r="IMG37" s="392"/>
      <c r="IMH37" s="392"/>
      <c r="IMI37" s="392"/>
      <c r="IMJ37" s="392"/>
      <c r="IMK37" s="392"/>
      <c r="IML37" s="392"/>
      <c r="IMM37" s="392"/>
      <c r="IMN37" s="392"/>
      <c r="IMO37" s="392"/>
      <c r="IMP37" s="392"/>
      <c r="IMQ37" s="392"/>
      <c r="IMR37" s="392"/>
      <c r="IMS37" s="392"/>
      <c r="IMT37" s="392"/>
      <c r="IMU37" s="392"/>
      <c r="IMV37" s="392"/>
      <c r="IMW37" s="392"/>
      <c r="IMX37" s="392"/>
      <c r="IMY37" s="392"/>
      <c r="IMZ37" s="392"/>
      <c r="INA37" s="392"/>
      <c r="INB37" s="392"/>
      <c r="INC37" s="392"/>
      <c r="IND37" s="392"/>
      <c r="INE37" s="392"/>
      <c r="INF37" s="392"/>
      <c r="ING37" s="392"/>
      <c r="INH37" s="392"/>
      <c r="INI37" s="392"/>
      <c r="INJ37" s="392"/>
      <c r="INK37" s="392"/>
      <c r="INL37" s="392"/>
      <c r="INM37" s="392"/>
      <c r="INN37" s="392"/>
      <c r="INO37" s="392"/>
      <c r="INP37" s="392"/>
      <c r="INQ37" s="392"/>
      <c r="INR37" s="392"/>
      <c r="INS37" s="392"/>
      <c r="INT37" s="392"/>
      <c r="INU37" s="392"/>
      <c r="INV37" s="392"/>
      <c r="INW37" s="392"/>
      <c r="INX37" s="392"/>
      <c r="INY37" s="392"/>
      <c r="INZ37" s="392"/>
      <c r="IOA37" s="392"/>
      <c r="IOB37" s="392"/>
      <c r="IOC37" s="392"/>
      <c r="IOD37" s="392"/>
      <c r="IOE37" s="392"/>
      <c r="IOF37" s="392"/>
      <c r="IOG37" s="392"/>
      <c r="IOH37" s="392"/>
      <c r="IOI37" s="392"/>
      <c r="IOJ37" s="392"/>
      <c r="IOK37" s="392"/>
      <c r="IOL37" s="392"/>
      <c r="IOM37" s="392"/>
      <c r="ION37" s="392"/>
      <c r="IOO37" s="392"/>
      <c r="IOP37" s="392"/>
      <c r="IOQ37" s="392"/>
      <c r="IOR37" s="392"/>
      <c r="IOS37" s="392"/>
      <c r="IOT37" s="392"/>
      <c r="IOU37" s="392"/>
      <c r="IOV37" s="392"/>
      <c r="IOW37" s="392"/>
      <c r="IOX37" s="392"/>
      <c r="IOY37" s="392"/>
      <c r="IOZ37" s="392"/>
      <c r="IPA37" s="392"/>
      <c r="IPB37" s="392"/>
      <c r="IPC37" s="392"/>
      <c r="IPD37" s="392"/>
      <c r="IPE37" s="392"/>
      <c r="IPF37" s="392"/>
      <c r="IPG37" s="392"/>
      <c r="IPH37" s="392"/>
      <c r="IPI37" s="392"/>
      <c r="IPJ37" s="392"/>
      <c r="IPK37" s="392"/>
      <c r="IPL37" s="392"/>
      <c r="IPM37" s="392"/>
      <c r="IPN37" s="392"/>
      <c r="IPO37" s="392"/>
      <c r="IPP37" s="392"/>
      <c r="IPQ37" s="392"/>
      <c r="IPR37" s="392"/>
      <c r="IPS37" s="392"/>
      <c r="IPT37" s="392"/>
      <c r="IPU37" s="392"/>
      <c r="IPV37" s="392"/>
      <c r="IPW37" s="392"/>
      <c r="IPX37" s="392"/>
      <c r="IPY37" s="392"/>
      <c r="IPZ37" s="392"/>
      <c r="IQA37" s="392"/>
      <c r="IQB37" s="392"/>
      <c r="IQC37" s="392"/>
      <c r="IQD37" s="392"/>
      <c r="IQE37" s="392"/>
      <c r="IQF37" s="392"/>
      <c r="IQG37" s="392"/>
      <c r="IQH37" s="392"/>
      <c r="IQI37" s="392"/>
      <c r="IQJ37" s="392"/>
      <c r="IQK37" s="392"/>
      <c r="IQL37" s="392"/>
      <c r="IQM37" s="392"/>
      <c r="IQN37" s="392"/>
      <c r="IQO37" s="392"/>
      <c r="IQP37" s="392"/>
      <c r="IQQ37" s="392"/>
      <c r="IQR37" s="392"/>
      <c r="IQS37" s="392"/>
      <c r="IQT37" s="392"/>
      <c r="IQU37" s="392"/>
      <c r="IQV37" s="392"/>
      <c r="IQW37" s="392"/>
      <c r="IQX37" s="392"/>
      <c r="IQY37" s="392"/>
      <c r="IQZ37" s="392"/>
      <c r="IRA37" s="392"/>
      <c r="IRB37" s="392"/>
      <c r="IRC37" s="392"/>
      <c r="IRD37" s="392"/>
      <c r="IRE37" s="392"/>
      <c r="IRF37" s="392"/>
      <c r="IRG37" s="392"/>
      <c r="IRH37" s="392"/>
      <c r="IRI37" s="392"/>
      <c r="IRJ37" s="392"/>
      <c r="IRK37" s="392"/>
      <c r="IRL37" s="392"/>
      <c r="IRM37" s="392"/>
      <c r="IRN37" s="392"/>
      <c r="IRO37" s="392"/>
      <c r="IRP37" s="392"/>
      <c r="IRQ37" s="392"/>
      <c r="IRR37" s="392"/>
      <c r="IRS37" s="392"/>
      <c r="IRT37" s="392"/>
      <c r="IRU37" s="392"/>
      <c r="IRV37" s="392"/>
      <c r="IRW37" s="392"/>
      <c r="IRX37" s="392"/>
      <c r="IRY37" s="392"/>
      <c r="IRZ37" s="392"/>
      <c r="ISA37" s="392"/>
      <c r="ISB37" s="392"/>
      <c r="ISC37" s="392"/>
      <c r="ISD37" s="392"/>
      <c r="ISE37" s="392"/>
      <c r="ISF37" s="392"/>
      <c r="ISG37" s="392"/>
      <c r="ISH37" s="392"/>
      <c r="ISI37" s="392"/>
      <c r="ISJ37" s="392"/>
      <c r="ISK37" s="392"/>
      <c r="ISL37" s="392"/>
      <c r="ISM37" s="392"/>
      <c r="ISN37" s="392"/>
      <c r="ISO37" s="392"/>
      <c r="ISP37" s="392"/>
      <c r="ISQ37" s="392"/>
      <c r="ISR37" s="392"/>
      <c r="ISS37" s="392"/>
      <c r="IST37" s="392"/>
      <c r="ISU37" s="392"/>
      <c r="ISV37" s="392"/>
      <c r="ISW37" s="392"/>
      <c r="ISX37" s="392"/>
      <c r="ISY37" s="392"/>
      <c r="ISZ37" s="392"/>
      <c r="ITA37" s="392"/>
      <c r="ITB37" s="392"/>
      <c r="ITC37" s="392"/>
      <c r="ITD37" s="392"/>
      <c r="ITE37" s="392"/>
      <c r="ITF37" s="392"/>
      <c r="ITG37" s="392"/>
      <c r="ITH37" s="392"/>
      <c r="ITI37" s="392"/>
      <c r="ITJ37" s="392"/>
      <c r="ITK37" s="392"/>
      <c r="ITL37" s="392"/>
      <c r="ITM37" s="392"/>
      <c r="ITN37" s="392"/>
      <c r="ITO37" s="392"/>
      <c r="ITP37" s="392"/>
      <c r="ITQ37" s="392"/>
      <c r="ITR37" s="392"/>
      <c r="ITS37" s="392"/>
      <c r="ITT37" s="392"/>
      <c r="ITU37" s="392"/>
      <c r="ITV37" s="392"/>
      <c r="ITW37" s="392"/>
      <c r="ITX37" s="392"/>
      <c r="ITY37" s="392"/>
      <c r="ITZ37" s="392"/>
      <c r="IUA37" s="392"/>
      <c r="IUB37" s="392"/>
      <c r="IUC37" s="392"/>
      <c r="IUD37" s="392"/>
      <c r="IUE37" s="392"/>
      <c r="IUF37" s="392"/>
      <c r="IUG37" s="392"/>
      <c r="IUH37" s="392"/>
      <c r="IUI37" s="392"/>
      <c r="IUJ37" s="392"/>
      <c r="IUK37" s="392"/>
      <c r="IUL37" s="392"/>
      <c r="IUM37" s="392"/>
      <c r="IUN37" s="392"/>
      <c r="IUO37" s="392"/>
      <c r="IUP37" s="392"/>
      <c r="IUQ37" s="392"/>
      <c r="IUR37" s="392"/>
      <c r="IUS37" s="392"/>
      <c r="IUT37" s="392"/>
      <c r="IUU37" s="392"/>
      <c r="IUV37" s="392"/>
      <c r="IUW37" s="392"/>
      <c r="IUX37" s="392"/>
      <c r="IUY37" s="392"/>
      <c r="IUZ37" s="392"/>
      <c r="IVA37" s="392"/>
      <c r="IVB37" s="392"/>
      <c r="IVC37" s="392"/>
      <c r="IVD37" s="392"/>
      <c r="IVE37" s="392"/>
      <c r="IVF37" s="392"/>
      <c r="IVG37" s="392"/>
      <c r="IVH37" s="392"/>
      <c r="IVI37" s="392"/>
      <c r="IVJ37" s="392"/>
      <c r="IVK37" s="392"/>
      <c r="IVL37" s="392"/>
      <c r="IVM37" s="392"/>
      <c r="IVN37" s="392"/>
      <c r="IVO37" s="392"/>
      <c r="IVP37" s="392"/>
      <c r="IVQ37" s="392"/>
      <c r="IVR37" s="392"/>
      <c r="IVS37" s="392"/>
      <c r="IVT37" s="392"/>
      <c r="IVU37" s="392"/>
      <c r="IVV37" s="392"/>
      <c r="IVW37" s="392"/>
      <c r="IVX37" s="392"/>
      <c r="IVY37" s="392"/>
      <c r="IVZ37" s="392"/>
      <c r="IWA37" s="392"/>
      <c r="IWB37" s="392"/>
      <c r="IWC37" s="392"/>
      <c r="IWD37" s="392"/>
      <c r="IWE37" s="392"/>
      <c r="IWF37" s="392"/>
      <c r="IWG37" s="392"/>
      <c r="IWH37" s="392"/>
      <c r="IWI37" s="392"/>
      <c r="IWJ37" s="392"/>
      <c r="IWK37" s="392"/>
      <c r="IWL37" s="392"/>
      <c r="IWM37" s="392"/>
      <c r="IWN37" s="392"/>
      <c r="IWO37" s="392"/>
      <c r="IWP37" s="392"/>
      <c r="IWQ37" s="392"/>
      <c r="IWR37" s="392"/>
      <c r="IWS37" s="392"/>
      <c r="IWT37" s="392"/>
      <c r="IWU37" s="392"/>
      <c r="IWV37" s="392"/>
      <c r="IWW37" s="392"/>
      <c r="IWX37" s="392"/>
      <c r="IWY37" s="392"/>
      <c r="IWZ37" s="392"/>
      <c r="IXA37" s="392"/>
      <c r="IXB37" s="392"/>
      <c r="IXC37" s="392"/>
      <c r="IXD37" s="392"/>
      <c r="IXE37" s="392"/>
      <c r="IXF37" s="392"/>
      <c r="IXG37" s="392"/>
      <c r="IXH37" s="392"/>
      <c r="IXI37" s="392"/>
      <c r="IXJ37" s="392"/>
      <c r="IXK37" s="392"/>
      <c r="IXL37" s="392"/>
      <c r="IXM37" s="392"/>
      <c r="IXN37" s="392"/>
      <c r="IXO37" s="392"/>
      <c r="IXP37" s="392"/>
      <c r="IXQ37" s="392"/>
      <c r="IXR37" s="392"/>
      <c r="IXS37" s="392"/>
      <c r="IXT37" s="392"/>
      <c r="IXU37" s="392"/>
      <c r="IXV37" s="392"/>
      <c r="IXW37" s="392"/>
      <c r="IXX37" s="392"/>
      <c r="IXY37" s="392"/>
      <c r="IXZ37" s="392"/>
      <c r="IYA37" s="392"/>
      <c r="IYB37" s="392"/>
      <c r="IYC37" s="392"/>
      <c r="IYD37" s="392"/>
      <c r="IYE37" s="392"/>
      <c r="IYF37" s="392"/>
      <c r="IYG37" s="392"/>
      <c r="IYH37" s="392"/>
      <c r="IYI37" s="392"/>
      <c r="IYJ37" s="392"/>
      <c r="IYK37" s="392"/>
      <c r="IYL37" s="392"/>
      <c r="IYM37" s="392"/>
      <c r="IYN37" s="392"/>
      <c r="IYO37" s="392"/>
      <c r="IYP37" s="392"/>
      <c r="IYQ37" s="392"/>
      <c r="IYR37" s="392"/>
      <c r="IYS37" s="392"/>
      <c r="IYT37" s="392"/>
      <c r="IYU37" s="392"/>
      <c r="IYV37" s="392"/>
      <c r="IYW37" s="392"/>
      <c r="IYX37" s="392"/>
      <c r="IYY37" s="392"/>
      <c r="IYZ37" s="392"/>
      <c r="IZA37" s="392"/>
      <c r="IZB37" s="392"/>
      <c r="IZC37" s="392"/>
      <c r="IZD37" s="392"/>
      <c r="IZE37" s="392"/>
      <c r="IZF37" s="392"/>
      <c r="IZG37" s="392"/>
      <c r="IZH37" s="392"/>
      <c r="IZI37" s="392"/>
      <c r="IZJ37" s="392"/>
      <c r="IZK37" s="392"/>
      <c r="IZL37" s="392"/>
      <c r="IZM37" s="392"/>
      <c r="IZN37" s="392"/>
      <c r="IZO37" s="392"/>
      <c r="IZP37" s="392"/>
      <c r="IZQ37" s="392"/>
      <c r="IZR37" s="392"/>
      <c r="IZS37" s="392"/>
      <c r="IZT37" s="392"/>
      <c r="IZU37" s="392"/>
      <c r="IZV37" s="392"/>
      <c r="IZW37" s="392"/>
      <c r="IZX37" s="392"/>
      <c r="IZY37" s="392"/>
      <c r="IZZ37" s="392"/>
      <c r="JAA37" s="392"/>
      <c r="JAB37" s="392"/>
      <c r="JAC37" s="392"/>
      <c r="JAD37" s="392"/>
      <c r="JAE37" s="392"/>
      <c r="JAF37" s="392"/>
      <c r="JAG37" s="392"/>
      <c r="JAH37" s="392"/>
      <c r="JAI37" s="392"/>
      <c r="JAJ37" s="392"/>
      <c r="JAK37" s="392"/>
      <c r="JAL37" s="392"/>
      <c r="JAM37" s="392"/>
      <c r="JAN37" s="392"/>
      <c r="JAO37" s="392"/>
      <c r="JAP37" s="392"/>
      <c r="JAQ37" s="392"/>
      <c r="JAR37" s="392"/>
      <c r="JAS37" s="392"/>
      <c r="JAT37" s="392"/>
      <c r="JAU37" s="392"/>
      <c r="JAV37" s="392"/>
      <c r="JAW37" s="392"/>
      <c r="JAX37" s="392"/>
      <c r="JAY37" s="392"/>
      <c r="JAZ37" s="392"/>
      <c r="JBA37" s="392"/>
      <c r="JBB37" s="392"/>
      <c r="JBC37" s="392"/>
      <c r="JBD37" s="392"/>
      <c r="JBE37" s="392"/>
      <c r="JBF37" s="392"/>
      <c r="JBG37" s="392"/>
      <c r="JBH37" s="392"/>
      <c r="JBI37" s="392"/>
      <c r="JBJ37" s="392"/>
      <c r="JBK37" s="392"/>
      <c r="JBL37" s="392"/>
      <c r="JBM37" s="392"/>
      <c r="JBN37" s="392"/>
      <c r="JBO37" s="392"/>
      <c r="JBP37" s="392"/>
      <c r="JBQ37" s="392"/>
      <c r="JBR37" s="392"/>
      <c r="JBS37" s="392"/>
      <c r="JBT37" s="392"/>
      <c r="JBU37" s="392"/>
      <c r="JBV37" s="392"/>
      <c r="JBW37" s="392"/>
      <c r="JBX37" s="392"/>
      <c r="JBY37" s="392"/>
      <c r="JBZ37" s="392"/>
      <c r="JCA37" s="392"/>
      <c r="JCB37" s="392"/>
      <c r="JCC37" s="392"/>
      <c r="JCD37" s="392"/>
      <c r="JCE37" s="392"/>
      <c r="JCF37" s="392"/>
      <c r="JCG37" s="392"/>
      <c r="JCH37" s="392"/>
      <c r="JCI37" s="392"/>
      <c r="JCJ37" s="392"/>
      <c r="JCK37" s="392"/>
      <c r="JCL37" s="392"/>
      <c r="JCM37" s="392"/>
      <c r="JCN37" s="392"/>
      <c r="JCO37" s="392"/>
      <c r="JCP37" s="392"/>
      <c r="JCQ37" s="392"/>
      <c r="JCR37" s="392"/>
      <c r="JCS37" s="392"/>
      <c r="JCT37" s="392"/>
      <c r="JCU37" s="392"/>
      <c r="JCV37" s="392"/>
      <c r="JCW37" s="392"/>
      <c r="JCX37" s="392"/>
      <c r="JCY37" s="392"/>
      <c r="JCZ37" s="392"/>
      <c r="JDA37" s="392"/>
      <c r="JDB37" s="392"/>
      <c r="JDC37" s="392"/>
      <c r="JDD37" s="392"/>
      <c r="JDE37" s="392"/>
      <c r="JDF37" s="392"/>
      <c r="JDG37" s="392"/>
      <c r="JDH37" s="392"/>
      <c r="JDI37" s="392"/>
      <c r="JDJ37" s="392"/>
      <c r="JDK37" s="392"/>
      <c r="JDL37" s="392"/>
      <c r="JDM37" s="392"/>
      <c r="JDN37" s="392"/>
      <c r="JDO37" s="392"/>
      <c r="JDP37" s="392"/>
      <c r="JDQ37" s="392"/>
      <c r="JDR37" s="392"/>
      <c r="JDS37" s="392"/>
      <c r="JDT37" s="392"/>
      <c r="JDU37" s="392"/>
      <c r="JDV37" s="392"/>
      <c r="JDW37" s="392"/>
      <c r="JDX37" s="392"/>
      <c r="JDY37" s="392"/>
      <c r="JDZ37" s="392"/>
      <c r="JEA37" s="392"/>
      <c r="JEB37" s="392"/>
      <c r="JEC37" s="392"/>
      <c r="JED37" s="392"/>
      <c r="JEE37" s="392"/>
      <c r="JEF37" s="392"/>
      <c r="JEG37" s="392"/>
      <c r="JEH37" s="392"/>
      <c r="JEI37" s="392"/>
      <c r="JEJ37" s="392"/>
      <c r="JEK37" s="392"/>
      <c r="JEL37" s="392"/>
      <c r="JEM37" s="392"/>
      <c r="JEN37" s="392"/>
      <c r="JEO37" s="392"/>
      <c r="JEP37" s="392"/>
      <c r="JEQ37" s="392"/>
      <c r="JER37" s="392"/>
      <c r="JES37" s="392"/>
      <c r="JET37" s="392"/>
      <c r="JEU37" s="392"/>
      <c r="JEV37" s="392"/>
      <c r="JEW37" s="392"/>
      <c r="JEX37" s="392"/>
      <c r="JEY37" s="392"/>
      <c r="JEZ37" s="392"/>
      <c r="JFA37" s="392"/>
      <c r="JFB37" s="392"/>
      <c r="JFC37" s="392"/>
      <c r="JFD37" s="392"/>
      <c r="JFE37" s="392"/>
      <c r="JFF37" s="392"/>
      <c r="JFG37" s="392"/>
      <c r="JFH37" s="392"/>
      <c r="JFI37" s="392"/>
      <c r="JFJ37" s="392"/>
      <c r="JFK37" s="392"/>
      <c r="JFL37" s="392"/>
      <c r="JFM37" s="392"/>
      <c r="JFN37" s="392"/>
      <c r="JFO37" s="392"/>
      <c r="JFP37" s="392"/>
      <c r="JFQ37" s="392"/>
      <c r="JFR37" s="392"/>
      <c r="JFS37" s="392"/>
      <c r="JFT37" s="392"/>
      <c r="JFU37" s="392"/>
      <c r="JFV37" s="392"/>
      <c r="JFW37" s="392"/>
      <c r="JFX37" s="392"/>
      <c r="JFY37" s="392"/>
      <c r="JFZ37" s="392"/>
      <c r="JGA37" s="392"/>
      <c r="JGB37" s="392"/>
      <c r="JGC37" s="392"/>
      <c r="JGD37" s="392"/>
      <c r="JGE37" s="392"/>
      <c r="JGF37" s="392"/>
      <c r="JGG37" s="392"/>
      <c r="JGH37" s="392"/>
      <c r="JGI37" s="392"/>
      <c r="JGJ37" s="392"/>
      <c r="JGK37" s="392"/>
      <c r="JGL37" s="392"/>
      <c r="JGM37" s="392"/>
      <c r="JGN37" s="392"/>
      <c r="JGO37" s="392"/>
      <c r="JGP37" s="392"/>
      <c r="JGQ37" s="392"/>
      <c r="JGR37" s="392"/>
      <c r="JGS37" s="392"/>
      <c r="JGT37" s="392"/>
      <c r="JGU37" s="392"/>
      <c r="JGV37" s="392"/>
      <c r="JGW37" s="392"/>
      <c r="JGX37" s="392"/>
      <c r="JGY37" s="392"/>
      <c r="JGZ37" s="392"/>
      <c r="JHA37" s="392"/>
      <c r="JHB37" s="392"/>
      <c r="JHC37" s="392"/>
      <c r="JHD37" s="392"/>
      <c r="JHE37" s="392"/>
      <c r="JHF37" s="392"/>
      <c r="JHG37" s="392"/>
      <c r="JHH37" s="392"/>
      <c r="JHI37" s="392"/>
      <c r="JHJ37" s="392"/>
      <c r="JHK37" s="392"/>
      <c r="JHL37" s="392"/>
      <c r="JHM37" s="392"/>
      <c r="JHN37" s="392"/>
      <c r="JHO37" s="392"/>
      <c r="JHP37" s="392"/>
      <c r="JHQ37" s="392"/>
      <c r="JHR37" s="392"/>
      <c r="JHS37" s="392"/>
      <c r="JHT37" s="392"/>
      <c r="JHU37" s="392"/>
      <c r="JHV37" s="392"/>
      <c r="JHW37" s="392"/>
      <c r="JHX37" s="392"/>
      <c r="JHY37" s="392"/>
      <c r="JHZ37" s="392"/>
      <c r="JIA37" s="392"/>
      <c r="JIB37" s="392"/>
      <c r="JIC37" s="392"/>
      <c r="JID37" s="392"/>
      <c r="JIE37" s="392"/>
      <c r="JIF37" s="392"/>
      <c r="JIG37" s="392"/>
      <c r="JIH37" s="392"/>
      <c r="JII37" s="392"/>
      <c r="JIJ37" s="392"/>
      <c r="JIK37" s="392"/>
      <c r="JIL37" s="392"/>
      <c r="JIM37" s="392"/>
      <c r="JIN37" s="392"/>
      <c r="JIO37" s="392"/>
      <c r="JIP37" s="392"/>
      <c r="JIQ37" s="392"/>
      <c r="JIR37" s="392"/>
      <c r="JIS37" s="392"/>
      <c r="JIT37" s="392"/>
      <c r="JIU37" s="392"/>
      <c r="JIV37" s="392"/>
      <c r="JIW37" s="392"/>
      <c r="JIX37" s="392"/>
      <c r="JIY37" s="392"/>
      <c r="JIZ37" s="392"/>
      <c r="JJA37" s="392"/>
      <c r="JJB37" s="392"/>
      <c r="JJC37" s="392"/>
      <c r="JJD37" s="392"/>
      <c r="JJE37" s="392"/>
      <c r="JJF37" s="392"/>
      <c r="JJG37" s="392"/>
      <c r="JJH37" s="392"/>
      <c r="JJI37" s="392"/>
      <c r="JJJ37" s="392"/>
      <c r="JJK37" s="392"/>
      <c r="JJL37" s="392"/>
      <c r="JJM37" s="392"/>
      <c r="JJN37" s="392"/>
      <c r="JJO37" s="392"/>
      <c r="JJP37" s="392"/>
      <c r="JJQ37" s="392"/>
      <c r="JJR37" s="392"/>
      <c r="JJS37" s="392"/>
      <c r="JJT37" s="392"/>
      <c r="JJU37" s="392"/>
      <c r="JJV37" s="392"/>
      <c r="JJW37" s="392"/>
      <c r="JJX37" s="392"/>
      <c r="JJY37" s="392"/>
      <c r="JJZ37" s="392"/>
      <c r="JKA37" s="392"/>
      <c r="JKB37" s="392"/>
      <c r="JKC37" s="392"/>
      <c r="JKD37" s="392"/>
      <c r="JKE37" s="392"/>
      <c r="JKF37" s="392"/>
      <c r="JKG37" s="392"/>
      <c r="JKH37" s="392"/>
      <c r="JKI37" s="392"/>
      <c r="JKJ37" s="392"/>
      <c r="JKK37" s="392"/>
      <c r="JKL37" s="392"/>
      <c r="JKM37" s="392"/>
      <c r="JKN37" s="392"/>
      <c r="JKO37" s="392"/>
      <c r="JKP37" s="392"/>
      <c r="JKQ37" s="392"/>
      <c r="JKR37" s="392"/>
      <c r="JKS37" s="392"/>
      <c r="JKT37" s="392"/>
      <c r="JKU37" s="392"/>
      <c r="JKV37" s="392"/>
      <c r="JKW37" s="392"/>
      <c r="JKX37" s="392"/>
      <c r="JKY37" s="392"/>
      <c r="JKZ37" s="392"/>
      <c r="JLA37" s="392"/>
      <c r="JLB37" s="392"/>
      <c r="JLC37" s="392"/>
      <c r="JLD37" s="392"/>
      <c r="JLE37" s="392"/>
      <c r="JLF37" s="392"/>
      <c r="JLG37" s="392"/>
      <c r="JLH37" s="392"/>
      <c r="JLI37" s="392"/>
      <c r="JLJ37" s="392"/>
      <c r="JLK37" s="392"/>
      <c r="JLL37" s="392"/>
      <c r="JLM37" s="392"/>
      <c r="JLN37" s="392"/>
      <c r="JLO37" s="392"/>
      <c r="JLP37" s="392"/>
      <c r="JLQ37" s="392"/>
      <c r="JLR37" s="392"/>
      <c r="JLS37" s="392"/>
      <c r="JLT37" s="392"/>
      <c r="JLU37" s="392"/>
      <c r="JLV37" s="392"/>
      <c r="JLW37" s="392"/>
      <c r="JLX37" s="392"/>
      <c r="JLY37" s="392"/>
      <c r="JLZ37" s="392"/>
      <c r="JMA37" s="392"/>
      <c r="JMB37" s="392"/>
      <c r="JMC37" s="392"/>
      <c r="JMD37" s="392"/>
      <c r="JME37" s="392"/>
      <c r="JMF37" s="392"/>
      <c r="JMG37" s="392"/>
      <c r="JMH37" s="392"/>
      <c r="JMI37" s="392"/>
      <c r="JMJ37" s="392"/>
      <c r="JMK37" s="392"/>
      <c r="JML37" s="392"/>
      <c r="JMM37" s="392"/>
      <c r="JMN37" s="392"/>
      <c r="JMO37" s="392"/>
      <c r="JMP37" s="392"/>
      <c r="JMQ37" s="392"/>
      <c r="JMR37" s="392"/>
      <c r="JMS37" s="392"/>
      <c r="JMT37" s="392"/>
      <c r="JMU37" s="392"/>
      <c r="JMV37" s="392"/>
      <c r="JMW37" s="392"/>
      <c r="JMX37" s="392"/>
      <c r="JMY37" s="392"/>
      <c r="JMZ37" s="392"/>
      <c r="JNA37" s="392"/>
      <c r="JNB37" s="392"/>
      <c r="JNC37" s="392"/>
      <c r="JND37" s="392"/>
      <c r="JNE37" s="392"/>
      <c r="JNF37" s="392"/>
      <c r="JNG37" s="392"/>
      <c r="JNH37" s="392"/>
      <c r="JNI37" s="392"/>
      <c r="JNJ37" s="392"/>
      <c r="JNK37" s="392"/>
      <c r="JNL37" s="392"/>
      <c r="JNM37" s="392"/>
      <c r="JNN37" s="392"/>
      <c r="JNO37" s="392"/>
      <c r="JNP37" s="392"/>
      <c r="JNQ37" s="392"/>
      <c r="JNR37" s="392"/>
      <c r="JNS37" s="392"/>
      <c r="JNT37" s="392"/>
      <c r="JNU37" s="392"/>
      <c r="JNV37" s="392"/>
      <c r="JNW37" s="392"/>
      <c r="JNX37" s="392"/>
      <c r="JNY37" s="392"/>
      <c r="JNZ37" s="392"/>
      <c r="JOA37" s="392"/>
      <c r="JOB37" s="392"/>
      <c r="JOC37" s="392"/>
      <c r="JOD37" s="392"/>
      <c r="JOE37" s="392"/>
      <c r="JOF37" s="392"/>
      <c r="JOG37" s="392"/>
      <c r="JOH37" s="392"/>
      <c r="JOI37" s="392"/>
      <c r="JOJ37" s="392"/>
      <c r="JOK37" s="392"/>
      <c r="JOL37" s="392"/>
      <c r="JOM37" s="392"/>
      <c r="JON37" s="392"/>
      <c r="JOO37" s="392"/>
      <c r="JOP37" s="392"/>
      <c r="JOQ37" s="392"/>
      <c r="JOR37" s="392"/>
      <c r="JOS37" s="392"/>
      <c r="JOT37" s="392"/>
      <c r="JOU37" s="392"/>
      <c r="JOV37" s="392"/>
      <c r="JOW37" s="392"/>
      <c r="JOX37" s="392"/>
      <c r="JOY37" s="392"/>
      <c r="JOZ37" s="392"/>
      <c r="JPA37" s="392"/>
      <c r="JPB37" s="392"/>
      <c r="JPC37" s="392"/>
      <c r="JPD37" s="392"/>
      <c r="JPE37" s="392"/>
      <c r="JPF37" s="392"/>
      <c r="JPG37" s="392"/>
      <c r="JPH37" s="392"/>
      <c r="JPI37" s="392"/>
      <c r="JPJ37" s="392"/>
      <c r="JPK37" s="392"/>
      <c r="JPL37" s="392"/>
      <c r="JPM37" s="392"/>
      <c r="JPN37" s="392"/>
      <c r="JPO37" s="392"/>
      <c r="JPP37" s="392"/>
      <c r="JPQ37" s="392"/>
      <c r="JPR37" s="392"/>
      <c r="JPS37" s="392"/>
      <c r="JPT37" s="392"/>
      <c r="JPU37" s="392"/>
      <c r="JPV37" s="392"/>
      <c r="JPW37" s="392"/>
      <c r="JPX37" s="392"/>
      <c r="JPY37" s="392"/>
      <c r="JPZ37" s="392"/>
      <c r="JQA37" s="392"/>
      <c r="JQB37" s="392"/>
      <c r="JQC37" s="392"/>
      <c r="JQD37" s="392"/>
      <c r="JQE37" s="392"/>
      <c r="JQF37" s="392"/>
      <c r="JQG37" s="392"/>
      <c r="JQH37" s="392"/>
      <c r="JQI37" s="392"/>
      <c r="JQJ37" s="392"/>
      <c r="JQK37" s="392"/>
      <c r="JQL37" s="392"/>
      <c r="JQM37" s="392"/>
      <c r="JQN37" s="392"/>
      <c r="JQO37" s="392"/>
      <c r="JQP37" s="392"/>
      <c r="JQQ37" s="392"/>
      <c r="JQR37" s="392"/>
      <c r="JQS37" s="392"/>
      <c r="JQT37" s="392"/>
      <c r="JQU37" s="392"/>
      <c r="JQV37" s="392"/>
      <c r="JQW37" s="392"/>
      <c r="JQX37" s="392"/>
      <c r="JQY37" s="392"/>
      <c r="JQZ37" s="392"/>
      <c r="JRA37" s="392"/>
      <c r="JRB37" s="392"/>
      <c r="JRC37" s="392"/>
      <c r="JRD37" s="392"/>
      <c r="JRE37" s="392"/>
      <c r="JRF37" s="392"/>
      <c r="JRG37" s="392"/>
      <c r="JRH37" s="392"/>
      <c r="JRI37" s="392"/>
      <c r="JRJ37" s="392"/>
      <c r="JRK37" s="392"/>
      <c r="JRL37" s="392"/>
      <c r="JRM37" s="392"/>
      <c r="JRN37" s="392"/>
      <c r="JRO37" s="392"/>
      <c r="JRP37" s="392"/>
      <c r="JRQ37" s="392"/>
      <c r="JRR37" s="392"/>
      <c r="JRS37" s="392"/>
      <c r="JRT37" s="392"/>
      <c r="JRU37" s="392"/>
      <c r="JRV37" s="392"/>
      <c r="JRW37" s="392"/>
      <c r="JRX37" s="392"/>
      <c r="JRY37" s="392"/>
      <c r="JRZ37" s="392"/>
      <c r="JSA37" s="392"/>
      <c r="JSB37" s="392"/>
      <c r="JSC37" s="392"/>
      <c r="JSD37" s="392"/>
      <c r="JSE37" s="392"/>
      <c r="JSF37" s="392"/>
      <c r="JSG37" s="392"/>
      <c r="JSH37" s="392"/>
      <c r="JSI37" s="392"/>
      <c r="JSJ37" s="392"/>
      <c r="JSK37" s="392"/>
      <c r="JSL37" s="392"/>
      <c r="JSM37" s="392"/>
      <c r="JSN37" s="392"/>
      <c r="JSO37" s="392"/>
      <c r="JSP37" s="392"/>
      <c r="JSQ37" s="392"/>
      <c r="JSR37" s="392"/>
      <c r="JSS37" s="392"/>
      <c r="JST37" s="392"/>
      <c r="JSU37" s="392"/>
      <c r="JSV37" s="392"/>
      <c r="JSW37" s="392"/>
      <c r="JSX37" s="392"/>
      <c r="JSY37" s="392"/>
      <c r="JSZ37" s="392"/>
      <c r="JTA37" s="392"/>
      <c r="JTB37" s="392"/>
      <c r="JTC37" s="392"/>
      <c r="JTD37" s="392"/>
      <c r="JTE37" s="392"/>
      <c r="JTF37" s="392"/>
      <c r="JTG37" s="392"/>
      <c r="JTH37" s="392"/>
      <c r="JTI37" s="392"/>
      <c r="JTJ37" s="392"/>
      <c r="JTK37" s="392"/>
      <c r="JTL37" s="392"/>
      <c r="JTM37" s="392"/>
      <c r="JTN37" s="392"/>
      <c r="JTO37" s="392"/>
      <c r="JTP37" s="392"/>
      <c r="JTQ37" s="392"/>
      <c r="JTR37" s="392"/>
      <c r="JTS37" s="392"/>
      <c r="JTT37" s="392"/>
      <c r="JTU37" s="392"/>
      <c r="JTV37" s="392"/>
      <c r="JTW37" s="392"/>
      <c r="JTX37" s="392"/>
      <c r="JTY37" s="392"/>
      <c r="JTZ37" s="392"/>
      <c r="JUA37" s="392"/>
      <c r="JUB37" s="392"/>
      <c r="JUC37" s="392"/>
      <c r="JUD37" s="392"/>
      <c r="JUE37" s="392"/>
      <c r="JUF37" s="392"/>
      <c r="JUG37" s="392"/>
      <c r="JUH37" s="392"/>
      <c r="JUI37" s="392"/>
      <c r="JUJ37" s="392"/>
      <c r="JUK37" s="392"/>
      <c r="JUL37" s="392"/>
      <c r="JUM37" s="392"/>
      <c r="JUN37" s="392"/>
      <c r="JUO37" s="392"/>
      <c r="JUP37" s="392"/>
      <c r="JUQ37" s="392"/>
      <c r="JUR37" s="392"/>
      <c r="JUS37" s="392"/>
      <c r="JUT37" s="392"/>
      <c r="JUU37" s="392"/>
      <c r="JUV37" s="392"/>
      <c r="JUW37" s="392"/>
      <c r="JUX37" s="392"/>
      <c r="JUY37" s="392"/>
      <c r="JUZ37" s="392"/>
      <c r="JVA37" s="392"/>
      <c r="JVB37" s="392"/>
      <c r="JVC37" s="392"/>
      <c r="JVD37" s="392"/>
      <c r="JVE37" s="392"/>
      <c r="JVF37" s="392"/>
      <c r="JVG37" s="392"/>
      <c r="JVH37" s="392"/>
      <c r="JVI37" s="392"/>
      <c r="JVJ37" s="392"/>
      <c r="JVK37" s="392"/>
      <c r="JVL37" s="392"/>
      <c r="JVM37" s="392"/>
      <c r="JVN37" s="392"/>
      <c r="JVO37" s="392"/>
      <c r="JVP37" s="392"/>
      <c r="JVQ37" s="392"/>
      <c r="JVR37" s="392"/>
      <c r="JVS37" s="392"/>
      <c r="JVT37" s="392"/>
      <c r="JVU37" s="392"/>
      <c r="JVV37" s="392"/>
      <c r="JVW37" s="392"/>
      <c r="JVX37" s="392"/>
      <c r="JVY37" s="392"/>
      <c r="JVZ37" s="392"/>
      <c r="JWA37" s="392"/>
      <c r="JWB37" s="392"/>
      <c r="JWC37" s="392"/>
      <c r="JWD37" s="392"/>
      <c r="JWE37" s="392"/>
      <c r="JWF37" s="392"/>
      <c r="JWG37" s="392"/>
      <c r="JWH37" s="392"/>
      <c r="JWI37" s="392"/>
      <c r="JWJ37" s="392"/>
      <c r="JWK37" s="392"/>
      <c r="JWL37" s="392"/>
      <c r="JWM37" s="392"/>
      <c r="JWN37" s="392"/>
      <c r="JWO37" s="392"/>
      <c r="JWP37" s="392"/>
      <c r="JWQ37" s="392"/>
      <c r="JWR37" s="392"/>
      <c r="JWS37" s="392"/>
      <c r="JWT37" s="392"/>
      <c r="JWU37" s="392"/>
      <c r="JWV37" s="392"/>
      <c r="JWW37" s="392"/>
      <c r="JWX37" s="392"/>
      <c r="JWY37" s="392"/>
      <c r="JWZ37" s="392"/>
      <c r="JXA37" s="392"/>
      <c r="JXB37" s="392"/>
      <c r="JXC37" s="392"/>
      <c r="JXD37" s="392"/>
      <c r="JXE37" s="392"/>
      <c r="JXF37" s="392"/>
      <c r="JXG37" s="392"/>
      <c r="JXH37" s="392"/>
      <c r="JXI37" s="392"/>
      <c r="JXJ37" s="392"/>
      <c r="JXK37" s="392"/>
      <c r="JXL37" s="392"/>
      <c r="JXM37" s="392"/>
      <c r="JXN37" s="392"/>
      <c r="JXO37" s="392"/>
      <c r="JXP37" s="392"/>
      <c r="JXQ37" s="392"/>
      <c r="JXR37" s="392"/>
      <c r="JXS37" s="392"/>
      <c r="JXT37" s="392"/>
      <c r="JXU37" s="392"/>
      <c r="JXV37" s="392"/>
      <c r="JXW37" s="392"/>
      <c r="JXX37" s="392"/>
      <c r="JXY37" s="392"/>
      <c r="JXZ37" s="392"/>
      <c r="JYA37" s="392"/>
      <c r="JYB37" s="392"/>
      <c r="JYC37" s="392"/>
      <c r="JYD37" s="392"/>
      <c r="JYE37" s="392"/>
      <c r="JYF37" s="392"/>
      <c r="JYG37" s="392"/>
      <c r="JYH37" s="392"/>
      <c r="JYI37" s="392"/>
      <c r="JYJ37" s="392"/>
      <c r="JYK37" s="392"/>
      <c r="JYL37" s="392"/>
      <c r="JYM37" s="392"/>
      <c r="JYN37" s="392"/>
      <c r="JYO37" s="392"/>
      <c r="JYP37" s="392"/>
      <c r="JYQ37" s="392"/>
      <c r="JYR37" s="392"/>
      <c r="JYS37" s="392"/>
      <c r="JYT37" s="392"/>
      <c r="JYU37" s="392"/>
      <c r="JYV37" s="392"/>
      <c r="JYW37" s="392"/>
      <c r="JYX37" s="392"/>
      <c r="JYY37" s="392"/>
      <c r="JYZ37" s="392"/>
      <c r="JZA37" s="392"/>
      <c r="JZB37" s="392"/>
      <c r="JZC37" s="392"/>
      <c r="JZD37" s="392"/>
      <c r="JZE37" s="392"/>
      <c r="JZF37" s="392"/>
      <c r="JZG37" s="392"/>
      <c r="JZH37" s="392"/>
      <c r="JZI37" s="392"/>
      <c r="JZJ37" s="392"/>
      <c r="JZK37" s="392"/>
      <c r="JZL37" s="392"/>
      <c r="JZM37" s="392"/>
      <c r="JZN37" s="392"/>
      <c r="JZO37" s="392"/>
      <c r="JZP37" s="392"/>
      <c r="JZQ37" s="392"/>
      <c r="JZR37" s="392"/>
      <c r="JZS37" s="392"/>
      <c r="JZT37" s="392"/>
      <c r="JZU37" s="392"/>
      <c r="JZV37" s="392"/>
      <c r="JZW37" s="392"/>
      <c r="JZX37" s="392"/>
      <c r="JZY37" s="392"/>
      <c r="JZZ37" s="392"/>
      <c r="KAA37" s="392"/>
      <c r="KAB37" s="392"/>
      <c r="KAC37" s="392"/>
      <c r="KAD37" s="392"/>
      <c r="KAE37" s="392"/>
      <c r="KAF37" s="392"/>
      <c r="KAG37" s="392"/>
      <c r="KAH37" s="392"/>
      <c r="KAI37" s="392"/>
      <c r="KAJ37" s="392"/>
      <c r="KAK37" s="392"/>
      <c r="KAL37" s="392"/>
      <c r="KAM37" s="392"/>
      <c r="KAN37" s="392"/>
      <c r="KAO37" s="392"/>
      <c r="KAP37" s="392"/>
      <c r="KAQ37" s="392"/>
      <c r="KAR37" s="392"/>
      <c r="KAS37" s="392"/>
      <c r="KAT37" s="392"/>
      <c r="KAU37" s="392"/>
      <c r="KAV37" s="392"/>
      <c r="KAW37" s="392"/>
      <c r="KAX37" s="392"/>
      <c r="KAY37" s="392"/>
      <c r="KAZ37" s="392"/>
      <c r="KBA37" s="392"/>
      <c r="KBB37" s="392"/>
      <c r="KBC37" s="392"/>
      <c r="KBD37" s="392"/>
      <c r="KBE37" s="392"/>
      <c r="KBF37" s="392"/>
      <c r="KBG37" s="392"/>
      <c r="KBH37" s="392"/>
      <c r="KBI37" s="392"/>
      <c r="KBJ37" s="392"/>
      <c r="KBK37" s="392"/>
      <c r="KBL37" s="392"/>
      <c r="KBM37" s="392"/>
      <c r="KBN37" s="392"/>
      <c r="KBO37" s="392"/>
      <c r="KBP37" s="392"/>
      <c r="KBQ37" s="392"/>
      <c r="KBR37" s="392"/>
      <c r="KBS37" s="392"/>
      <c r="KBT37" s="392"/>
      <c r="KBU37" s="392"/>
      <c r="KBV37" s="392"/>
      <c r="KBW37" s="392"/>
      <c r="KBX37" s="392"/>
      <c r="KBY37" s="392"/>
      <c r="KBZ37" s="392"/>
      <c r="KCA37" s="392"/>
      <c r="KCB37" s="392"/>
      <c r="KCC37" s="392"/>
      <c r="KCD37" s="392"/>
      <c r="KCE37" s="392"/>
      <c r="KCF37" s="392"/>
      <c r="KCG37" s="392"/>
      <c r="KCH37" s="392"/>
      <c r="KCI37" s="392"/>
      <c r="KCJ37" s="392"/>
      <c r="KCK37" s="392"/>
      <c r="KCL37" s="392"/>
      <c r="KCM37" s="392"/>
      <c r="KCN37" s="392"/>
      <c r="KCO37" s="392"/>
      <c r="KCP37" s="392"/>
      <c r="KCQ37" s="392"/>
      <c r="KCR37" s="392"/>
      <c r="KCS37" s="392"/>
      <c r="KCT37" s="392"/>
      <c r="KCU37" s="392"/>
      <c r="KCV37" s="392"/>
      <c r="KCW37" s="392"/>
      <c r="KCX37" s="392"/>
      <c r="KCY37" s="392"/>
      <c r="KCZ37" s="392"/>
      <c r="KDA37" s="392"/>
      <c r="KDB37" s="392"/>
      <c r="KDC37" s="392"/>
      <c r="KDD37" s="392"/>
      <c r="KDE37" s="392"/>
      <c r="KDF37" s="392"/>
      <c r="KDG37" s="392"/>
      <c r="KDH37" s="392"/>
      <c r="KDI37" s="392"/>
      <c r="KDJ37" s="392"/>
      <c r="KDK37" s="392"/>
      <c r="KDL37" s="392"/>
      <c r="KDM37" s="392"/>
      <c r="KDN37" s="392"/>
      <c r="KDO37" s="392"/>
      <c r="KDP37" s="392"/>
      <c r="KDQ37" s="392"/>
      <c r="KDR37" s="392"/>
      <c r="KDS37" s="392"/>
      <c r="KDT37" s="392"/>
      <c r="KDU37" s="392"/>
      <c r="KDV37" s="392"/>
      <c r="KDW37" s="392"/>
      <c r="KDX37" s="392"/>
      <c r="KDY37" s="392"/>
      <c r="KDZ37" s="392"/>
      <c r="KEA37" s="392"/>
      <c r="KEB37" s="392"/>
      <c r="KEC37" s="392"/>
      <c r="KED37" s="392"/>
      <c r="KEE37" s="392"/>
      <c r="KEF37" s="392"/>
      <c r="KEG37" s="392"/>
      <c r="KEH37" s="392"/>
      <c r="KEI37" s="392"/>
      <c r="KEJ37" s="392"/>
      <c r="KEK37" s="392"/>
      <c r="KEL37" s="392"/>
      <c r="KEM37" s="392"/>
      <c r="KEN37" s="392"/>
      <c r="KEO37" s="392"/>
      <c r="KEP37" s="392"/>
      <c r="KEQ37" s="392"/>
      <c r="KER37" s="392"/>
      <c r="KES37" s="392"/>
      <c r="KET37" s="392"/>
      <c r="KEU37" s="392"/>
      <c r="KEV37" s="392"/>
      <c r="KEW37" s="392"/>
      <c r="KEX37" s="392"/>
      <c r="KEY37" s="392"/>
      <c r="KEZ37" s="392"/>
      <c r="KFA37" s="392"/>
      <c r="KFB37" s="392"/>
      <c r="KFC37" s="392"/>
      <c r="KFD37" s="392"/>
      <c r="KFE37" s="392"/>
      <c r="KFF37" s="392"/>
      <c r="KFG37" s="392"/>
      <c r="KFH37" s="392"/>
      <c r="KFI37" s="392"/>
      <c r="KFJ37" s="392"/>
      <c r="KFK37" s="392"/>
      <c r="KFL37" s="392"/>
      <c r="KFM37" s="392"/>
      <c r="KFN37" s="392"/>
      <c r="KFO37" s="392"/>
      <c r="KFP37" s="392"/>
      <c r="KFQ37" s="392"/>
      <c r="KFR37" s="392"/>
      <c r="KFS37" s="392"/>
      <c r="KFT37" s="392"/>
      <c r="KFU37" s="392"/>
      <c r="KFV37" s="392"/>
      <c r="KFW37" s="392"/>
      <c r="KFX37" s="392"/>
      <c r="KFY37" s="392"/>
      <c r="KFZ37" s="392"/>
      <c r="KGA37" s="392"/>
      <c r="KGB37" s="392"/>
      <c r="KGC37" s="392"/>
      <c r="KGD37" s="392"/>
      <c r="KGE37" s="392"/>
      <c r="KGF37" s="392"/>
      <c r="KGG37" s="392"/>
      <c r="KGH37" s="392"/>
      <c r="KGI37" s="392"/>
      <c r="KGJ37" s="392"/>
      <c r="KGK37" s="392"/>
      <c r="KGL37" s="392"/>
      <c r="KGM37" s="392"/>
      <c r="KGN37" s="392"/>
      <c r="KGO37" s="392"/>
      <c r="KGP37" s="392"/>
      <c r="KGQ37" s="392"/>
      <c r="KGR37" s="392"/>
      <c r="KGS37" s="392"/>
      <c r="KGT37" s="392"/>
      <c r="KGU37" s="392"/>
      <c r="KGV37" s="392"/>
      <c r="KGW37" s="392"/>
      <c r="KGX37" s="392"/>
      <c r="KGY37" s="392"/>
      <c r="KGZ37" s="392"/>
      <c r="KHA37" s="392"/>
      <c r="KHB37" s="392"/>
      <c r="KHC37" s="392"/>
      <c r="KHD37" s="392"/>
      <c r="KHE37" s="392"/>
      <c r="KHF37" s="392"/>
      <c r="KHG37" s="392"/>
      <c r="KHH37" s="392"/>
      <c r="KHI37" s="392"/>
      <c r="KHJ37" s="392"/>
      <c r="KHK37" s="392"/>
      <c r="KHL37" s="392"/>
      <c r="KHM37" s="392"/>
      <c r="KHN37" s="392"/>
      <c r="KHO37" s="392"/>
      <c r="KHP37" s="392"/>
      <c r="KHQ37" s="392"/>
      <c r="KHR37" s="392"/>
      <c r="KHS37" s="392"/>
      <c r="KHT37" s="392"/>
      <c r="KHU37" s="392"/>
      <c r="KHV37" s="392"/>
      <c r="KHW37" s="392"/>
      <c r="KHX37" s="392"/>
      <c r="KHY37" s="392"/>
      <c r="KHZ37" s="392"/>
      <c r="KIA37" s="392"/>
      <c r="KIB37" s="392"/>
      <c r="KIC37" s="392"/>
      <c r="KID37" s="392"/>
      <c r="KIE37" s="392"/>
      <c r="KIF37" s="392"/>
      <c r="KIG37" s="392"/>
      <c r="KIH37" s="392"/>
      <c r="KII37" s="392"/>
      <c r="KIJ37" s="392"/>
      <c r="KIK37" s="392"/>
      <c r="KIL37" s="392"/>
      <c r="KIM37" s="392"/>
      <c r="KIN37" s="392"/>
      <c r="KIO37" s="392"/>
      <c r="KIP37" s="392"/>
      <c r="KIQ37" s="392"/>
      <c r="KIR37" s="392"/>
      <c r="KIS37" s="392"/>
      <c r="KIT37" s="392"/>
      <c r="KIU37" s="392"/>
      <c r="KIV37" s="392"/>
      <c r="KIW37" s="392"/>
      <c r="KIX37" s="392"/>
      <c r="KIY37" s="392"/>
      <c r="KIZ37" s="392"/>
      <c r="KJA37" s="392"/>
      <c r="KJB37" s="392"/>
      <c r="KJC37" s="392"/>
      <c r="KJD37" s="392"/>
      <c r="KJE37" s="392"/>
      <c r="KJF37" s="392"/>
      <c r="KJG37" s="392"/>
      <c r="KJH37" s="392"/>
      <c r="KJI37" s="392"/>
      <c r="KJJ37" s="392"/>
      <c r="KJK37" s="392"/>
      <c r="KJL37" s="392"/>
      <c r="KJM37" s="392"/>
      <c r="KJN37" s="392"/>
      <c r="KJO37" s="392"/>
      <c r="KJP37" s="392"/>
      <c r="KJQ37" s="392"/>
      <c r="KJR37" s="392"/>
      <c r="KJS37" s="392"/>
      <c r="KJT37" s="392"/>
      <c r="KJU37" s="392"/>
      <c r="KJV37" s="392"/>
      <c r="KJW37" s="392"/>
      <c r="KJX37" s="392"/>
      <c r="KJY37" s="392"/>
      <c r="KJZ37" s="392"/>
      <c r="KKA37" s="392"/>
      <c r="KKB37" s="392"/>
      <c r="KKC37" s="392"/>
      <c r="KKD37" s="392"/>
      <c r="KKE37" s="392"/>
      <c r="KKF37" s="392"/>
      <c r="KKG37" s="392"/>
      <c r="KKH37" s="392"/>
      <c r="KKI37" s="392"/>
      <c r="KKJ37" s="392"/>
      <c r="KKK37" s="392"/>
      <c r="KKL37" s="392"/>
      <c r="KKM37" s="392"/>
      <c r="KKN37" s="392"/>
      <c r="KKO37" s="392"/>
      <c r="KKP37" s="392"/>
      <c r="KKQ37" s="392"/>
      <c r="KKR37" s="392"/>
      <c r="KKS37" s="392"/>
      <c r="KKT37" s="392"/>
      <c r="KKU37" s="392"/>
      <c r="KKV37" s="392"/>
      <c r="KKW37" s="392"/>
      <c r="KKX37" s="392"/>
      <c r="KKY37" s="392"/>
      <c r="KKZ37" s="392"/>
      <c r="KLA37" s="392"/>
      <c r="KLB37" s="392"/>
      <c r="KLC37" s="392"/>
      <c r="KLD37" s="392"/>
      <c r="KLE37" s="392"/>
      <c r="KLF37" s="392"/>
      <c r="KLG37" s="392"/>
      <c r="KLH37" s="392"/>
      <c r="KLI37" s="392"/>
      <c r="KLJ37" s="392"/>
      <c r="KLK37" s="392"/>
      <c r="KLL37" s="392"/>
      <c r="KLM37" s="392"/>
      <c r="KLN37" s="392"/>
      <c r="KLO37" s="392"/>
      <c r="KLP37" s="392"/>
      <c r="KLQ37" s="392"/>
      <c r="KLR37" s="392"/>
      <c r="KLS37" s="392"/>
      <c r="KLT37" s="392"/>
      <c r="KLU37" s="392"/>
      <c r="KLV37" s="392"/>
      <c r="KLW37" s="392"/>
      <c r="KLX37" s="392"/>
      <c r="KLY37" s="392"/>
      <c r="KLZ37" s="392"/>
      <c r="KMA37" s="392"/>
      <c r="KMB37" s="392"/>
      <c r="KMC37" s="392"/>
      <c r="KMD37" s="392"/>
      <c r="KME37" s="392"/>
      <c r="KMF37" s="392"/>
      <c r="KMG37" s="392"/>
      <c r="KMH37" s="392"/>
      <c r="KMI37" s="392"/>
      <c r="KMJ37" s="392"/>
      <c r="KMK37" s="392"/>
      <c r="KML37" s="392"/>
      <c r="KMM37" s="392"/>
      <c r="KMN37" s="392"/>
      <c r="KMO37" s="392"/>
      <c r="KMP37" s="392"/>
      <c r="KMQ37" s="392"/>
      <c r="KMR37" s="392"/>
      <c r="KMS37" s="392"/>
      <c r="KMT37" s="392"/>
      <c r="KMU37" s="392"/>
      <c r="KMV37" s="392"/>
      <c r="KMW37" s="392"/>
      <c r="KMX37" s="392"/>
      <c r="KMY37" s="392"/>
      <c r="KMZ37" s="392"/>
      <c r="KNA37" s="392"/>
      <c r="KNB37" s="392"/>
      <c r="KNC37" s="392"/>
      <c r="KND37" s="392"/>
      <c r="KNE37" s="392"/>
      <c r="KNF37" s="392"/>
      <c r="KNG37" s="392"/>
      <c r="KNH37" s="392"/>
      <c r="KNI37" s="392"/>
      <c r="KNJ37" s="392"/>
      <c r="KNK37" s="392"/>
      <c r="KNL37" s="392"/>
      <c r="KNM37" s="392"/>
      <c r="KNN37" s="392"/>
      <c r="KNO37" s="392"/>
      <c r="KNP37" s="392"/>
      <c r="KNQ37" s="392"/>
      <c r="KNR37" s="392"/>
      <c r="KNS37" s="392"/>
      <c r="KNT37" s="392"/>
      <c r="KNU37" s="392"/>
      <c r="KNV37" s="392"/>
      <c r="KNW37" s="392"/>
      <c r="KNX37" s="392"/>
      <c r="KNY37" s="392"/>
      <c r="KNZ37" s="392"/>
      <c r="KOA37" s="392"/>
      <c r="KOB37" s="392"/>
      <c r="KOC37" s="392"/>
      <c r="KOD37" s="392"/>
      <c r="KOE37" s="392"/>
      <c r="KOF37" s="392"/>
      <c r="KOG37" s="392"/>
      <c r="KOH37" s="392"/>
      <c r="KOI37" s="392"/>
      <c r="KOJ37" s="392"/>
      <c r="KOK37" s="392"/>
      <c r="KOL37" s="392"/>
      <c r="KOM37" s="392"/>
      <c r="KON37" s="392"/>
      <c r="KOO37" s="392"/>
      <c r="KOP37" s="392"/>
      <c r="KOQ37" s="392"/>
      <c r="KOR37" s="392"/>
      <c r="KOS37" s="392"/>
      <c r="KOT37" s="392"/>
      <c r="KOU37" s="392"/>
      <c r="KOV37" s="392"/>
      <c r="KOW37" s="392"/>
      <c r="KOX37" s="392"/>
      <c r="KOY37" s="392"/>
      <c r="KOZ37" s="392"/>
      <c r="KPA37" s="392"/>
      <c r="KPB37" s="392"/>
      <c r="KPC37" s="392"/>
      <c r="KPD37" s="392"/>
      <c r="KPE37" s="392"/>
      <c r="KPF37" s="392"/>
      <c r="KPG37" s="392"/>
      <c r="KPH37" s="392"/>
      <c r="KPI37" s="392"/>
      <c r="KPJ37" s="392"/>
      <c r="KPK37" s="392"/>
      <c r="KPL37" s="392"/>
      <c r="KPM37" s="392"/>
      <c r="KPN37" s="392"/>
      <c r="KPO37" s="392"/>
      <c r="KPP37" s="392"/>
      <c r="KPQ37" s="392"/>
      <c r="KPR37" s="392"/>
      <c r="KPS37" s="392"/>
      <c r="KPT37" s="392"/>
      <c r="KPU37" s="392"/>
      <c r="KPV37" s="392"/>
      <c r="KPW37" s="392"/>
      <c r="KPX37" s="392"/>
      <c r="KPY37" s="392"/>
      <c r="KPZ37" s="392"/>
      <c r="KQA37" s="392"/>
      <c r="KQB37" s="392"/>
      <c r="KQC37" s="392"/>
      <c r="KQD37" s="392"/>
      <c r="KQE37" s="392"/>
      <c r="KQF37" s="392"/>
      <c r="KQG37" s="392"/>
      <c r="KQH37" s="392"/>
      <c r="KQI37" s="392"/>
      <c r="KQJ37" s="392"/>
      <c r="KQK37" s="392"/>
      <c r="KQL37" s="392"/>
      <c r="KQM37" s="392"/>
      <c r="KQN37" s="392"/>
      <c r="KQO37" s="392"/>
      <c r="KQP37" s="392"/>
      <c r="KQQ37" s="392"/>
      <c r="KQR37" s="392"/>
      <c r="KQS37" s="392"/>
      <c r="KQT37" s="392"/>
      <c r="KQU37" s="392"/>
      <c r="KQV37" s="392"/>
      <c r="KQW37" s="392"/>
      <c r="KQX37" s="392"/>
      <c r="KQY37" s="392"/>
      <c r="KQZ37" s="392"/>
      <c r="KRA37" s="392"/>
      <c r="KRB37" s="392"/>
      <c r="KRC37" s="392"/>
      <c r="KRD37" s="392"/>
      <c r="KRE37" s="392"/>
      <c r="KRF37" s="392"/>
      <c r="KRG37" s="392"/>
      <c r="KRH37" s="392"/>
      <c r="KRI37" s="392"/>
      <c r="KRJ37" s="392"/>
      <c r="KRK37" s="392"/>
      <c r="KRL37" s="392"/>
      <c r="KRM37" s="392"/>
      <c r="KRN37" s="392"/>
      <c r="KRO37" s="392"/>
      <c r="KRP37" s="392"/>
      <c r="KRQ37" s="392"/>
      <c r="KRR37" s="392"/>
      <c r="KRS37" s="392"/>
      <c r="KRT37" s="392"/>
      <c r="KRU37" s="392"/>
      <c r="KRV37" s="392"/>
      <c r="KRW37" s="392"/>
      <c r="KRX37" s="392"/>
      <c r="KRY37" s="392"/>
      <c r="KRZ37" s="392"/>
      <c r="KSA37" s="392"/>
      <c r="KSB37" s="392"/>
      <c r="KSC37" s="392"/>
      <c r="KSD37" s="392"/>
      <c r="KSE37" s="392"/>
      <c r="KSF37" s="392"/>
      <c r="KSG37" s="392"/>
      <c r="KSH37" s="392"/>
      <c r="KSI37" s="392"/>
      <c r="KSJ37" s="392"/>
      <c r="KSK37" s="392"/>
      <c r="KSL37" s="392"/>
      <c r="KSM37" s="392"/>
      <c r="KSN37" s="392"/>
      <c r="KSO37" s="392"/>
      <c r="KSP37" s="392"/>
      <c r="KSQ37" s="392"/>
      <c r="KSR37" s="392"/>
      <c r="KSS37" s="392"/>
      <c r="KST37" s="392"/>
      <c r="KSU37" s="392"/>
      <c r="KSV37" s="392"/>
      <c r="KSW37" s="392"/>
      <c r="KSX37" s="392"/>
      <c r="KSY37" s="392"/>
      <c r="KSZ37" s="392"/>
      <c r="KTA37" s="392"/>
      <c r="KTB37" s="392"/>
      <c r="KTC37" s="392"/>
      <c r="KTD37" s="392"/>
      <c r="KTE37" s="392"/>
      <c r="KTF37" s="392"/>
      <c r="KTG37" s="392"/>
      <c r="KTH37" s="392"/>
      <c r="KTI37" s="392"/>
      <c r="KTJ37" s="392"/>
      <c r="KTK37" s="392"/>
      <c r="KTL37" s="392"/>
      <c r="KTM37" s="392"/>
      <c r="KTN37" s="392"/>
      <c r="KTO37" s="392"/>
      <c r="KTP37" s="392"/>
      <c r="KTQ37" s="392"/>
      <c r="KTR37" s="392"/>
      <c r="KTS37" s="392"/>
      <c r="KTT37" s="392"/>
      <c r="KTU37" s="392"/>
      <c r="KTV37" s="392"/>
      <c r="KTW37" s="392"/>
      <c r="KTX37" s="392"/>
      <c r="KTY37" s="392"/>
      <c r="KTZ37" s="392"/>
      <c r="KUA37" s="392"/>
      <c r="KUB37" s="392"/>
      <c r="KUC37" s="392"/>
      <c r="KUD37" s="392"/>
      <c r="KUE37" s="392"/>
      <c r="KUF37" s="392"/>
      <c r="KUG37" s="392"/>
      <c r="KUH37" s="392"/>
      <c r="KUI37" s="392"/>
      <c r="KUJ37" s="392"/>
      <c r="KUK37" s="392"/>
      <c r="KUL37" s="392"/>
      <c r="KUM37" s="392"/>
      <c r="KUN37" s="392"/>
      <c r="KUO37" s="392"/>
      <c r="KUP37" s="392"/>
      <c r="KUQ37" s="392"/>
      <c r="KUR37" s="392"/>
      <c r="KUS37" s="392"/>
      <c r="KUT37" s="392"/>
      <c r="KUU37" s="392"/>
      <c r="KUV37" s="392"/>
      <c r="KUW37" s="392"/>
      <c r="KUX37" s="392"/>
      <c r="KUY37" s="392"/>
      <c r="KUZ37" s="392"/>
      <c r="KVA37" s="392"/>
      <c r="KVB37" s="392"/>
      <c r="KVC37" s="392"/>
      <c r="KVD37" s="392"/>
      <c r="KVE37" s="392"/>
      <c r="KVF37" s="392"/>
      <c r="KVG37" s="392"/>
      <c r="KVH37" s="392"/>
      <c r="KVI37" s="392"/>
      <c r="KVJ37" s="392"/>
      <c r="KVK37" s="392"/>
      <c r="KVL37" s="392"/>
      <c r="KVM37" s="392"/>
      <c r="KVN37" s="392"/>
      <c r="KVO37" s="392"/>
      <c r="KVP37" s="392"/>
      <c r="KVQ37" s="392"/>
      <c r="KVR37" s="392"/>
      <c r="KVS37" s="392"/>
      <c r="KVT37" s="392"/>
      <c r="KVU37" s="392"/>
      <c r="KVV37" s="392"/>
      <c r="KVW37" s="392"/>
      <c r="KVX37" s="392"/>
      <c r="KVY37" s="392"/>
      <c r="KVZ37" s="392"/>
      <c r="KWA37" s="392"/>
      <c r="KWB37" s="392"/>
      <c r="KWC37" s="392"/>
      <c r="KWD37" s="392"/>
      <c r="KWE37" s="392"/>
      <c r="KWF37" s="392"/>
      <c r="KWG37" s="392"/>
      <c r="KWH37" s="392"/>
      <c r="KWI37" s="392"/>
      <c r="KWJ37" s="392"/>
      <c r="KWK37" s="392"/>
      <c r="KWL37" s="392"/>
      <c r="KWM37" s="392"/>
      <c r="KWN37" s="392"/>
      <c r="KWO37" s="392"/>
      <c r="KWP37" s="392"/>
      <c r="KWQ37" s="392"/>
      <c r="KWR37" s="392"/>
      <c r="KWS37" s="392"/>
      <c r="KWT37" s="392"/>
      <c r="KWU37" s="392"/>
      <c r="KWV37" s="392"/>
      <c r="KWW37" s="392"/>
      <c r="KWX37" s="392"/>
      <c r="KWY37" s="392"/>
      <c r="KWZ37" s="392"/>
      <c r="KXA37" s="392"/>
      <c r="KXB37" s="392"/>
      <c r="KXC37" s="392"/>
      <c r="KXD37" s="392"/>
      <c r="KXE37" s="392"/>
      <c r="KXF37" s="392"/>
      <c r="KXG37" s="392"/>
      <c r="KXH37" s="392"/>
      <c r="KXI37" s="392"/>
      <c r="KXJ37" s="392"/>
      <c r="KXK37" s="392"/>
      <c r="KXL37" s="392"/>
      <c r="KXM37" s="392"/>
      <c r="KXN37" s="392"/>
      <c r="KXO37" s="392"/>
      <c r="KXP37" s="392"/>
      <c r="KXQ37" s="392"/>
      <c r="KXR37" s="392"/>
      <c r="KXS37" s="392"/>
      <c r="KXT37" s="392"/>
      <c r="KXU37" s="392"/>
      <c r="KXV37" s="392"/>
      <c r="KXW37" s="392"/>
      <c r="KXX37" s="392"/>
      <c r="KXY37" s="392"/>
      <c r="KXZ37" s="392"/>
      <c r="KYA37" s="392"/>
      <c r="KYB37" s="392"/>
      <c r="KYC37" s="392"/>
      <c r="KYD37" s="392"/>
      <c r="KYE37" s="392"/>
      <c r="KYF37" s="392"/>
      <c r="KYG37" s="392"/>
      <c r="KYH37" s="392"/>
      <c r="KYI37" s="392"/>
      <c r="KYJ37" s="392"/>
      <c r="KYK37" s="392"/>
      <c r="KYL37" s="392"/>
      <c r="KYM37" s="392"/>
      <c r="KYN37" s="392"/>
      <c r="KYO37" s="392"/>
      <c r="KYP37" s="392"/>
      <c r="KYQ37" s="392"/>
      <c r="KYR37" s="392"/>
      <c r="KYS37" s="392"/>
      <c r="KYT37" s="392"/>
      <c r="KYU37" s="392"/>
      <c r="KYV37" s="392"/>
      <c r="KYW37" s="392"/>
      <c r="KYX37" s="392"/>
      <c r="KYY37" s="392"/>
      <c r="KYZ37" s="392"/>
      <c r="KZA37" s="392"/>
      <c r="KZB37" s="392"/>
      <c r="KZC37" s="392"/>
      <c r="KZD37" s="392"/>
      <c r="KZE37" s="392"/>
      <c r="KZF37" s="392"/>
      <c r="KZG37" s="392"/>
      <c r="KZH37" s="392"/>
      <c r="KZI37" s="392"/>
      <c r="KZJ37" s="392"/>
      <c r="KZK37" s="392"/>
      <c r="KZL37" s="392"/>
      <c r="KZM37" s="392"/>
      <c r="KZN37" s="392"/>
      <c r="KZO37" s="392"/>
      <c r="KZP37" s="392"/>
      <c r="KZQ37" s="392"/>
      <c r="KZR37" s="392"/>
      <c r="KZS37" s="392"/>
      <c r="KZT37" s="392"/>
      <c r="KZU37" s="392"/>
      <c r="KZV37" s="392"/>
      <c r="KZW37" s="392"/>
      <c r="KZX37" s="392"/>
      <c r="KZY37" s="392"/>
      <c r="KZZ37" s="392"/>
      <c r="LAA37" s="392"/>
      <c r="LAB37" s="392"/>
      <c r="LAC37" s="392"/>
      <c r="LAD37" s="392"/>
      <c r="LAE37" s="392"/>
      <c r="LAF37" s="392"/>
      <c r="LAG37" s="392"/>
      <c r="LAH37" s="392"/>
      <c r="LAI37" s="392"/>
      <c r="LAJ37" s="392"/>
      <c r="LAK37" s="392"/>
      <c r="LAL37" s="392"/>
      <c r="LAM37" s="392"/>
      <c r="LAN37" s="392"/>
      <c r="LAO37" s="392"/>
      <c r="LAP37" s="392"/>
      <c r="LAQ37" s="392"/>
      <c r="LAR37" s="392"/>
      <c r="LAS37" s="392"/>
      <c r="LAT37" s="392"/>
      <c r="LAU37" s="392"/>
      <c r="LAV37" s="392"/>
      <c r="LAW37" s="392"/>
      <c r="LAX37" s="392"/>
      <c r="LAY37" s="392"/>
      <c r="LAZ37" s="392"/>
      <c r="LBA37" s="392"/>
      <c r="LBB37" s="392"/>
      <c r="LBC37" s="392"/>
      <c r="LBD37" s="392"/>
      <c r="LBE37" s="392"/>
      <c r="LBF37" s="392"/>
      <c r="LBG37" s="392"/>
      <c r="LBH37" s="392"/>
      <c r="LBI37" s="392"/>
      <c r="LBJ37" s="392"/>
      <c r="LBK37" s="392"/>
      <c r="LBL37" s="392"/>
      <c r="LBM37" s="392"/>
      <c r="LBN37" s="392"/>
      <c r="LBO37" s="392"/>
      <c r="LBP37" s="392"/>
      <c r="LBQ37" s="392"/>
      <c r="LBR37" s="392"/>
      <c r="LBS37" s="392"/>
      <c r="LBT37" s="392"/>
      <c r="LBU37" s="392"/>
      <c r="LBV37" s="392"/>
      <c r="LBW37" s="392"/>
      <c r="LBX37" s="392"/>
      <c r="LBY37" s="392"/>
      <c r="LBZ37" s="392"/>
      <c r="LCA37" s="392"/>
      <c r="LCB37" s="392"/>
      <c r="LCC37" s="392"/>
      <c r="LCD37" s="392"/>
      <c r="LCE37" s="392"/>
      <c r="LCF37" s="392"/>
      <c r="LCG37" s="392"/>
      <c r="LCH37" s="392"/>
      <c r="LCI37" s="392"/>
      <c r="LCJ37" s="392"/>
      <c r="LCK37" s="392"/>
      <c r="LCL37" s="392"/>
      <c r="LCM37" s="392"/>
      <c r="LCN37" s="392"/>
      <c r="LCO37" s="392"/>
      <c r="LCP37" s="392"/>
      <c r="LCQ37" s="392"/>
      <c r="LCR37" s="392"/>
      <c r="LCS37" s="392"/>
      <c r="LCT37" s="392"/>
      <c r="LCU37" s="392"/>
      <c r="LCV37" s="392"/>
      <c r="LCW37" s="392"/>
      <c r="LCX37" s="392"/>
      <c r="LCY37" s="392"/>
      <c r="LCZ37" s="392"/>
      <c r="LDA37" s="392"/>
      <c r="LDB37" s="392"/>
      <c r="LDC37" s="392"/>
      <c r="LDD37" s="392"/>
      <c r="LDE37" s="392"/>
      <c r="LDF37" s="392"/>
      <c r="LDG37" s="392"/>
      <c r="LDH37" s="392"/>
      <c r="LDI37" s="392"/>
      <c r="LDJ37" s="392"/>
      <c r="LDK37" s="392"/>
      <c r="LDL37" s="392"/>
      <c r="LDM37" s="392"/>
      <c r="LDN37" s="392"/>
      <c r="LDO37" s="392"/>
      <c r="LDP37" s="392"/>
      <c r="LDQ37" s="392"/>
      <c r="LDR37" s="392"/>
      <c r="LDS37" s="392"/>
      <c r="LDT37" s="392"/>
      <c r="LDU37" s="392"/>
      <c r="LDV37" s="392"/>
      <c r="LDW37" s="392"/>
      <c r="LDX37" s="392"/>
      <c r="LDY37" s="392"/>
      <c r="LDZ37" s="392"/>
      <c r="LEA37" s="392"/>
      <c r="LEB37" s="392"/>
      <c r="LEC37" s="392"/>
      <c r="LED37" s="392"/>
      <c r="LEE37" s="392"/>
      <c r="LEF37" s="392"/>
      <c r="LEG37" s="392"/>
      <c r="LEH37" s="392"/>
      <c r="LEI37" s="392"/>
      <c r="LEJ37" s="392"/>
      <c r="LEK37" s="392"/>
      <c r="LEL37" s="392"/>
      <c r="LEM37" s="392"/>
      <c r="LEN37" s="392"/>
      <c r="LEO37" s="392"/>
      <c r="LEP37" s="392"/>
      <c r="LEQ37" s="392"/>
      <c r="LER37" s="392"/>
      <c r="LES37" s="392"/>
      <c r="LET37" s="392"/>
      <c r="LEU37" s="392"/>
      <c r="LEV37" s="392"/>
      <c r="LEW37" s="392"/>
      <c r="LEX37" s="392"/>
      <c r="LEY37" s="392"/>
      <c r="LEZ37" s="392"/>
      <c r="LFA37" s="392"/>
      <c r="LFB37" s="392"/>
      <c r="LFC37" s="392"/>
      <c r="LFD37" s="392"/>
      <c r="LFE37" s="392"/>
      <c r="LFF37" s="392"/>
      <c r="LFG37" s="392"/>
      <c r="LFH37" s="392"/>
      <c r="LFI37" s="392"/>
      <c r="LFJ37" s="392"/>
      <c r="LFK37" s="392"/>
      <c r="LFL37" s="392"/>
      <c r="LFM37" s="392"/>
      <c r="LFN37" s="392"/>
      <c r="LFO37" s="392"/>
      <c r="LFP37" s="392"/>
      <c r="LFQ37" s="392"/>
      <c r="LFR37" s="392"/>
      <c r="LFS37" s="392"/>
      <c r="LFT37" s="392"/>
      <c r="LFU37" s="392"/>
      <c r="LFV37" s="392"/>
      <c r="LFW37" s="392"/>
      <c r="LFX37" s="392"/>
      <c r="LFY37" s="392"/>
      <c r="LFZ37" s="392"/>
      <c r="LGA37" s="392"/>
      <c r="LGB37" s="392"/>
      <c r="LGC37" s="392"/>
      <c r="LGD37" s="392"/>
      <c r="LGE37" s="392"/>
      <c r="LGF37" s="392"/>
      <c r="LGG37" s="392"/>
      <c r="LGH37" s="392"/>
      <c r="LGI37" s="392"/>
      <c r="LGJ37" s="392"/>
      <c r="LGK37" s="392"/>
      <c r="LGL37" s="392"/>
      <c r="LGM37" s="392"/>
      <c r="LGN37" s="392"/>
      <c r="LGO37" s="392"/>
      <c r="LGP37" s="392"/>
      <c r="LGQ37" s="392"/>
      <c r="LGR37" s="392"/>
      <c r="LGS37" s="392"/>
      <c r="LGT37" s="392"/>
      <c r="LGU37" s="392"/>
      <c r="LGV37" s="392"/>
      <c r="LGW37" s="392"/>
      <c r="LGX37" s="392"/>
      <c r="LGY37" s="392"/>
      <c r="LGZ37" s="392"/>
      <c r="LHA37" s="392"/>
      <c r="LHB37" s="392"/>
      <c r="LHC37" s="392"/>
      <c r="LHD37" s="392"/>
      <c r="LHE37" s="392"/>
      <c r="LHF37" s="392"/>
      <c r="LHG37" s="392"/>
      <c r="LHH37" s="392"/>
      <c r="LHI37" s="392"/>
      <c r="LHJ37" s="392"/>
      <c r="LHK37" s="392"/>
      <c r="LHL37" s="392"/>
      <c r="LHM37" s="392"/>
      <c r="LHN37" s="392"/>
      <c r="LHO37" s="392"/>
      <c r="LHP37" s="392"/>
      <c r="LHQ37" s="392"/>
      <c r="LHR37" s="392"/>
      <c r="LHS37" s="392"/>
      <c r="LHT37" s="392"/>
      <c r="LHU37" s="392"/>
      <c r="LHV37" s="392"/>
      <c r="LHW37" s="392"/>
      <c r="LHX37" s="392"/>
      <c r="LHY37" s="392"/>
      <c r="LHZ37" s="392"/>
      <c r="LIA37" s="392"/>
      <c r="LIB37" s="392"/>
      <c r="LIC37" s="392"/>
      <c r="LID37" s="392"/>
      <c r="LIE37" s="392"/>
      <c r="LIF37" s="392"/>
      <c r="LIG37" s="392"/>
      <c r="LIH37" s="392"/>
      <c r="LII37" s="392"/>
      <c r="LIJ37" s="392"/>
      <c r="LIK37" s="392"/>
      <c r="LIL37" s="392"/>
      <c r="LIM37" s="392"/>
      <c r="LIN37" s="392"/>
      <c r="LIO37" s="392"/>
      <c r="LIP37" s="392"/>
      <c r="LIQ37" s="392"/>
      <c r="LIR37" s="392"/>
      <c r="LIS37" s="392"/>
      <c r="LIT37" s="392"/>
      <c r="LIU37" s="392"/>
      <c r="LIV37" s="392"/>
      <c r="LIW37" s="392"/>
      <c r="LIX37" s="392"/>
      <c r="LIY37" s="392"/>
      <c r="LIZ37" s="392"/>
      <c r="LJA37" s="392"/>
      <c r="LJB37" s="392"/>
      <c r="LJC37" s="392"/>
      <c r="LJD37" s="392"/>
      <c r="LJE37" s="392"/>
      <c r="LJF37" s="392"/>
      <c r="LJG37" s="392"/>
      <c r="LJH37" s="392"/>
      <c r="LJI37" s="392"/>
      <c r="LJJ37" s="392"/>
      <c r="LJK37" s="392"/>
      <c r="LJL37" s="392"/>
      <c r="LJM37" s="392"/>
      <c r="LJN37" s="392"/>
      <c r="LJO37" s="392"/>
      <c r="LJP37" s="392"/>
      <c r="LJQ37" s="392"/>
      <c r="LJR37" s="392"/>
      <c r="LJS37" s="392"/>
      <c r="LJT37" s="392"/>
      <c r="LJU37" s="392"/>
      <c r="LJV37" s="392"/>
      <c r="LJW37" s="392"/>
      <c r="LJX37" s="392"/>
      <c r="LJY37" s="392"/>
      <c r="LJZ37" s="392"/>
      <c r="LKA37" s="392"/>
      <c r="LKB37" s="392"/>
      <c r="LKC37" s="392"/>
      <c r="LKD37" s="392"/>
      <c r="LKE37" s="392"/>
      <c r="LKF37" s="392"/>
      <c r="LKG37" s="392"/>
      <c r="LKH37" s="392"/>
      <c r="LKI37" s="392"/>
      <c r="LKJ37" s="392"/>
      <c r="LKK37" s="392"/>
      <c r="LKL37" s="392"/>
      <c r="LKM37" s="392"/>
      <c r="LKN37" s="392"/>
      <c r="LKO37" s="392"/>
      <c r="LKP37" s="392"/>
      <c r="LKQ37" s="392"/>
      <c r="LKR37" s="392"/>
      <c r="LKS37" s="392"/>
      <c r="LKT37" s="392"/>
      <c r="LKU37" s="392"/>
      <c r="LKV37" s="392"/>
      <c r="LKW37" s="392"/>
      <c r="LKX37" s="392"/>
      <c r="LKY37" s="392"/>
      <c r="LKZ37" s="392"/>
      <c r="LLA37" s="392"/>
      <c r="LLB37" s="392"/>
      <c r="LLC37" s="392"/>
      <c r="LLD37" s="392"/>
      <c r="LLE37" s="392"/>
      <c r="LLF37" s="392"/>
      <c r="LLG37" s="392"/>
      <c r="LLH37" s="392"/>
      <c r="LLI37" s="392"/>
      <c r="LLJ37" s="392"/>
      <c r="LLK37" s="392"/>
      <c r="LLL37" s="392"/>
      <c r="LLM37" s="392"/>
      <c r="LLN37" s="392"/>
      <c r="LLO37" s="392"/>
      <c r="LLP37" s="392"/>
      <c r="LLQ37" s="392"/>
      <c r="LLR37" s="392"/>
      <c r="LLS37" s="392"/>
      <c r="LLT37" s="392"/>
      <c r="LLU37" s="392"/>
      <c r="LLV37" s="392"/>
      <c r="LLW37" s="392"/>
      <c r="LLX37" s="392"/>
      <c r="LLY37" s="392"/>
      <c r="LLZ37" s="392"/>
      <c r="LMA37" s="392"/>
      <c r="LMB37" s="392"/>
      <c r="LMC37" s="392"/>
      <c r="LMD37" s="392"/>
      <c r="LME37" s="392"/>
      <c r="LMF37" s="392"/>
      <c r="LMG37" s="392"/>
      <c r="LMH37" s="392"/>
      <c r="LMI37" s="392"/>
      <c r="LMJ37" s="392"/>
      <c r="LMK37" s="392"/>
      <c r="LML37" s="392"/>
      <c r="LMM37" s="392"/>
      <c r="LMN37" s="392"/>
      <c r="LMO37" s="392"/>
      <c r="LMP37" s="392"/>
      <c r="LMQ37" s="392"/>
      <c r="LMR37" s="392"/>
      <c r="LMS37" s="392"/>
      <c r="LMT37" s="392"/>
      <c r="LMU37" s="392"/>
      <c r="LMV37" s="392"/>
      <c r="LMW37" s="392"/>
      <c r="LMX37" s="392"/>
      <c r="LMY37" s="392"/>
      <c r="LMZ37" s="392"/>
      <c r="LNA37" s="392"/>
      <c r="LNB37" s="392"/>
      <c r="LNC37" s="392"/>
      <c r="LND37" s="392"/>
      <c r="LNE37" s="392"/>
      <c r="LNF37" s="392"/>
      <c r="LNG37" s="392"/>
      <c r="LNH37" s="392"/>
      <c r="LNI37" s="392"/>
      <c r="LNJ37" s="392"/>
      <c r="LNK37" s="392"/>
      <c r="LNL37" s="392"/>
      <c r="LNM37" s="392"/>
      <c r="LNN37" s="392"/>
      <c r="LNO37" s="392"/>
      <c r="LNP37" s="392"/>
      <c r="LNQ37" s="392"/>
      <c r="LNR37" s="392"/>
      <c r="LNS37" s="392"/>
      <c r="LNT37" s="392"/>
      <c r="LNU37" s="392"/>
      <c r="LNV37" s="392"/>
      <c r="LNW37" s="392"/>
      <c r="LNX37" s="392"/>
      <c r="LNY37" s="392"/>
      <c r="LNZ37" s="392"/>
      <c r="LOA37" s="392"/>
      <c r="LOB37" s="392"/>
      <c r="LOC37" s="392"/>
      <c r="LOD37" s="392"/>
      <c r="LOE37" s="392"/>
      <c r="LOF37" s="392"/>
      <c r="LOG37" s="392"/>
      <c r="LOH37" s="392"/>
      <c r="LOI37" s="392"/>
      <c r="LOJ37" s="392"/>
      <c r="LOK37" s="392"/>
      <c r="LOL37" s="392"/>
      <c r="LOM37" s="392"/>
      <c r="LON37" s="392"/>
      <c r="LOO37" s="392"/>
      <c r="LOP37" s="392"/>
      <c r="LOQ37" s="392"/>
      <c r="LOR37" s="392"/>
      <c r="LOS37" s="392"/>
      <c r="LOT37" s="392"/>
      <c r="LOU37" s="392"/>
      <c r="LOV37" s="392"/>
      <c r="LOW37" s="392"/>
      <c r="LOX37" s="392"/>
      <c r="LOY37" s="392"/>
      <c r="LOZ37" s="392"/>
      <c r="LPA37" s="392"/>
      <c r="LPB37" s="392"/>
      <c r="LPC37" s="392"/>
      <c r="LPD37" s="392"/>
      <c r="LPE37" s="392"/>
      <c r="LPF37" s="392"/>
      <c r="LPG37" s="392"/>
      <c r="LPH37" s="392"/>
      <c r="LPI37" s="392"/>
      <c r="LPJ37" s="392"/>
      <c r="LPK37" s="392"/>
      <c r="LPL37" s="392"/>
      <c r="LPM37" s="392"/>
      <c r="LPN37" s="392"/>
      <c r="LPO37" s="392"/>
      <c r="LPP37" s="392"/>
      <c r="LPQ37" s="392"/>
      <c r="LPR37" s="392"/>
      <c r="LPS37" s="392"/>
      <c r="LPT37" s="392"/>
      <c r="LPU37" s="392"/>
      <c r="LPV37" s="392"/>
      <c r="LPW37" s="392"/>
      <c r="LPX37" s="392"/>
      <c r="LPY37" s="392"/>
      <c r="LPZ37" s="392"/>
      <c r="LQA37" s="392"/>
      <c r="LQB37" s="392"/>
      <c r="LQC37" s="392"/>
      <c r="LQD37" s="392"/>
      <c r="LQE37" s="392"/>
      <c r="LQF37" s="392"/>
      <c r="LQG37" s="392"/>
      <c r="LQH37" s="392"/>
      <c r="LQI37" s="392"/>
      <c r="LQJ37" s="392"/>
      <c r="LQK37" s="392"/>
      <c r="LQL37" s="392"/>
      <c r="LQM37" s="392"/>
      <c r="LQN37" s="392"/>
      <c r="LQO37" s="392"/>
      <c r="LQP37" s="392"/>
      <c r="LQQ37" s="392"/>
      <c r="LQR37" s="392"/>
      <c r="LQS37" s="392"/>
      <c r="LQT37" s="392"/>
      <c r="LQU37" s="392"/>
      <c r="LQV37" s="392"/>
      <c r="LQW37" s="392"/>
      <c r="LQX37" s="392"/>
      <c r="LQY37" s="392"/>
      <c r="LQZ37" s="392"/>
      <c r="LRA37" s="392"/>
      <c r="LRB37" s="392"/>
      <c r="LRC37" s="392"/>
      <c r="LRD37" s="392"/>
      <c r="LRE37" s="392"/>
      <c r="LRF37" s="392"/>
      <c r="LRG37" s="392"/>
      <c r="LRH37" s="392"/>
      <c r="LRI37" s="392"/>
      <c r="LRJ37" s="392"/>
      <c r="LRK37" s="392"/>
      <c r="LRL37" s="392"/>
      <c r="LRM37" s="392"/>
      <c r="LRN37" s="392"/>
      <c r="LRO37" s="392"/>
      <c r="LRP37" s="392"/>
      <c r="LRQ37" s="392"/>
      <c r="LRR37" s="392"/>
      <c r="LRS37" s="392"/>
      <c r="LRT37" s="392"/>
      <c r="LRU37" s="392"/>
      <c r="LRV37" s="392"/>
      <c r="LRW37" s="392"/>
      <c r="LRX37" s="392"/>
      <c r="LRY37" s="392"/>
      <c r="LRZ37" s="392"/>
      <c r="LSA37" s="392"/>
      <c r="LSB37" s="392"/>
      <c r="LSC37" s="392"/>
      <c r="LSD37" s="392"/>
      <c r="LSE37" s="392"/>
      <c r="LSF37" s="392"/>
      <c r="LSG37" s="392"/>
      <c r="LSH37" s="392"/>
      <c r="LSI37" s="392"/>
      <c r="LSJ37" s="392"/>
      <c r="LSK37" s="392"/>
      <c r="LSL37" s="392"/>
      <c r="LSM37" s="392"/>
      <c r="LSN37" s="392"/>
      <c r="LSO37" s="392"/>
      <c r="LSP37" s="392"/>
      <c r="LSQ37" s="392"/>
      <c r="LSR37" s="392"/>
      <c r="LSS37" s="392"/>
      <c r="LST37" s="392"/>
      <c r="LSU37" s="392"/>
      <c r="LSV37" s="392"/>
      <c r="LSW37" s="392"/>
      <c r="LSX37" s="392"/>
      <c r="LSY37" s="392"/>
      <c r="LSZ37" s="392"/>
      <c r="LTA37" s="392"/>
      <c r="LTB37" s="392"/>
      <c r="LTC37" s="392"/>
      <c r="LTD37" s="392"/>
      <c r="LTE37" s="392"/>
      <c r="LTF37" s="392"/>
      <c r="LTG37" s="392"/>
      <c r="LTH37" s="392"/>
      <c r="LTI37" s="392"/>
      <c r="LTJ37" s="392"/>
      <c r="LTK37" s="392"/>
      <c r="LTL37" s="392"/>
      <c r="LTM37" s="392"/>
      <c r="LTN37" s="392"/>
      <c r="LTO37" s="392"/>
      <c r="LTP37" s="392"/>
      <c r="LTQ37" s="392"/>
      <c r="LTR37" s="392"/>
      <c r="LTS37" s="392"/>
      <c r="LTT37" s="392"/>
      <c r="LTU37" s="392"/>
      <c r="LTV37" s="392"/>
      <c r="LTW37" s="392"/>
      <c r="LTX37" s="392"/>
      <c r="LTY37" s="392"/>
      <c r="LTZ37" s="392"/>
      <c r="LUA37" s="392"/>
      <c r="LUB37" s="392"/>
      <c r="LUC37" s="392"/>
      <c r="LUD37" s="392"/>
      <c r="LUE37" s="392"/>
      <c r="LUF37" s="392"/>
      <c r="LUG37" s="392"/>
      <c r="LUH37" s="392"/>
      <c r="LUI37" s="392"/>
      <c r="LUJ37" s="392"/>
      <c r="LUK37" s="392"/>
      <c r="LUL37" s="392"/>
      <c r="LUM37" s="392"/>
      <c r="LUN37" s="392"/>
      <c r="LUO37" s="392"/>
      <c r="LUP37" s="392"/>
      <c r="LUQ37" s="392"/>
      <c r="LUR37" s="392"/>
      <c r="LUS37" s="392"/>
      <c r="LUT37" s="392"/>
      <c r="LUU37" s="392"/>
      <c r="LUV37" s="392"/>
      <c r="LUW37" s="392"/>
      <c r="LUX37" s="392"/>
      <c r="LUY37" s="392"/>
      <c r="LUZ37" s="392"/>
      <c r="LVA37" s="392"/>
      <c r="LVB37" s="392"/>
      <c r="LVC37" s="392"/>
      <c r="LVD37" s="392"/>
      <c r="LVE37" s="392"/>
      <c r="LVF37" s="392"/>
      <c r="LVG37" s="392"/>
      <c r="LVH37" s="392"/>
      <c r="LVI37" s="392"/>
      <c r="LVJ37" s="392"/>
      <c r="LVK37" s="392"/>
      <c r="LVL37" s="392"/>
      <c r="LVM37" s="392"/>
      <c r="LVN37" s="392"/>
      <c r="LVO37" s="392"/>
      <c r="LVP37" s="392"/>
      <c r="LVQ37" s="392"/>
      <c r="LVR37" s="392"/>
      <c r="LVS37" s="392"/>
      <c r="LVT37" s="392"/>
      <c r="LVU37" s="392"/>
      <c r="LVV37" s="392"/>
      <c r="LVW37" s="392"/>
      <c r="LVX37" s="392"/>
      <c r="LVY37" s="392"/>
      <c r="LVZ37" s="392"/>
      <c r="LWA37" s="392"/>
      <c r="LWB37" s="392"/>
      <c r="LWC37" s="392"/>
      <c r="LWD37" s="392"/>
      <c r="LWE37" s="392"/>
      <c r="LWF37" s="392"/>
      <c r="LWG37" s="392"/>
      <c r="LWH37" s="392"/>
      <c r="LWI37" s="392"/>
      <c r="LWJ37" s="392"/>
      <c r="LWK37" s="392"/>
      <c r="LWL37" s="392"/>
      <c r="LWM37" s="392"/>
      <c r="LWN37" s="392"/>
      <c r="LWO37" s="392"/>
      <c r="LWP37" s="392"/>
      <c r="LWQ37" s="392"/>
      <c r="LWR37" s="392"/>
      <c r="LWS37" s="392"/>
      <c r="LWT37" s="392"/>
      <c r="LWU37" s="392"/>
      <c r="LWV37" s="392"/>
      <c r="LWW37" s="392"/>
      <c r="LWX37" s="392"/>
      <c r="LWY37" s="392"/>
      <c r="LWZ37" s="392"/>
      <c r="LXA37" s="392"/>
      <c r="LXB37" s="392"/>
      <c r="LXC37" s="392"/>
      <c r="LXD37" s="392"/>
      <c r="LXE37" s="392"/>
      <c r="LXF37" s="392"/>
      <c r="LXG37" s="392"/>
      <c r="LXH37" s="392"/>
      <c r="LXI37" s="392"/>
      <c r="LXJ37" s="392"/>
      <c r="LXK37" s="392"/>
      <c r="LXL37" s="392"/>
      <c r="LXM37" s="392"/>
      <c r="LXN37" s="392"/>
      <c r="LXO37" s="392"/>
      <c r="LXP37" s="392"/>
      <c r="LXQ37" s="392"/>
      <c r="LXR37" s="392"/>
      <c r="LXS37" s="392"/>
      <c r="LXT37" s="392"/>
      <c r="LXU37" s="392"/>
      <c r="LXV37" s="392"/>
      <c r="LXW37" s="392"/>
      <c r="LXX37" s="392"/>
      <c r="LXY37" s="392"/>
      <c r="LXZ37" s="392"/>
      <c r="LYA37" s="392"/>
      <c r="LYB37" s="392"/>
      <c r="LYC37" s="392"/>
      <c r="LYD37" s="392"/>
      <c r="LYE37" s="392"/>
      <c r="LYF37" s="392"/>
      <c r="LYG37" s="392"/>
      <c r="LYH37" s="392"/>
      <c r="LYI37" s="392"/>
      <c r="LYJ37" s="392"/>
      <c r="LYK37" s="392"/>
      <c r="LYL37" s="392"/>
      <c r="LYM37" s="392"/>
      <c r="LYN37" s="392"/>
      <c r="LYO37" s="392"/>
      <c r="LYP37" s="392"/>
      <c r="LYQ37" s="392"/>
      <c r="LYR37" s="392"/>
      <c r="LYS37" s="392"/>
      <c r="LYT37" s="392"/>
      <c r="LYU37" s="392"/>
      <c r="LYV37" s="392"/>
      <c r="LYW37" s="392"/>
      <c r="LYX37" s="392"/>
      <c r="LYY37" s="392"/>
      <c r="LYZ37" s="392"/>
      <c r="LZA37" s="392"/>
      <c r="LZB37" s="392"/>
      <c r="LZC37" s="392"/>
      <c r="LZD37" s="392"/>
      <c r="LZE37" s="392"/>
      <c r="LZF37" s="392"/>
      <c r="LZG37" s="392"/>
      <c r="LZH37" s="392"/>
      <c r="LZI37" s="392"/>
      <c r="LZJ37" s="392"/>
      <c r="LZK37" s="392"/>
      <c r="LZL37" s="392"/>
      <c r="LZM37" s="392"/>
      <c r="LZN37" s="392"/>
      <c r="LZO37" s="392"/>
      <c r="LZP37" s="392"/>
      <c r="LZQ37" s="392"/>
      <c r="LZR37" s="392"/>
      <c r="LZS37" s="392"/>
      <c r="LZT37" s="392"/>
      <c r="LZU37" s="392"/>
      <c r="LZV37" s="392"/>
      <c r="LZW37" s="392"/>
      <c r="LZX37" s="392"/>
      <c r="LZY37" s="392"/>
      <c r="LZZ37" s="392"/>
      <c r="MAA37" s="392"/>
      <c r="MAB37" s="392"/>
      <c r="MAC37" s="392"/>
      <c r="MAD37" s="392"/>
      <c r="MAE37" s="392"/>
      <c r="MAF37" s="392"/>
      <c r="MAG37" s="392"/>
      <c r="MAH37" s="392"/>
      <c r="MAI37" s="392"/>
      <c r="MAJ37" s="392"/>
      <c r="MAK37" s="392"/>
      <c r="MAL37" s="392"/>
      <c r="MAM37" s="392"/>
      <c r="MAN37" s="392"/>
      <c r="MAO37" s="392"/>
      <c r="MAP37" s="392"/>
      <c r="MAQ37" s="392"/>
      <c r="MAR37" s="392"/>
      <c r="MAS37" s="392"/>
      <c r="MAT37" s="392"/>
      <c r="MAU37" s="392"/>
      <c r="MAV37" s="392"/>
      <c r="MAW37" s="392"/>
      <c r="MAX37" s="392"/>
      <c r="MAY37" s="392"/>
      <c r="MAZ37" s="392"/>
      <c r="MBA37" s="392"/>
      <c r="MBB37" s="392"/>
      <c r="MBC37" s="392"/>
      <c r="MBD37" s="392"/>
      <c r="MBE37" s="392"/>
      <c r="MBF37" s="392"/>
      <c r="MBG37" s="392"/>
      <c r="MBH37" s="392"/>
      <c r="MBI37" s="392"/>
      <c r="MBJ37" s="392"/>
      <c r="MBK37" s="392"/>
      <c r="MBL37" s="392"/>
      <c r="MBM37" s="392"/>
      <c r="MBN37" s="392"/>
      <c r="MBO37" s="392"/>
      <c r="MBP37" s="392"/>
      <c r="MBQ37" s="392"/>
      <c r="MBR37" s="392"/>
      <c r="MBS37" s="392"/>
      <c r="MBT37" s="392"/>
      <c r="MBU37" s="392"/>
      <c r="MBV37" s="392"/>
      <c r="MBW37" s="392"/>
      <c r="MBX37" s="392"/>
      <c r="MBY37" s="392"/>
      <c r="MBZ37" s="392"/>
      <c r="MCA37" s="392"/>
      <c r="MCB37" s="392"/>
      <c r="MCC37" s="392"/>
      <c r="MCD37" s="392"/>
      <c r="MCE37" s="392"/>
      <c r="MCF37" s="392"/>
      <c r="MCG37" s="392"/>
      <c r="MCH37" s="392"/>
      <c r="MCI37" s="392"/>
      <c r="MCJ37" s="392"/>
      <c r="MCK37" s="392"/>
      <c r="MCL37" s="392"/>
      <c r="MCM37" s="392"/>
      <c r="MCN37" s="392"/>
      <c r="MCO37" s="392"/>
      <c r="MCP37" s="392"/>
      <c r="MCQ37" s="392"/>
      <c r="MCR37" s="392"/>
      <c r="MCS37" s="392"/>
      <c r="MCT37" s="392"/>
      <c r="MCU37" s="392"/>
      <c r="MCV37" s="392"/>
      <c r="MCW37" s="392"/>
      <c r="MCX37" s="392"/>
      <c r="MCY37" s="392"/>
      <c r="MCZ37" s="392"/>
      <c r="MDA37" s="392"/>
      <c r="MDB37" s="392"/>
      <c r="MDC37" s="392"/>
      <c r="MDD37" s="392"/>
      <c r="MDE37" s="392"/>
      <c r="MDF37" s="392"/>
      <c r="MDG37" s="392"/>
      <c r="MDH37" s="392"/>
      <c r="MDI37" s="392"/>
      <c r="MDJ37" s="392"/>
      <c r="MDK37" s="392"/>
      <c r="MDL37" s="392"/>
      <c r="MDM37" s="392"/>
      <c r="MDN37" s="392"/>
      <c r="MDO37" s="392"/>
      <c r="MDP37" s="392"/>
      <c r="MDQ37" s="392"/>
      <c r="MDR37" s="392"/>
      <c r="MDS37" s="392"/>
      <c r="MDT37" s="392"/>
      <c r="MDU37" s="392"/>
      <c r="MDV37" s="392"/>
      <c r="MDW37" s="392"/>
      <c r="MDX37" s="392"/>
      <c r="MDY37" s="392"/>
      <c r="MDZ37" s="392"/>
      <c r="MEA37" s="392"/>
      <c r="MEB37" s="392"/>
      <c r="MEC37" s="392"/>
      <c r="MED37" s="392"/>
      <c r="MEE37" s="392"/>
      <c r="MEF37" s="392"/>
      <c r="MEG37" s="392"/>
      <c r="MEH37" s="392"/>
      <c r="MEI37" s="392"/>
      <c r="MEJ37" s="392"/>
      <c r="MEK37" s="392"/>
      <c r="MEL37" s="392"/>
      <c r="MEM37" s="392"/>
      <c r="MEN37" s="392"/>
      <c r="MEO37" s="392"/>
      <c r="MEP37" s="392"/>
      <c r="MEQ37" s="392"/>
      <c r="MER37" s="392"/>
      <c r="MES37" s="392"/>
      <c r="MET37" s="392"/>
      <c r="MEU37" s="392"/>
      <c r="MEV37" s="392"/>
      <c r="MEW37" s="392"/>
      <c r="MEX37" s="392"/>
      <c r="MEY37" s="392"/>
      <c r="MEZ37" s="392"/>
      <c r="MFA37" s="392"/>
      <c r="MFB37" s="392"/>
      <c r="MFC37" s="392"/>
      <c r="MFD37" s="392"/>
      <c r="MFE37" s="392"/>
      <c r="MFF37" s="392"/>
      <c r="MFG37" s="392"/>
      <c r="MFH37" s="392"/>
      <c r="MFI37" s="392"/>
      <c r="MFJ37" s="392"/>
      <c r="MFK37" s="392"/>
      <c r="MFL37" s="392"/>
      <c r="MFM37" s="392"/>
      <c r="MFN37" s="392"/>
      <c r="MFO37" s="392"/>
      <c r="MFP37" s="392"/>
      <c r="MFQ37" s="392"/>
      <c r="MFR37" s="392"/>
      <c r="MFS37" s="392"/>
      <c r="MFT37" s="392"/>
      <c r="MFU37" s="392"/>
      <c r="MFV37" s="392"/>
      <c r="MFW37" s="392"/>
      <c r="MFX37" s="392"/>
      <c r="MFY37" s="392"/>
      <c r="MFZ37" s="392"/>
      <c r="MGA37" s="392"/>
      <c r="MGB37" s="392"/>
      <c r="MGC37" s="392"/>
      <c r="MGD37" s="392"/>
      <c r="MGE37" s="392"/>
      <c r="MGF37" s="392"/>
      <c r="MGG37" s="392"/>
      <c r="MGH37" s="392"/>
      <c r="MGI37" s="392"/>
      <c r="MGJ37" s="392"/>
      <c r="MGK37" s="392"/>
      <c r="MGL37" s="392"/>
      <c r="MGM37" s="392"/>
      <c r="MGN37" s="392"/>
      <c r="MGO37" s="392"/>
      <c r="MGP37" s="392"/>
      <c r="MGQ37" s="392"/>
      <c r="MGR37" s="392"/>
      <c r="MGS37" s="392"/>
      <c r="MGT37" s="392"/>
      <c r="MGU37" s="392"/>
      <c r="MGV37" s="392"/>
      <c r="MGW37" s="392"/>
      <c r="MGX37" s="392"/>
      <c r="MGY37" s="392"/>
      <c r="MGZ37" s="392"/>
      <c r="MHA37" s="392"/>
      <c r="MHB37" s="392"/>
      <c r="MHC37" s="392"/>
      <c r="MHD37" s="392"/>
      <c r="MHE37" s="392"/>
      <c r="MHF37" s="392"/>
      <c r="MHG37" s="392"/>
      <c r="MHH37" s="392"/>
      <c r="MHI37" s="392"/>
      <c r="MHJ37" s="392"/>
      <c r="MHK37" s="392"/>
      <c r="MHL37" s="392"/>
      <c r="MHM37" s="392"/>
      <c r="MHN37" s="392"/>
      <c r="MHO37" s="392"/>
      <c r="MHP37" s="392"/>
      <c r="MHQ37" s="392"/>
      <c r="MHR37" s="392"/>
      <c r="MHS37" s="392"/>
      <c r="MHT37" s="392"/>
      <c r="MHU37" s="392"/>
      <c r="MHV37" s="392"/>
      <c r="MHW37" s="392"/>
      <c r="MHX37" s="392"/>
      <c r="MHY37" s="392"/>
      <c r="MHZ37" s="392"/>
      <c r="MIA37" s="392"/>
      <c r="MIB37" s="392"/>
      <c r="MIC37" s="392"/>
      <c r="MID37" s="392"/>
      <c r="MIE37" s="392"/>
      <c r="MIF37" s="392"/>
      <c r="MIG37" s="392"/>
      <c r="MIH37" s="392"/>
      <c r="MII37" s="392"/>
      <c r="MIJ37" s="392"/>
      <c r="MIK37" s="392"/>
      <c r="MIL37" s="392"/>
      <c r="MIM37" s="392"/>
      <c r="MIN37" s="392"/>
      <c r="MIO37" s="392"/>
      <c r="MIP37" s="392"/>
      <c r="MIQ37" s="392"/>
      <c r="MIR37" s="392"/>
      <c r="MIS37" s="392"/>
      <c r="MIT37" s="392"/>
      <c r="MIU37" s="392"/>
      <c r="MIV37" s="392"/>
      <c r="MIW37" s="392"/>
      <c r="MIX37" s="392"/>
      <c r="MIY37" s="392"/>
      <c r="MIZ37" s="392"/>
      <c r="MJA37" s="392"/>
      <c r="MJB37" s="392"/>
      <c r="MJC37" s="392"/>
      <c r="MJD37" s="392"/>
      <c r="MJE37" s="392"/>
      <c r="MJF37" s="392"/>
      <c r="MJG37" s="392"/>
      <c r="MJH37" s="392"/>
      <c r="MJI37" s="392"/>
      <c r="MJJ37" s="392"/>
      <c r="MJK37" s="392"/>
      <c r="MJL37" s="392"/>
      <c r="MJM37" s="392"/>
      <c r="MJN37" s="392"/>
      <c r="MJO37" s="392"/>
      <c r="MJP37" s="392"/>
      <c r="MJQ37" s="392"/>
      <c r="MJR37" s="392"/>
      <c r="MJS37" s="392"/>
      <c r="MJT37" s="392"/>
      <c r="MJU37" s="392"/>
      <c r="MJV37" s="392"/>
      <c r="MJW37" s="392"/>
      <c r="MJX37" s="392"/>
      <c r="MJY37" s="392"/>
      <c r="MJZ37" s="392"/>
      <c r="MKA37" s="392"/>
      <c r="MKB37" s="392"/>
      <c r="MKC37" s="392"/>
      <c r="MKD37" s="392"/>
      <c r="MKE37" s="392"/>
      <c r="MKF37" s="392"/>
      <c r="MKG37" s="392"/>
      <c r="MKH37" s="392"/>
      <c r="MKI37" s="392"/>
      <c r="MKJ37" s="392"/>
      <c r="MKK37" s="392"/>
      <c r="MKL37" s="392"/>
      <c r="MKM37" s="392"/>
      <c r="MKN37" s="392"/>
      <c r="MKO37" s="392"/>
      <c r="MKP37" s="392"/>
      <c r="MKQ37" s="392"/>
      <c r="MKR37" s="392"/>
      <c r="MKS37" s="392"/>
      <c r="MKT37" s="392"/>
      <c r="MKU37" s="392"/>
      <c r="MKV37" s="392"/>
      <c r="MKW37" s="392"/>
      <c r="MKX37" s="392"/>
      <c r="MKY37" s="392"/>
      <c r="MKZ37" s="392"/>
      <c r="MLA37" s="392"/>
      <c r="MLB37" s="392"/>
      <c r="MLC37" s="392"/>
      <c r="MLD37" s="392"/>
      <c r="MLE37" s="392"/>
      <c r="MLF37" s="392"/>
      <c r="MLG37" s="392"/>
      <c r="MLH37" s="392"/>
      <c r="MLI37" s="392"/>
      <c r="MLJ37" s="392"/>
      <c r="MLK37" s="392"/>
      <c r="MLL37" s="392"/>
      <c r="MLM37" s="392"/>
      <c r="MLN37" s="392"/>
      <c r="MLO37" s="392"/>
      <c r="MLP37" s="392"/>
      <c r="MLQ37" s="392"/>
      <c r="MLR37" s="392"/>
      <c r="MLS37" s="392"/>
      <c r="MLT37" s="392"/>
      <c r="MLU37" s="392"/>
      <c r="MLV37" s="392"/>
      <c r="MLW37" s="392"/>
      <c r="MLX37" s="392"/>
      <c r="MLY37" s="392"/>
      <c r="MLZ37" s="392"/>
      <c r="MMA37" s="392"/>
      <c r="MMB37" s="392"/>
      <c r="MMC37" s="392"/>
      <c r="MMD37" s="392"/>
      <c r="MME37" s="392"/>
      <c r="MMF37" s="392"/>
      <c r="MMG37" s="392"/>
      <c r="MMH37" s="392"/>
      <c r="MMI37" s="392"/>
      <c r="MMJ37" s="392"/>
      <c r="MMK37" s="392"/>
      <c r="MML37" s="392"/>
      <c r="MMM37" s="392"/>
      <c r="MMN37" s="392"/>
      <c r="MMO37" s="392"/>
      <c r="MMP37" s="392"/>
      <c r="MMQ37" s="392"/>
      <c r="MMR37" s="392"/>
      <c r="MMS37" s="392"/>
      <c r="MMT37" s="392"/>
      <c r="MMU37" s="392"/>
      <c r="MMV37" s="392"/>
      <c r="MMW37" s="392"/>
      <c r="MMX37" s="392"/>
      <c r="MMY37" s="392"/>
      <c r="MMZ37" s="392"/>
      <c r="MNA37" s="392"/>
      <c r="MNB37" s="392"/>
      <c r="MNC37" s="392"/>
      <c r="MND37" s="392"/>
      <c r="MNE37" s="392"/>
      <c r="MNF37" s="392"/>
      <c r="MNG37" s="392"/>
      <c r="MNH37" s="392"/>
      <c r="MNI37" s="392"/>
      <c r="MNJ37" s="392"/>
      <c r="MNK37" s="392"/>
      <c r="MNL37" s="392"/>
      <c r="MNM37" s="392"/>
      <c r="MNN37" s="392"/>
      <c r="MNO37" s="392"/>
      <c r="MNP37" s="392"/>
      <c r="MNQ37" s="392"/>
      <c r="MNR37" s="392"/>
      <c r="MNS37" s="392"/>
      <c r="MNT37" s="392"/>
      <c r="MNU37" s="392"/>
      <c r="MNV37" s="392"/>
      <c r="MNW37" s="392"/>
      <c r="MNX37" s="392"/>
      <c r="MNY37" s="392"/>
      <c r="MNZ37" s="392"/>
      <c r="MOA37" s="392"/>
      <c r="MOB37" s="392"/>
      <c r="MOC37" s="392"/>
      <c r="MOD37" s="392"/>
      <c r="MOE37" s="392"/>
      <c r="MOF37" s="392"/>
      <c r="MOG37" s="392"/>
      <c r="MOH37" s="392"/>
      <c r="MOI37" s="392"/>
      <c r="MOJ37" s="392"/>
      <c r="MOK37" s="392"/>
      <c r="MOL37" s="392"/>
      <c r="MOM37" s="392"/>
      <c r="MON37" s="392"/>
      <c r="MOO37" s="392"/>
      <c r="MOP37" s="392"/>
      <c r="MOQ37" s="392"/>
      <c r="MOR37" s="392"/>
      <c r="MOS37" s="392"/>
      <c r="MOT37" s="392"/>
      <c r="MOU37" s="392"/>
      <c r="MOV37" s="392"/>
      <c r="MOW37" s="392"/>
      <c r="MOX37" s="392"/>
      <c r="MOY37" s="392"/>
      <c r="MOZ37" s="392"/>
      <c r="MPA37" s="392"/>
      <c r="MPB37" s="392"/>
      <c r="MPC37" s="392"/>
      <c r="MPD37" s="392"/>
      <c r="MPE37" s="392"/>
      <c r="MPF37" s="392"/>
      <c r="MPG37" s="392"/>
      <c r="MPH37" s="392"/>
      <c r="MPI37" s="392"/>
      <c r="MPJ37" s="392"/>
      <c r="MPK37" s="392"/>
      <c r="MPL37" s="392"/>
      <c r="MPM37" s="392"/>
      <c r="MPN37" s="392"/>
      <c r="MPO37" s="392"/>
      <c r="MPP37" s="392"/>
      <c r="MPQ37" s="392"/>
      <c r="MPR37" s="392"/>
      <c r="MPS37" s="392"/>
      <c r="MPT37" s="392"/>
      <c r="MPU37" s="392"/>
      <c r="MPV37" s="392"/>
      <c r="MPW37" s="392"/>
      <c r="MPX37" s="392"/>
      <c r="MPY37" s="392"/>
      <c r="MPZ37" s="392"/>
      <c r="MQA37" s="392"/>
      <c r="MQB37" s="392"/>
      <c r="MQC37" s="392"/>
      <c r="MQD37" s="392"/>
      <c r="MQE37" s="392"/>
      <c r="MQF37" s="392"/>
      <c r="MQG37" s="392"/>
      <c r="MQH37" s="392"/>
      <c r="MQI37" s="392"/>
      <c r="MQJ37" s="392"/>
      <c r="MQK37" s="392"/>
      <c r="MQL37" s="392"/>
      <c r="MQM37" s="392"/>
      <c r="MQN37" s="392"/>
      <c r="MQO37" s="392"/>
      <c r="MQP37" s="392"/>
      <c r="MQQ37" s="392"/>
      <c r="MQR37" s="392"/>
      <c r="MQS37" s="392"/>
      <c r="MQT37" s="392"/>
      <c r="MQU37" s="392"/>
      <c r="MQV37" s="392"/>
      <c r="MQW37" s="392"/>
      <c r="MQX37" s="392"/>
      <c r="MQY37" s="392"/>
      <c r="MQZ37" s="392"/>
      <c r="MRA37" s="392"/>
      <c r="MRB37" s="392"/>
      <c r="MRC37" s="392"/>
      <c r="MRD37" s="392"/>
      <c r="MRE37" s="392"/>
      <c r="MRF37" s="392"/>
      <c r="MRG37" s="392"/>
      <c r="MRH37" s="392"/>
      <c r="MRI37" s="392"/>
      <c r="MRJ37" s="392"/>
      <c r="MRK37" s="392"/>
      <c r="MRL37" s="392"/>
      <c r="MRM37" s="392"/>
      <c r="MRN37" s="392"/>
      <c r="MRO37" s="392"/>
      <c r="MRP37" s="392"/>
      <c r="MRQ37" s="392"/>
      <c r="MRR37" s="392"/>
      <c r="MRS37" s="392"/>
      <c r="MRT37" s="392"/>
      <c r="MRU37" s="392"/>
      <c r="MRV37" s="392"/>
      <c r="MRW37" s="392"/>
      <c r="MRX37" s="392"/>
      <c r="MRY37" s="392"/>
      <c r="MRZ37" s="392"/>
      <c r="MSA37" s="392"/>
      <c r="MSB37" s="392"/>
      <c r="MSC37" s="392"/>
      <c r="MSD37" s="392"/>
      <c r="MSE37" s="392"/>
      <c r="MSF37" s="392"/>
      <c r="MSG37" s="392"/>
      <c r="MSH37" s="392"/>
      <c r="MSI37" s="392"/>
      <c r="MSJ37" s="392"/>
      <c r="MSK37" s="392"/>
      <c r="MSL37" s="392"/>
      <c r="MSM37" s="392"/>
      <c r="MSN37" s="392"/>
      <c r="MSO37" s="392"/>
      <c r="MSP37" s="392"/>
      <c r="MSQ37" s="392"/>
      <c r="MSR37" s="392"/>
      <c r="MSS37" s="392"/>
      <c r="MST37" s="392"/>
      <c r="MSU37" s="392"/>
      <c r="MSV37" s="392"/>
      <c r="MSW37" s="392"/>
      <c r="MSX37" s="392"/>
      <c r="MSY37" s="392"/>
      <c r="MSZ37" s="392"/>
      <c r="MTA37" s="392"/>
      <c r="MTB37" s="392"/>
      <c r="MTC37" s="392"/>
      <c r="MTD37" s="392"/>
      <c r="MTE37" s="392"/>
      <c r="MTF37" s="392"/>
      <c r="MTG37" s="392"/>
      <c r="MTH37" s="392"/>
      <c r="MTI37" s="392"/>
      <c r="MTJ37" s="392"/>
      <c r="MTK37" s="392"/>
      <c r="MTL37" s="392"/>
      <c r="MTM37" s="392"/>
      <c r="MTN37" s="392"/>
      <c r="MTO37" s="392"/>
      <c r="MTP37" s="392"/>
      <c r="MTQ37" s="392"/>
      <c r="MTR37" s="392"/>
      <c r="MTS37" s="392"/>
      <c r="MTT37" s="392"/>
      <c r="MTU37" s="392"/>
      <c r="MTV37" s="392"/>
      <c r="MTW37" s="392"/>
      <c r="MTX37" s="392"/>
      <c r="MTY37" s="392"/>
      <c r="MTZ37" s="392"/>
      <c r="MUA37" s="392"/>
      <c r="MUB37" s="392"/>
      <c r="MUC37" s="392"/>
      <c r="MUD37" s="392"/>
      <c r="MUE37" s="392"/>
      <c r="MUF37" s="392"/>
      <c r="MUG37" s="392"/>
      <c r="MUH37" s="392"/>
      <c r="MUI37" s="392"/>
      <c r="MUJ37" s="392"/>
      <c r="MUK37" s="392"/>
      <c r="MUL37" s="392"/>
      <c r="MUM37" s="392"/>
      <c r="MUN37" s="392"/>
      <c r="MUO37" s="392"/>
      <c r="MUP37" s="392"/>
      <c r="MUQ37" s="392"/>
      <c r="MUR37" s="392"/>
      <c r="MUS37" s="392"/>
      <c r="MUT37" s="392"/>
      <c r="MUU37" s="392"/>
      <c r="MUV37" s="392"/>
      <c r="MUW37" s="392"/>
      <c r="MUX37" s="392"/>
      <c r="MUY37" s="392"/>
      <c r="MUZ37" s="392"/>
      <c r="MVA37" s="392"/>
      <c r="MVB37" s="392"/>
      <c r="MVC37" s="392"/>
      <c r="MVD37" s="392"/>
      <c r="MVE37" s="392"/>
      <c r="MVF37" s="392"/>
      <c r="MVG37" s="392"/>
      <c r="MVH37" s="392"/>
      <c r="MVI37" s="392"/>
      <c r="MVJ37" s="392"/>
      <c r="MVK37" s="392"/>
      <c r="MVL37" s="392"/>
      <c r="MVM37" s="392"/>
      <c r="MVN37" s="392"/>
      <c r="MVO37" s="392"/>
      <c r="MVP37" s="392"/>
      <c r="MVQ37" s="392"/>
      <c r="MVR37" s="392"/>
      <c r="MVS37" s="392"/>
      <c r="MVT37" s="392"/>
      <c r="MVU37" s="392"/>
      <c r="MVV37" s="392"/>
      <c r="MVW37" s="392"/>
      <c r="MVX37" s="392"/>
      <c r="MVY37" s="392"/>
      <c r="MVZ37" s="392"/>
      <c r="MWA37" s="392"/>
      <c r="MWB37" s="392"/>
      <c r="MWC37" s="392"/>
      <c r="MWD37" s="392"/>
      <c r="MWE37" s="392"/>
      <c r="MWF37" s="392"/>
      <c r="MWG37" s="392"/>
      <c r="MWH37" s="392"/>
      <c r="MWI37" s="392"/>
      <c r="MWJ37" s="392"/>
      <c r="MWK37" s="392"/>
      <c r="MWL37" s="392"/>
      <c r="MWM37" s="392"/>
      <c r="MWN37" s="392"/>
      <c r="MWO37" s="392"/>
      <c r="MWP37" s="392"/>
      <c r="MWQ37" s="392"/>
      <c r="MWR37" s="392"/>
      <c r="MWS37" s="392"/>
      <c r="MWT37" s="392"/>
      <c r="MWU37" s="392"/>
      <c r="MWV37" s="392"/>
      <c r="MWW37" s="392"/>
      <c r="MWX37" s="392"/>
      <c r="MWY37" s="392"/>
      <c r="MWZ37" s="392"/>
      <c r="MXA37" s="392"/>
      <c r="MXB37" s="392"/>
      <c r="MXC37" s="392"/>
      <c r="MXD37" s="392"/>
      <c r="MXE37" s="392"/>
      <c r="MXF37" s="392"/>
      <c r="MXG37" s="392"/>
      <c r="MXH37" s="392"/>
      <c r="MXI37" s="392"/>
      <c r="MXJ37" s="392"/>
      <c r="MXK37" s="392"/>
      <c r="MXL37" s="392"/>
      <c r="MXM37" s="392"/>
      <c r="MXN37" s="392"/>
      <c r="MXO37" s="392"/>
      <c r="MXP37" s="392"/>
      <c r="MXQ37" s="392"/>
      <c r="MXR37" s="392"/>
      <c r="MXS37" s="392"/>
      <c r="MXT37" s="392"/>
      <c r="MXU37" s="392"/>
      <c r="MXV37" s="392"/>
      <c r="MXW37" s="392"/>
      <c r="MXX37" s="392"/>
      <c r="MXY37" s="392"/>
      <c r="MXZ37" s="392"/>
      <c r="MYA37" s="392"/>
      <c r="MYB37" s="392"/>
      <c r="MYC37" s="392"/>
      <c r="MYD37" s="392"/>
      <c r="MYE37" s="392"/>
      <c r="MYF37" s="392"/>
      <c r="MYG37" s="392"/>
      <c r="MYH37" s="392"/>
      <c r="MYI37" s="392"/>
      <c r="MYJ37" s="392"/>
      <c r="MYK37" s="392"/>
      <c r="MYL37" s="392"/>
      <c r="MYM37" s="392"/>
      <c r="MYN37" s="392"/>
      <c r="MYO37" s="392"/>
      <c r="MYP37" s="392"/>
      <c r="MYQ37" s="392"/>
      <c r="MYR37" s="392"/>
      <c r="MYS37" s="392"/>
      <c r="MYT37" s="392"/>
      <c r="MYU37" s="392"/>
      <c r="MYV37" s="392"/>
      <c r="MYW37" s="392"/>
      <c r="MYX37" s="392"/>
      <c r="MYY37" s="392"/>
      <c r="MYZ37" s="392"/>
      <c r="MZA37" s="392"/>
      <c r="MZB37" s="392"/>
      <c r="MZC37" s="392"/>
      <c r="MZD37" s="392"/>
      <c r="MZE37" s="392"/>
      <c r="MZF37" s="392"/>
      <c r="MZG37" s="392"/>
      <c r="MZH37" s="392"/>
      <c r="MZI37" s="392"/>
      <c r="MZJ37" s="392"/>
      <c r="MZK37" s="392"/>
      <c r="MZL37" s="392"/>
      <c r="MZM37" s="392"/>
      <c r="MZN37" s="392"/>
      <c r="MZO37" s="392"/>
      <c r="MZP37" s="392"/>
      <c r="MZQ37" s="392"/>
      <c r="MZR37" s="392"/>
      <c r="MZS37" s="392"/>
      <c r="MZT37" s="392"/>
      <c r="MZU37" s="392"/>
      <c r="MZV37" s="392"/>
      <c r="MZW37" s="392"/>
      <c r="MZX37" s="392"/>
      <c r="MZY37" s="392"/>
      <c r="MZZ37" s="392"/>
      <c r="NAA37" s="392"/>
      <c r="NAB37" s="392"/>
      <c r="NAC37" s="392"/>
      <c r="NAD37" s="392"/>
      <c r="NAE37" s="392"/>
      <c r="NAF37" s="392"/>
      <c r="NAG37" s="392"/>
      <c r="NAH37" s="392"/>
      <c r="NAI37" s="392"/>
      <c r="NAJ37" s="392"/>
      <c r="NAK37" s="392"/>
      <c r="NAL37" s="392"/>
      <c r="NAM37" s="392"/>
      <c r="NAN37" s="392"/>
      <c r="NAO37" s="392"/>
      <c r="NAP37" s="392"/>
      <c r="NAQ37" s="392"/>
      <c r="NAR37" s="392"/>
      <c r="NAS37" s="392"/>
      <c r="NAT37" s="392"/>
      <c r="NAU37" s="392"/>
      <c r="NAV37" s="392"/>
      <c r="NAW37" s="392"/>
      <c r="NAX37" s="392"/>
      <c r="NAY37" s="392"/>
      <c r="NAZ37" s="392"/>
      <c r="NBA37" s="392"/>
      <c r="NBB37" s="392"/>
      <c r="NBC37" s="392"/>
      <c r="NBD37" s="392"/>
      <c r="NBE37" s="392"/>
      <c r="NBF37" s="392"/>
      <c r="NBG37" s="392"/>
      <c r="NBH37" s="392"/>
      <c r="NBI37" s="392"/>
      <c r="NBJ37" s="392"/>
      <c r="NBK37" s="392"/>
      <c r="NBL37" s="392"/>
      <c r="NBM37" s="392"/>
      <c r="NBN37" s="392"/>
      <c r="NBO37" s="392"/>
      <c r="NBP37" s="392"/>
      <c r="NBQ37" s="392"/>
      <c r="NBR37" s="392"/>
      <c r="NBS37" s="392"/>
      <c r="NBT37" s="392"/>
      <c r="NBU37" s="392"/>
      <c r="NBV37" s="392"/>
      <c r="NBW37" s="392"/>
      <c r="NBX37" s="392"/>
      <c r="NBY37" s="392"/>
      <c r="NBZ37" s="392"/>
      <c r="NCA37" s="392"/>
      <c r="NCB37" s="392"/>
      <c r="NCC37" s="392"/>
      <c r="NCD37" s="392"/>
      <c r="NCE37" s="392"/>
      <c r="NCF37" s="392"/>
      <c r="NCG37" s="392"/>
      <c r="NCH37" s="392"/>
      <c r="NCI37" s="392"/>
      <c r="NCJ37" s="392"/>
      <c r="NCK37" s="392"/>
      <c r="NCL37" s="392"/>
      <c r="NCM37" s="392"/>
      <c r="NCN37" s="392"/>
      <c r="NCO37" s="392"/>
      <c r="NCP37" s="392"/>
      <c r="NCQ37" s="392"/>
      <c r="NCR37" s="392"/>
      <c r="NCS37" s="392"/>
      <c r="NCT37" s="392"/>
      <c r="NCU37" s="392"/>
      <c r="NCV37" s="392"/>
      <c r="NCW37" s="392"/>
      <c r="NCX37" s="392"/>
      <c r="NCY37" s="392"/>
      <c r="NCZ37" s="392"/>
      <c r="NDA37" s="392"/>
      <c r="NDB37" s="392"/>
      <c r="NDC37" s="392"/>
      <c r="NDD37" s="392"/>
      <c r="NDE37" s="392"/>
      <c r="NDF37" s="392"/>
      <c r="NDG37" s="392"/>
      <c r="NDH37" s="392"/>
      <c r="NDI37" s="392"/>
      <c r="NDJ37" s="392"/>
      <c r="NDK37" s="392"/>
      <c r="NDL37" s="392"/>
      <c r="NDM37" s="392"/>
      <c r="NDN37" s="392"/>
      <c r="NDO37" s="392"/>
      <c r="NDP37" s="392"/>
      <c r="NDQ37" s="392"/>
      <c r="NDR37" s="392"/>
      <c r="NDS37" s="392"/>
      <c r="NDT37" s="392"/>
      <c r="NDU37" s="392"/>
      <c r="NDV37" s="392"/>
      <c r="NDW37" s="392"/>
      <c r="NDX37" s="392"/>
      <c r="NDY37" s="392"/>
      <c r="NDZ37" s="392"/>
      <c r="NEA37" s="392"/>
      <c r="NEB37" s="392"/>
      <c r="NEC37" s="392"/>
      <c r="NED37" s="392"/>
      <c r="NEE37" s="392"/>
      <c r="NEF37" s="392"/>
      <c r="NEG37" s="392"/>
      <c r="NEH37" s="392"/>
      <c r="NEI37" s="392"/>
      <c r="NEJ37" s="392"/>
      <c r="NEK37" s="392"/>
      <c r="NEL37" s="392"/>
      <c r="NEM37" s="392"/>
      <c r="NEN37" s="392"/>
      <c r="NEO37" s="392"/>
      <c r="NEP37" s="392"/>
      <c r="NEQ37" s="392"/>
      <c r="NER37" s="392"/>
      <c r="NES37" s="392"/>
      <c r="NET37" s="392"/>
      <c r="NEU37" s="392"/>
      <c r="NEV37" s="392"/>
      <c r="NEW37" s="392"/>
      <c r="NEX37" s="392"/>
      <c r="NEY37" s="392"/>
      <c r="NEZ37" s="392"/>
      <c r="NFA37" s="392"/>
      <c r="NFB37" s="392"/>
      <c r="NFC37" s="392"/>
      <c r="NFD37" s="392"/>
      <c r="NFE37" s="392"/>
      <c r="NFF37" s="392"/>
      <c r="NFG37" s="392"/>
      <c r="NFH37" s="392"/>
      <c r="NFI37" s="392"/>
      <c r="NFJ37" s="392"/>
      <c r="NFK37" s="392"/>
      <c r="NFL37" s="392"/>
      <c r="NFM37" s="392"/>
      <c r="NFN37" s="392"/>
      <c r="NFO37" s="392"/>
      <c r="NFP37" s="392"/>
      <c r="NFQ37" s="392"/>
      <c r="NFR37" s="392"/>
      <c r="NFS37" s="392"/>
      <c r="NFT37" s="392"/>
      <c r="NFU37" s="392"/>
      <c r="NFV37" s="392"/>
      <c r="NFW37" s="392"/>
      <c r="NFX37" s="392"/>
      <c r="NFY37" s="392"/>
      <c r="NFZ37" s="392"/>
      <c r="NGA37" s="392"/>
      <c r="NGB37" s="392"/>
      <c r="NGC37" s="392"/>
      <c r="NGD37" s="392"/>
      <c r="NGE37" s="392"/>
      <c r="NGF37" s="392"/>
      <c r="NGG37" s="392"/>
      <c r="NGH37" s="392"/>
      <c r="NGI37" s="392"/>
      <c r="NGJ37" s="392"/>
      <c r="NGK37" s="392"/>
      <c r="NGL37" s="392"/>
      <c r="NGM37" s="392"/>
      <c r="NGN37" s="392"/>
      <c r="NGO37" s="392"/>
      <c r="NGP37" s="392"/>
      <c r="NGQ37" s="392"/>
      <c r="NGR37" s="392"/>
      <c r="NGS37" s="392"/>
      <c r="NGT37" s="392"/>
      <c r="NGU37" s="392"/>
      <c r="NGV37" s="392"/>
      <c r="NGW37" s="392"/>
      <c r="NGX37" s="392"/>
      <c r="NGY37" s="392"/>
      <c r="NGZ37" s="392"/>
      <c r="NHA37" s="392"/>
      <c r="NHB37" s="392"/>
      <c r="NHC37" s="392"/>
      <c r="NHD37" s="392"/>
      <c r="NHE37" s="392"/>
      <c r="NHF37" s="392"/>
      <c r="NHG37" s="392"/>
      <c r="NHH37" s="392"/>
      <c r="NHI37" s="392"/>
      <c r="NHJ37" s="392"/>
      <c r="NHK37" s="392"/>
      <c r="NHL37" s="392"/>
      <c r="NHM37" s="392"/>
      <c r="NHN37" s="392"/>
      <c r="NHO37" s="392"/>
      <c r="NHP37" s="392"/>
      <c r="NHQ37" s="392"/>
      <c r="NHR37" s="392"/>
      <c r="NHS37" s="392"/>
      <c r="NHT37" s="392"/>
      <c r="NHU37" s="392"/>
      <c r="NHV37" s="392"/>
      <c r="NHW37" s="392"/>
      <c r="NHX37" s="392"/>
      <c r="NHY37" s="392"/>
      <c r="NHZ37" s="392"/>
      <c r="NIA37" s="392"/>
      <c r="NIB37" s="392"/>
      <c r="NIC37" s="392"/>
      <c r="NID37" s="392"/>
      <c r="NIE37" s="392"/>
      <c r="NIF37" s="392"/>
      <c r="NIG37" s="392"/>
      <c r="NIH37" s="392"/>
      <c r="NII37" s="392"/>
      <c r="NIJ37" s="392"/>
      <c r="NIK37" s="392"/>
      <c r="NIL37" s="392"/>
      <c r="NIM37" s="392"/>
      <c r="NIN37" s="392"/>
      <c r="NIO37" s="392"/>
      <c r="NIP37" s="392"/>
      <c r="NIQ37" s="392"/>
      <c r="NIR37" s="392"/>
      <c r="NIS37" s="392"/>
      <c r="NIT37" s="392"/>
      <c r="NIU37" s="392"/>
      <c r="NIV37" s="392"/>
      <c r="NIW37" s="392"/>
      <c r="NIX37" s="392"/>
      <c r="NIY37" s="392"/>
      <c r="NIZ37" s="392"/>
      <c r="NJA37" s="392"/>
      <c r="NJB37" s="392"/>
      <c r="NJC37" s="392"/>
      <c r="NJD37" s="392"/>
      <c r="NJE37" s="392"/>
      <c r="NJF37" s="392"/>
      <c r="NJG37" s="392"/>
      <c r="NJH37" s="392"/>
      <c r="NJI37" s="392"/>
      <c r="NJJ37" s="392"/>
      <c r="NJK37" s="392"/>
      <c r="NJL37" s="392"/>
      <c r="NJM37" s="392"/>
      <c r="NJN37" s="392"/>
      <c r="NJO37" s="392"/>
      <c r="NJP37" s="392"/>
      <c r="NJQ37" s="392"/>
      <c r="NJR37" s="392"/>
      <c r="NJS37" s="392"/>
      <c r="NJT37" s="392"/>
      <c r="NJU37" s="392"/>
      <c r="NJV37" s="392"/>
      <c r="NJW37" s="392"/>
      <c r="NJX37" s="392"/>
      <c r="NJY37" s="392"/>
      <c r="NJZ37" s="392"/>
      <c r="NKA37" s="392"/>
      <c r="NKB37" s="392"/>
      <c r="NKC37" s="392"/>
      <c r="NKD37" s="392"/>
      <c r="NKE37" s="392"/>
      <c r="NKF37" s="392"/>
      <c r="NKG37" s="392"/>
      <c r="NKH37" s="392"/>
      <c r="NKI37" s="392"/>
      <c r="NKJ37" s="392"/>
      <c r="NKK37" s="392"/>
      <c r="NKL37" s="392"/>
      <c r="NKM37" s="392"/>
      <c r="NKN37" s="392"/>
      <c r="NKO37" s="392"/>
      <c r="NKP37" s="392"/>
      <c r="NKQ37" s="392"/>
      <c r="NKR37" s="392"/>
      <c r="NKS37" s="392"/>
      <c r="NKT37" s="392"/>
      <c r="NKU37" s="392"/>
      <c r="NKV37" s="392"/>
      <c r="NKW37" s="392"/>
      <c r="NKX37" s="392"/>
      <c r="NKY37" s="392"/>
      <c r="NKZ37" s="392"/>
      <c r="NLA37" s="392"/>
      <c r="NLB37" s="392"/>
      <c r="NLC37" s="392"/>
      <c r="NLD37" s="392"/>
      <c r="NLE37" s="392"/>
      <c r="NLF37" s="392"/>
      <c r="NLG37" s="392"/>
      <c r="NLH37" s="392"/>
      <c r="NLI37" s="392"/>
      <c r="NLJ37" s="392"/>
      <c r="NLK37" s="392"/>
      <c r="NLL37" s="392"/>
      <c r="NLM37" s="392"/>
      <c r="NLN37" s="392"/>
      <c r="NLO37" s="392"/>
      <c r="NLP37" s="392"/>
      <c r="NLQ37" s="392"/>
      <c r="NLR37" s="392"/>
      <c r="NLS37" s="392"/>
      <c r="NLT37" s="392"/>
      <c r="NLU37" s="392"/>
      <c r="NLV37" s="392"/>
      <c r="NLW37" s="392"/>
      <c r="NLX37" s="392"/>
      <c r="NLY37" s="392"/>
      <c r="NLZ37" s="392"/>
      <c r="NMA37" s="392"/>
      <c r="NMB37" s="392"/>
      <c r="NMC37" s="392"/>
      <c r="NMD37" s="392"/>
      <c r="NME37" s="392"/>
      <c r="NMF37" s="392"/>
      <c r="NMG37" s="392"/>
      <c r="NMH37" s="392"/>
      <c r="NMI37" s="392"/>
      <c r="NMJ37" s="392"/>
      <c r="NMK37" s="392"/>
      <c r="NML37" s="392"/>
      <c r="NMM37" s="392"/>
      <c r="NMN37" s="392"/>
      <c r="NMO37" s="392"/>
      <c r="NMP37" s="392"/>
      <c r="NMQ37" s="392"/>
      <c r="NMR37" s="392"/>
      <c r="NMS37" s="392"/>
      <c r="NMT37" s="392"/>
      <c r="NMU37" s="392"/>
      <c r="NMV37" s="392"/>
      <c r="NMW37" s="392"/>
      <c r="NMX37" s="392"/>
      <c r="NMY37" s="392"/>
      <c r="NMZ37" s="392"/>
      <c r="NNA37" s="392"/>
      <c r="NNB37" s="392"/>
      <c r="NNC37" s="392"/>
      <c r="NND37" s="392"/>
      <c r="NNE37" s="392"/>
      <c r="NNF37" s="392"/>
      <c r="NNG37" s="392"/>
      <c r="NNH37" s="392"/>
      <c r="NNI37" s="392"/>
      <c r="NNJ37" s="392"/>
      <c r="NNK37" s="392"/>
      <c r="NNL37" s="392"/>
      <c r="NNM37" s="392"/>
      <c r="NNN37" s="392"/>
      <c r="NNO37" s="392"/>
      <c r="NNP37" s="392"/>
      <c r="NNQ37" s="392"/>
      <c r="NNR37" s="392"/>
      <c r="NNS37" s="392"/>
      <c r="NNT37" s="392"/>
      <c r="NNU37" s="392"/>
      <c r="NNV37" s="392"/>
      <c r="NNW37" s="392"/>
      <c r="NNX37" s="392"/>
      <c r="NNY37" s="392"/>
      <c r="NNZ37" s="392"/>
      <c r="NOA37" s="392"/>
      <c r="NOB37" s="392"/>
      <c r="NOC37" s="392"/>
      <c r="NOD37" s="392"/>
      <c r="NOE37" s="392"/>
      <c r="NOF37" s="392"/>
      <c r="NOG37" s="392"/>
      <c r="NOH37" s="392"/>
      <c r="NOI37" s="392"/>
      <c r="NOJ37" s="392"/>
      <c r="NOK37" s="392"/>
      <c r="NOL37" s="392"/>
      <c r="NOM37" s="392"/>
      <c r="NON37" s="392"/>
      <c r="NOO37" s="392"/>
      <c r="NOP37" s="392"/>
      <c r="NOQ37" s="392"/>
      <c r="NOR37" s="392"/>
      <c r="NOS37" s="392"/>
      <c r="NOT37" s="392"/>
      <c r="NOU37" s="392"/>
      <c r="NOV37" s="392"/>
      <c r="NOW37" s="392"/>
      <c r="NOX37" s="392"/>
      <c r="NOY37" s="392"/>
      <c r="NOZ37" s="392"/>
      <c r="NPA37" s="392"/>
      <c r="NPB37" s="392"/>
      <c r="NPC37" s="392"/>
      <c r="NPD37" s="392"/>
      <c r="NPE37" s="392"/>
      <c r="NPF37" s="392"/>
      <c r="NPG37" s="392"/>
      <c r="NPH37" s="392"/>
      <c r="NPI37" s="392"/>
      <c r="NPJ37" s="392"/>
      <c r="NPK37" s="392"/>
      <c r="NPL37" s="392"/>
      <c r="NPM37" s="392"/>
      <c r="NPN37" s="392"/>
      <c r="NPO37" s="392"/>
      <c r="NPP37" s="392"/>
      <c r="NPQ37" s="392"/>
      <c r="NPR37" s="392"/>
      <c r="NPS37" s="392"/>
      <c r="NPT37" s="392"/>
      <c r="NPU37" s="392"/>
      <c r="NPV37" s="392"/>
      <c r="NPW37" s="392"/>
      <c r="NPX37" s="392"/>
      <c r="NPY37" s="392"/>
      <c r="NPZ37" s="392"/>
      <c r="NQA37" s="392"/>
      <c r="NQB37" s="392"/>
      <c r="NQC37" s="392"/>
      <c r="NQD37" s="392"/>
      <c r="NQE37" s="392"/>
      <c r="NQF37" s="392"/>
      <c r="NQG37" s="392"/>
      <c r="NQH37" s="392"/>
      <c r="NQI37" s="392"/>
      <c r="NQJ37" s="392"/>
      <c r="NQK37" s="392"/>
      <c r="NQL37" s="392"/>
      <c r="NQM37" s="392"/>
      <c r="NQN37" s="392"/>
      <c r="NQO37" s="392"/>
      <c r="NQP37" s="392"/>
      <c r="NQQ37" s="392"/>
      <c r="NQR37" s="392"/>
      <c r="NQS37" s="392"/>
      <c r="NQT37" s="392"/>
      <c r="NQU37" s="392"/>
      <c r="NQV37" s="392"/>
      <c r="NQW37" s="392"/>
      <c r="NQX37" s="392"/>
      <c r="NQY37" s="392"/>
      <c r="NQZ37" s="392"/>
      <c r="NRA37" s="392"/>
      <c r="NRB37" s="392"/>
      <c r="NRC37" s="392"/>
      <c r="NRD37" s="392"/>
      <c r="NRE37" s="392"/>
      <c r="NRF37" s="392"/>
      <c r="NRG37" s="392"/>
      <c r="NRH37" s="392"/>
      <c r="NRI37" s="392"/>
      <c r="NRJ37" s="392"/>
      <c r="NRK37" s="392"/>
      <c r="NRL37" s="392"/>
      <c r="NRM37" s="392"/>
      <c r="NRN37" s="392"/>
      <c r="NRO37" s="392"/>
      <c r="NRP37" s="392"/>
      <c r="NRQ37" s="392"/>
      <c r="NRR37" s="392"/>
      <c r="NRS37" s="392"/>
      <c r="NRT37" s="392"/>
      <c r="NRU37" s="392"/>
      <c r="NRV37" s="392"/>
      <c r="NRW37" s="392"/>
      <c r="NRX37" s="392"/>
      <c r="NRY37" s="392"/>
      <c r="NRZ37" s="392"/>
      <c r="NSA37" s="392"/>
      <c r="NSB37" s="392"/>
      <c r="NSC37" s="392"/>
      <c r="NSD37" s="392"/>
      <c r="NSE37" s="392"/>
      <c r="NSF37" s="392"/>
      <c r="NSG37" s="392"/>
      <c r="NSH37" s="392"/>
      <c r="NSI37" s="392"/>
      <c r="NSJ37" s="392"/>
      <c r="NSK37" s="392"/>
      <c r="NSL37" s="392"/>
      <c r="NSM37" s="392"/>
      <c r="NSN37" s="392"/>
      <c r="NSO37" s="392"/>
      <c r="NSP37" s="392"/>
      <c r="NSQ37" s="392"/>
      <c r="NSR37" s="392"/>
      <c r="NSS37" s="392"/>
      <c r="NST37" s="392"/>
      <c r="NSU37" s="392"/>
      <c r="NSV37" s="392"/>
      <c r="NSW37" s="392"/>
      <c r="NSX37" s="392"/>
      <c r="NSY37" s="392"/>
      <c r="NSZ37" s="392"/>
      <c r="NTA37" s="392"/>
      <c r="NTB37" s="392"/>
      <c r="NTC37" s="392"/>
      <c r="NTD37" s="392"/>
      <c r="NTE37" s="392"/>
      <c r="NTF37" s="392"/>
      <c r="NTG37" s="392"/>
      <c r="NTH37" s="392"/>
      <c r="NTI37" s="392"/>
      <c r="NTJ37" s="392"/>
      <c r="NTK37" s="392"/>
      <c r="NTL37" s="392"/>
      <c r="NTM37" s="392"/>
      <c r="NTN37" s="392"/>
      <c r="NTO37" s="392"/>
      <c r="NTP37" s="392"/>
      <c r="NTQ37" s="392"/>
      <c r="NTR37" s="392"/>
      <c r="NTS37" s="392"/>
      <c r="NTT37" s="392"/>
      <c r="NTU37" s="392"/>
      <c r="NTV37" s="392"/>
      <c r="NTW37" s="392"/>
      <c r="NTX37" s="392"/>
      <c r="NTY37" s="392"/>
      <c r="NTZ37" s="392"/>
      <c r="NUA37" s="392"/>
      <c r="NUB37" s="392"/>
      <c r="NUC37" s="392"/>
      <c r="NUD37" s="392"/>
      <c r="NUE37" s="392"/>
      <c r="NUF37" s="392"/>
      <c r="NUG37" s="392"/>
      <c r="NUH37" s="392"/>
      <c r="NUI37" s="392"/>
      <c r="NUJ37" s="392"/>
      <c r="NUK37" s="392"/>
      <c r="NUL37" s="392"/>
      <c r="NUM37" s="392"/>
      <c r="NUN37" s="392"/>
      <c r="NUO37" s="392"/>
      <c r="NUP37" s="392"/>
      <c r="NUQ37" s="392"/>
      <c r="NUR37" s="392"/>
      <c r="NUS37" s="392"/>
      <c r="NUT37" s="392"/>
      <c r="NUU37" s="392"/>
      <c r="NUV37" s="392"/>
      <c r="NUW37" s="392"/>
      <c r="NUX37" s="392"/>
      <c r="NUY37" s="392"/>
      <c r="NUZ37" s="392"/>
      <c r="NVA37" s="392"/>
      <c r="NVB37" s="392"/>
      <c r="NVC37" s="392"/>
      <c r="NVD37" s="392"/>
      <c r="NVE37" s="392"/>
      <c r="NVF37" s="392"/>
      <c r="NVG37" s="392"/>
      <c r="NVH37" s="392"/>
      <c r="NVI37" s="392"/>
      <c r="NVJ37" s="392"/>
      <c r="NVK37" s="392"/>
      <c r="NVL37" s="392"/>
      <c r="NVM37" s="392"/>
      <c r="NVN37" s="392"/>
      <c r="NVO37" s="392"/>
      <c r="NVP37" s="392"/>
      <c r="NVQ37" s="392"/>
      <c r="NVR37" s="392"/>
      <c r="NVS37" s="392"/>
      <c r="NVT37" s="392"/>
      <c r="NVU37" s="392"/>
      <c r="NVV37" s="392"/>
      <c r="NVW37" s="392"/>
      <c r="NVX37" s="392"/>
      <c r="NVY37" s="392"/>
      <c r="NVZ37" s="392"/>
      <c r="NWA37" s="392"/>
      <c r="NWB37" s="392"/>
      <c r="NWC37" s="392"/>
      <c r="NWD37" s="392"/>
      <c r="NWE37" s="392"/>
      <c r="NWF37" s="392"/>
      <c r="NWG37" s="392"/>
      <c r="NWH37" s="392"/>
      <c r="NWI37" s="392"/>
      <c r="NWJ37" s="392"/>
      <c r="NWK37" s="392"/>
      <c r="NWL37" s="392"/>
      <c r="NWM37" s="392"/>
      <c r="NWN37" s="392"/>
      <c r="NWO37" s="392"/>
      <c r="NWP37" s="392"/>
      <c r="NWQ37" s="392"/>
      <c r="NWR37" s="392"/>
      <c r="NWS37" s="392"/>
      <c r="NWT37" s="392"/>
      <c r="NWU37" s="392"/>
      <c r="NWV37" s="392"/>
      <c r="NWW37" s="392"/>
      <c r="NWX37" s="392"/>
      <c r="NWY37" s="392"/>
      <c r="NWZ37" s="392"/>
      <c r="NXA37" s="392"/>
      <c r="NXB37" s="392"/>
      <c r="NXC37" s="392"/>
      <c r="NXD37" s="392"/>
      <c r="NXE37" s="392"/>
      <c r="NXF37" s="392"/>
      <c r="NXG37" s="392"/>
      <c r="NXH37" s="392"/>
      <c r="NXI37" s="392"/>
      <c r="NXJ37" s="392"/>
      <c r="NXK37" s="392"/>
      <c r="NXL37" s="392"/>
      <c r="NXM37" s="392"/>
      <c r="NXN37" s="392"/>
      <c r="NXO37" s="392"/>
      <c r="NXP37" s="392"/>
      <c r="NXQ37" s="392"/>
      <c r="NXR37" s="392"/>
      <c r="NXS37" s="392"/>
      <c r="NXT37" s="392"/>
      <c r="NXU37" s="392"/>
      <c r="NXV37" s="392"/>
      <c r="NXW37" s="392"/>
      <c r="NXX37" s="392"/>
      <c r="NXY37" s="392"/>
      <c r="NXZ37" s="392"/>
      <c r="NYA37" s="392"/>
      <c r="NYB37" s="392"/>
      <c r="NYC37" s="392"/>
      <c r="NYD37" s="392"/>
      <c r="NYE37" s="392"/>
      <c r="NYF37" s="392"/>
      <c r="NYG37" s="392"/>
      <c r="NYH37" s="392"/>
      <c r="NYI37" s="392"/>
      <c r="NYJ37" s="392"/>
      <c r="NYK37" s="392"/>
      <c r="NYL37" s="392"/>
      <c r="NYM37" s="392"/>
      <c r="NYN37" s="392"/>
      <c r="NYO37" s="392"/>
      <c r="NYP37" s="392"/>
      <c r="NYQ37" s="392"/>
      <c r="NYR37" s="392"/>
      <c r="NYS37" s="392"/>
      <c r="NYT37" s="392"/>
      <c r="NYU37" s="392"/>
      <c r="NYV37" s="392"/>
      <c r="NYW37" s="392"/>
      <c r="NYX37" s="392"/>
      <c r="NYY37" s="392"/>
      <c r="NYZ37" s="392"/>
      <c r="NZA37" s="392"/>
      <c r="NZB37" s="392"/>
      <c r="NZC37" s="392"/>
      <c r="NZD37" s="392"/>
      <c r="NZE37" s="392"/>
      <c r="NZF37" s="392"/>
      <c r="NZG37" s="392"/>
      <c r="NZH37" s="392"/>
      <c r="NZI37" s="392"/>
      <c r="NZJ37" s="392"/>
      <c r="NZK37" s="392"/>
      <c r="NZL37" s="392"/>
      <c r="NZM37" s="392"/>
      <c r="NZN37" s="392"/>
      <c r="NZO37" s="392"/>
      <c r="NZP37" s="392"/>
      <c r="NZQ37" s="392"/>
      <c r="NZR37" s="392"/>
      <c r="NZS37" s="392"/>
      <c r="NZT37" s="392"/>
      <c r="NZU37" s="392"/>
      <c r="NZV37" s="392"/>
      <c r="NZW37" s="392"/>
      <c r="NZX37" s="392"/>
      <c r="NZY37" s="392"/>
      <c r="NZZ37" s="392"/>
      <c r="OAA37" s="392"/>
      <c r="OAB37" s="392"/>
      <c r="OAC37" s="392"/>
      <c r="OAD37" s="392"/>
      <c r="OAE37" s="392"/>
      <c r="OAF37" s="392"/>
      <c r="OAG37" s="392"/>
      <c r="OAH37" s="392"/>
      <c r="OAI37" s="392"/>
      <c r="OAJ37" s="392"/>
      <c r="OAK37" s="392"/>
      <c r="OAL37" s="392"/>
      <c r="OAM37" s="392"/>
      <c r="OAN37" s="392"/>
      <c r="OAO37" s="392"/>
      <c r="OAP37" s="392"/>
      <c r="OAQ37" s="392"/>
      <c r="OAR37" s="392"/>
      <c r="OAS37" s="392"/>
      <c r="OAT37" s="392"/>
      <c r="OAU37" s="392"/>
      <c r="OAV37" s="392"/>
      <c r="OAW37" s="392"/>
      <c r="OAX37" s="392"/>
      <c r="OAY37" s="392"/>
      <c r="OAZ37" s="392"/>
      <c r="OBA37" s="392"/>
      <c r="OBB37" s="392"/>
      <c r="OBC37" s="392"/>
      <c r="OBD37" s="392"/>
      <c r="OBE37" s="392"/>
      <c r="OBF37" s="392"/>
      <c r="OBG37" s="392"/>
      <c r="OBH37" s="392"/>
      <c r="OBI37" s="392"/>
      <c r="OBJ37" s="392"/>
      <c r="OBK37" s="392"/>
      <c r="OBL37" s="392"/>
      <c r="OBM37" s="392"/>
      <c r="OBN37" s="392"/>
      <c r="OBO37" s="392"/>
      <c r="OBP37" s="392"/>
      <c r="OBQ37" s="392"/>
      <c r="OBR37" s="392"/>
      <c r="OBS37" s="392"/>
      <c r="OBT37" s="392"/>
      <c r="OBU37" s="392"/>
      <c r="OBV37" s="392"/>
      <c r="OBW37" s="392"/>
      <c r="OBX37" s="392"/>
      <c r="OBY37" s="392"/>
      <c r="OBZ37" s="392"/>
      <c r="OCA37" s="392"/>
      <c r="OCB37" s="392"/>
      <c r="OCC37" s="392"/>
      <c r="OCD37" s="392"/>
      <c r="OCE37" s="392"/>
      <c r="OCF37" s="392"/>
      <c r="OCG37" s="392"/>
      <c r="OCH37" s="392"/>
      <c r="OCI37" s="392"/>
      <c r="OCJ37" s="392"/>
      <c r="OCK37" s="392"/>
      <c r="OCL37" s="392"/>
      <c r="OCM37" s="392"/>
      <c r="OCN37" s="392"/>
      <c r="OCO37" s="392"/>
      <c r="OCP37" s="392"/>
      <c r="OCQ37" s="392"/>
      <c r="OCR37" s="392"/>
      <c r="OCS37" s="392"/>
      <c r="OCT37" s="392"/>
      <c r="OCU37" s="392"/>
      <c r="OCV37" s="392"/>
      <c r="OCW37" s="392"/>
      <c r="OCX37" s="392"/>
      <c r="OCY37" s="392"/>
      <c r="OCZ37" s="392"/>
      <c r="ODA37" s="392"/>
      <c r="ODB37" s="392"/>
      <c r="ODC37" s="392"/>
      <c r="ODD37" s="392"/>
      <c r="ODE37" s="392"/>
      <c r="ODF37" s="392"/>
      <c r="ODG37" s="392"/>
      <c r="ODH37" s="392"/>
      <c r="ODI37" s="392"/>
      <c r="ODJ37" s="392"/>
      <c r="ODK37" s="392"/>
      <c r="ODL37" s="392"/>
      <c r="ODM37" s="392"/>
      <c r="ODN37" s="392"/>
      <c r="ODO37" s="392"/>
      <c r="ODP37" s="392"/>
      <c r="ODQ37" s="392"/>
      <c r="ODR37" s="392"/>
      <c r="ODS37" s="392"/>
      <c r="ODT37" s="392"/>
      <c r="ODU37" s="392"/>
      <c r="ODV37" s="392"/>
      <c r="ODW37" s="392"/>
      <c r="ODX37" s="392"/>
      <c r="ODY37" s="392"/>
      <c r="ODZ37" s="392"/>
      <c r="OEA37" s="392"/>
      <c r="OEB37" s="392"/>
      <c r="OEC37" s="392"/>
      <c r="OED37" s="392"/>
      <c r="OEE37" s="392"/>
      <c r="OEF37" s="392"/>
      <c r="OEG37" s="392"/>
      <c r="OEH37" s="392"/>
      <c r="OEI37" s="392"/>
      <c r="OEJ37" s="392"/>
      <c r="OEK37" s="392"/>
      <c r="OEL37" s="392"/>
      <c r="OEM37" s="392"/>
      <c r="OEN37" s="392"/>
      <c r="OEO37" s="392"/>
      <c r="OEP37" s="392"/>
      <c r="OEQ37" s="392"/>
      <c r="OER37" s="392"/>
      <c r="OES37" s="392"/>
      <c r="OET37" s="392"/>
      <c r="OEU37" s="392"/>
      <c r="OEV37" s="392"/>
      <c r="OEW37" s="392"/>
      <c r="OEX37" s="392"/>
      <c r="OEY37" s="392"/>
      <c r="OEZ37" s="392"/>
      <c r="OFA37" s="392"/>
      <c r="OFB37" s="392"/>
      <c r="OFC37" s="392"/>
      <c r="OFD37" s="392"/>
      <c r="OFE37" s="392"/>
      <c r="OFF37" s="392"/>
      <c r="OFG37" s="392"/>
      <c r="OFH37" s="392"/>
      <c r="OFI37" s="392"/>
      <c r="OFJ37" s="392"/>
      <c r="OFK37" s="392"/>
      <c r="OFL37" s="392"/>
      <c r="OFM37" s="392"/>
      <c r="OFN37" s="392"/>
      <c r="OFO37" s="392"/>
      <c r="OFP37" s="392"/>
      <c r="OFQ37" s="392"/>
      <c r="OFR37" s="392"/>
      <c r="OFS37" s="392"/>
      <c r="OFT37" s="392"/>
      <c r="OFU37" s="392"/>
      <c r="OFV37" s="392"/>
      <c r="OFW37" s="392"/>
      <c r="OFX37" s="392"/>
      <c r="OFY37" s="392"/>
      <c r="OFZ37" s="392"/>
      <c r="OGA37" s="392"/>
      <c r="OGB37" s="392"/>
      <c r="OGC37" s="392"/>
      <c r="OGD37" s="392"/>
      <c r="OGE37" s="392"/>
      <c r="OGF37" s="392"/>
      <c r="OGG37" s="392"/>
      <c r="OGH37" s="392"/>
      <c r="OGI37" s="392"/>
      <c r="OGJ37" s="392"/>
      <c r="OGK37" s="392"/>
      <c r="OGL37" s="392"/>
      <c r="OGM37" s="392"/>
      <c r="OGN37" s="392"/>
      <c r="OGO37" s="392"/>
      <c r="OGP37" s="392"/>
      <c r="OGQ37" s="392"/>
      <c r="OGR37" s="392"/>
      <c r="OGS37" s="392"/>
      <c r="OGT37" s="392"/>
      <c r="OGU37" s="392"/>
      <c r="OGV37" s="392"/>
      <c r="OGW37" s="392"/>
      <c r="OGX37" s="392"/>
      <c r="OGY37" s="392"/>
      <c r="OGZ37" s="392"/>
      <c r="OHA37" s="392"/>
      <c r="OHB37" s="392"/>
      <c r="OHC37" s="392"/>
      <c r="OHD37" s="392"/>
      <c r="OHE37" s="392"/>
      <c r="OHF37" s="392"/>
      <c r="OHG37" s="392"/>
      <c r="OHH37" s="392"/>
      <c r="OHI37" s="392"/>
      <c r="OHJ37" s="392"/>
      <c r="OHK37" s="392"/>
      <c r="OHL37" s="392"/>
      <c r="OHM37" s="392"/>
      <c r="OHN37" s="392"/>
      <c r="OHO37" s="392"/>
      <c r="OHP37" s="392"/>
      <c r="OHQ37" s="392"/>
      <c r="OHR37" s="392"/>
      <c r="OHS37" s="392"/>
      <c r="OHT37" s="392"/>
      <c r="OHU37" s="392"/>
      <c r="OHV37" s="392"/>
      <c r="OHW37" s="392"/>
      <c r="OHX37" s="392"/>
      <c r="OHY37" s="392"/>
      <c r="OHZ37" s="392"/>
      <c r="OIA37" s="392"/>
      <c r="OIB37" s="392"/>
      <c r="OIC37" s="392"/>
      <c r="OID37" s="392"/>
      <c r="OIE37" s="392"/>
      <c r="OIF37" s="392"/>
      <c r="OIG37" s="392"/>
      <c r="OIH37" s="392"/>
      <c r="OII37" s="392"/>
      <c r="OIJ37" s="392"/>
      <c r="OIK37" s="392"/>
      <c r="OIL37" s="392"/>
      <c r="OIM37" s="392"/>
      <c r="OIN37" s="392"/>
      <c r="OIO37" s="392"/>
      <c r="OIP37" s="392"/>
      <c r="OIQ37" s="392"/>
      <c r="OIR37" s="392"/>
      <c r="OIS37" s="392"/>
      <c r="OIT37" s="392"/>
      <c r="OIU37" s="392"/>
      <c r="OIV37" s="392"/>
      <c r="OIW37" s="392"/>
      <c r="OIX37" s="392"/>
      <c r="OIY37" s="392"/>
      <c r="OIZ37" s="392"/>
      <c r="OJA37" s="392"/>
      <c r="OJB37" s="392"/>
      <c r="OJC37" s="392"/>
      <c r="OJD37" s="392"/>
      <c r="OJE37" s="392"/>
      <c r="OJF37" s="392"/>
      <c r="OJG37" s="392"/>
      <c r="OJH37" s="392"/>
      <c r="OJI37" s="392"/>
      <c r="OJJ37" s="392"/>
      <c r="OJK37" s="392"/>
      <c r="OJL37" s="392"/>
      <c r="OJM37" s="392"/>
      <c r="OJN37" s="392"/>
      <c r="OJO37" s="392"/>
      <c r="OJP37" s="392"/>
      <c r="OJQ37" s="392"/>
      <c r="OJR37" s="392"/>
      <c r="OJS37" s="392"/>
      <c r="OJT37" s="392"/>
      <c r="OJU37" s="392"/>
      <c r="OJV37" s="392"/>
      <c r="OJW37" s="392"/>
      <c r="OJX37" s="392"/>
      <c r="OJY37" s="392"/>
      <c r="OJZ37" s="392"/>
      <c r="OKA37" s="392"/>
      <c r="OKB37" s="392"/>
      <c r="OKC37" s="392"/>
      <c r="OKD37" s="392"/>
      <c r="OKE37" s="392"/>
      <c r="OKF37" s="392"/>
      <c r="OKG37" s="392"/>
      <c r="OKH37" s="392"/>
      <c r="OKI37" s="392"/>
      <c r="OKJ37" s="392"/>
      <c r="OKK37" s="392"/>
      <c r="OKL37" s="392"/>
      <c r="OKM37" s="392"/>
      <c r="OKN37" s="392"/>
      <c r="OKO37" s="392"/>
      <c r="OKP37" s="392"/>
      <c r="OKQ37" s="392"/>
      <c r="OKR37" s="392"/>
      <c r="OKS37" s="392"/>
      <c r="OKT37" s="392"/>
      <c r="OKU37" s="392"/>
      <c r="OKV37" s="392"/>
      <c r="OKW37" s="392"/>
      <c r="OKX37" s="392"/>
      <c r="OKY37" s="392"/>
      <c r="OKZ37" s="392"/>
      <c r="OLA37" s="392"/>
      <c r="OLB37" s="392"/>
      <c r="OLC37" s="392"/>
      <c r="OLD37" s="392"/>
      <c r="OLE37" s="392"/>
      <c r="OLF37" s="392"/>
      <c r="OLG37" s="392"/>
      <c r="OLH37" s="392"/>
      <c r="OLI37" s="392"/>
      <c r="OLJ37" s="392"/>
      <c r="OLK37" s="392"/>
      <c r="OLL37" s="392"/>
      <c r="OLM37" s="392"/>
      <c r="OLN37" s="392"/>
      <c r="OLO37" s="392"/>
      <c r="OLP37" s="392"/>
      <c r="OLQ37" s="392"/>
      <c r="OLR37" s="392"/>
      <c r="OLS37" s="392"/>
      <c r="OLT37" s="392"/>
      <c r="OLU37" s="392"/>
      <c r="OLV37" s="392"/>
      <c r="OLW37" s="392"/>
      <c r="OLX37" s="392"/>
      <c r="OLY37" s="392"/>
      <c r="OLZ37" s="392"/>
      <c r="OMA37" s="392"/>
      <c r="OMB37" s="392"/>
      <c r="OMC37" s="392"/>
      <c r="OMD37" s="392"/>
      <c r="OME37" s="392"/>
      <c r="OMF37" s="392"/>
      <c r="OMG37" s="392"/>
      <c r="OMH37" s="392"/>
      <c r="OMI37" s="392"/>
      <c r="OMJ37" s="392"/>
      <c r="OMK37" s="392"/>
      <c r="OML37" s="392"/>
      <c r="OMM37" s="392"/>
      <c r="OMN37" s="392"/>
      <c r="OMO37" s="392"/>
      <c r="OMP37" s="392"/>
      <c r="OMQ37" s="392"/>
      <c r="OMR37" s="392"/>
      <c r="OMS37" s="392"/>
      <c r="OMT37" s="392"/>
      <c r="OMU37" s="392"/>
      <c r="OMV37" s="392"/>
      <c r="OMW37" s="392"/>
      <c r="OMX37" s="392"/>
      <c r="OMY37" s="392"/>
      <c r="OMZ37" s="392"/>
      <c r="ONA37" s="392"/>
      <c r="ONB37" s="392"/>
      <c r="ONC37" s="392"/>
      <c r="OND37" s="392"/>
      <c r="ONE37" s="392"/>
      <c r="ONF37" s="392"/>
      <c r="ONG37" s="392"/>
      <c r="ONH37" s="392"/>
      <c r="ONI37" s="392"/>
      <c r="ONJ37" s="392"/>
      <c r="ONK37" s="392"/>
      <c r="ONL37" s="392"/>
      <c r="ONM37" s="392"/>
      <c r="ONN37" s="392"/>
      <c r="ONO37" s="392"/>
      <c r="ONP37" s="392"/>
      <c r="ONQ37" s="392"/>
      <c r="ONR37" s="392"/>
      <c r="ONS37" s="392"/>
      <c r="ONT37" s="392"/>
      <c r="ONU37" s="392"/>
      <c r="ONV37" s="392"/>
      <c r="ONW37" s="392"/>
      <c r="ONX37" s="392"/>
      <c r="ONY37" s="392"/>
      <c r="ONZ37" s="392"/>
      <c r="OOA37" s="392"/>
      <c r="OOB37" s="392"/>
      <c r="OOC37" s="392"/>
      <c r="OOD37" s="392"/>
      <c r="OOE37" s="392"/>
      <c r="OOF37" s="392"/>
      <c r="OOG37" s="392"/>
      <c r="OOH37" s="392"/>
      <c r="OOI37" s="392"/>
      <c r="OOJ37" s="392"/>
      <c r="OOK37" s="392"/>
      <c r="OOL37" s="392"/>
      <c r="OOM37" s="392"/>
      <c r="OON37" s="392"/>
      <c r="OOO37" s="392"/>
      <c r="OOP37" s="392"/>
      <c r="OOQ37" s="392"/>
      <c r="OOR37" s="392"/>
      <c r="OOS37" s="392"/>
      <c r="OOT37" s="392"/>
      <c r="OOU37" s="392"/>
      <c r="OOV37" s="392"/>
      <c r="OOW37" s="392"/>
      <c r="OOX37" s="392"/>
      <c r="OOY37" s="392"/>
      <c r="OOZ37" s="392"/>
      <c r="OPA37" s="392"/>
      <c r="OPB37" s="392"/>
      <c r="OPC37" s="392"/>
      <c r="OPD37" s="392"/>
      <c r="OPE37" s="392"/>
      <c r="OPF37" s="392"/>
      <c r="OPG37" s="392"/>
      <c r="OPH37" s="392"/>
      <c r="OPI37" s="392"/>
      <c r="OPJ37" s="392"/>
      <c r="OPK37" s="392"/>
      <c r="OPL37" s="392"/>
      <c r="OPM37" s="392"/>
      <c r="OPN37" s="392"/>
      <c r="OPO37" s="392"/>
      <c r="OPP37" s="392"/>
      <c r="OPQ37" s="392"/>
      <c r="OPR37" s="392"/>
      <c r="OPS37" s="392"/>
      <c r="OPT37" s="392"/>
      <c r="OPU37" s="392"/>
      <c r="OPV37" s="392"/>
      <c r="OPW37" s="392"/>
      <c r="OPX37" s="392"/>
      <c r="OPY37" s="392"/>
      <c r="OPZ37" s="392"/>
      <c r="OQA37" s="392"/>
      <c r="OQB37" s="392"/>
      <c r="OQC37" s="392"/>
      <c r="OQD37" s="392"/>
      <c r="OQE37" s="392"/>
      <c r="OQF37" s="392"/>
      <c r="OQG37" s="392"/>
      <c r="OQH37" s="392"/>
      <c r="OQI37" s="392"/>
      <c r="OQJ37" s="392"/>
      <c r="OQK37" s="392"/>
      <c r="OQL37" s="392"/>
      <c r="OQM37" s="392"/>
      <c r="OQN37" s="392"/>
      <c r="OQO37" s="392"/>
      <c r="OQP37" s="392"/>
      <c r="OQQ37" s="392"/>
      <c r="OQR37" s="392"/>
      <c r="OQS37" s="392"/>
      <c r="OQT37" s="392"/>
      <c r="OQU37" s="392"/>
      <c r="OQV37" s="392"/>
      <c r="OQW37" s="392"/>
      <c r="OQX37" s="392"/>
      <c r="OQY37" s="392"/>
      <c r="OQZ37" s="392"/>
      <c r="ORA37" s="392"/>
      <c r="ORB37" s="392"/>
      <c r="ORC37" s="392"/>
      <c r="ORD37" s="392"/>
      <c r="ORE37" s="392"/>
      <c r="ORF37" s="392"/>
      <c r="ORG37" s="392"/>
      <c r="ORH37" s="392"/>
      <c r="ORI37" s="392"/>
      <c r="ORJ37" s="392"/>
      <c r="ORK37" s="392"/>
      <c r="ORL37" s="392"/>
      <c r="ORM37" s="392"/>
      <c r="ORN37" s="392"/>
      <c r="ORO37" s="392"/>
      <c r="ORP37" s="392"/>
      <c r="ORQ37" s="392"/>
      <c r="ORR37" s="392"/>
      <c r="ORS37" s="392"/>
      <c r="ORT37" s="392"/>
      <c r="ORU37" s="392"/>
      <c r="ORV37" s="392"/>
      <c r="ORW37" s="392"/>
      <c r="ORX37" s="392"/>
      <c r="ORY37" s="392"/>
      <c r="ORZ37" s="392"/>
      <c r="OSA37" s="392"/>
      <c r="OSB37" s="392"/>
      <c r="OSC37" s="392"/>
      <c r="OSD37" s="392"/>
      <c r="OSE37" s="392"/>
      <c r="OSF37" s="392"/>
      <c r="OSG37" s="392"/>
      <c r="OSH37" s="392"/>
      <c r="OSI37" s="392"/>
      <c r="OSJ37" s="392"/>
      <c r="OSK37" s="392"/>
      <c r="OSL37" s="392"/>
      <c r="OSM37" s="392"/>
      <c r="OSN37" s="392"/>
      <c r="OSO37" s="392"/>
      <c r="OSP37" s="392"/>
      <c r="OSQ37" s="392"/>
      <c r="OSR37" s="392"/>
      <c r="OSS37" s="392"/>
      <c r="OST37" s="392"/>
      <c r="OSU37" s="392"/>
      <c r="OSV37" s="392"/>
      <c r="OSW37" s="392"/>
      <c r="OSX37" s="392"/>
      <c r="OSY37" s="392"/>
      <c r="OSZ37" s="392"/>
      <c r="OTA37" s="392"/>
      <c r="OTB37" s="392"/>
      <c r="OTC37" s="392"/>
      <c r="OTD37" s="392"/>
      <c r="OTE37" s="392"/>
      <c r="OTF37" s="392"/>
      <c r="OTG37" s="392"/>
      <c r="OTH37" s="392"/>
      <c r="OTI37" s="392"/>
      <c r="OTJ37" s="392"/>
      <c r="OTK37" s="392"/>
      <c r="OTL37" s="392"/>
      <c r="OTM37" s="392"/>
      <c r="OTN37" s="392"/>
      <c r="OTO37" s="392"/>
      <c r="OTP37" s="392"/>
      <c r="OTQ37" s="392"/>
      <c r="OTR37" s="392"/>
      <c r="OTS37" s="392"/>
      <c r="OTT37" s="392"/>
      <c r="OTU37" s="392"/>
      <c r="OTV37" s="392"/>
      <c r="OTW37" s="392"/>
      <c r="OTX37" s="392"/>
      <c r="OTY37" s="392"/>
      <c r="OTZ37" s="392"/>
      <c r="OUA37" s="392"/>
      <c r="OUB37" s="392"/>
      <c r="OUC37" s="392"/>
      <c r="OUD37" s="392"/>
      <c r="OUE37" s="392"/>
      <c r="OUF37" s="392"/>
      <c r="OUG37" s="392"/>
      <c r="OUH37" s="392"/>
      <c r="OUI37" s="392"/>
      <c r="OUJ37" s="392"/>
      <c r="OUK37" s="392"/>
      <c r="OUL37" s="392"/>
      <c r="OUM37" s="392"/>
      <c r="OUN37" s="392"/>
      <c r="OUO37" s="392"/>
      <c r="OUP37" s="392"/>
      <c r="OUQ37" s="392"/>
      <c r="OUR37" s="392"/>
      <c r="OUS37" s="392"/>
      <c r="OUT37" s="392"/>
      <c r="OUU37" s="392"/>
      <c r="OUV37" s="392"/>
      <c r="OUW37" s="392"/>
      <c r="OUX37" s="392"/>
      <c r="OUY37" s="392"/>
      <c r="OUZ37" s="392"/>
      <c r="OVA37" s="392"/>
      <c r="OVB37" s="392"/>
      <c r="OVC37" s="392"/>
      <c r="OVD37" s="392"/>
      <c r="OVE37" s="392"/>
      <c r="OVF37" s="392"/>
      <c r="OVG37" s="392"/>
      <c r="OVH37" s="392"/>
      <c r="OVI37" s="392"/>
      <c r="OVJ37" s="392"/>
      <c r="OVK37" s="392"/>
      <c r="OVL37" s="392"/>
      <c r="OVM37" s="392"/>
      <c r="OVN37" s="392"/>
      <c r="OVO37" s="392"/>
      <c r="OVP37" s="392"/>
      <c r="OVQ37" s="392"/>
      <c r="OVR37" s="392"/>
      <c r="OVS37" s="392"/>
      <c r="OVT37" s="392"/>
      <c r="OVU37" s="392"/>
      <c r="OVV37" s="392"/>
      <c r="OVW37" s="392"/>
      <c r="OVX37" s="392"/>
      <c r="OVY37" s="392"/>
      <c r="OVZ37" s="392"/>
      <c r="OWA37" s="392"/>
      <c r="OWB37" s="392"/>
      <c r="OWC37" s="392"/>
      <c r="OWD37" s="392"/>
      <c r="OWE37" s="392"/>
      <c r="OWF37" s="392"/>
      <c r="OWG37" s="392"/>
      <c r="OWH37" s="392"/>
      <c r="OWI37" s="392"/>
      <c r="OWJ37" s="392"/>
      <c r="OWK37" s="392"/>
      <c r="OWL37" s="392"/>
      <c r="OWM37" s="392"/>
      <c r="OWN37" s="392"/>
      <c r="OWO37" s="392"/>
      <c r="OWP37" s="392"/>
      <c r="OWQ37" s="392"/>
      <c r="OWR37" s="392"/>
      <c r="OWS37" s="392"/>
      <c r="OWT37" s="392"/>
      <c r="OWU37" s="392"/>
      <c r="OWV37" s="392"/>
      <c r="OWW37" s="392"/>
      <c r="OWX37" s="392"/>
      <c r="OWY37" s="392"/>
      <c r="OWZ37" s="392"/>
      <c r="OXA37" s="392"/>
      <c r="OXB37" s="392"/>
      <c r="OXC37" s="392"/>
      <c r="OXD37" s="392"/>
      <c r="OXE37" s="392"/>
      <c r="OXF37" s="392"/>
      <c r="OXG37" s="392"/>
      <c r="OXH37" s="392"/>
      <c r="OXI37" s="392"/>
      <c r="OXJ37" s="392"/>
      <c r="OXK37" s="392"/>
      <c r="OXL37" s="392"/>
      <c r="OXM37" s="392"/>
      <c r="OXN37" s="392"/>
      <c r="OXO37" s="392"/>
      <c r="OXP37" s="392"/>
      <c r="OXQ37" s="392"/>
      <c r="OXR37" s="392"/>
      <c r="OXS37" s="392"/>
      <c r="OXT37" s="392"/>
      <c r="OXU37" s="392"/>
      <c r="OXV37" s="392"/>
      <c r="OXW37" s="392"/>
      <c r="OXX37" s="392"/>
      <c r="OXY37" s="392"/>
      <c r="OXZ37" s="392"/>
      <c r="OYA37" s="392"/>
      <c r="OYB37" s="392"/>
      <c r="OYC37" s="392"/>
      <c r="OYD37" s="392"/>
      <c r="OYE37" s="392"/>
      <c r="OYF37" s="392"/>
      <c r="OYG37" s="392"/>
      <c r="OYH37" s="392"/>
      <c r="OYI37" s="392"/>
      <c r="OYJ37" s="392"/>
      <c r="OYK37" s="392"/>
      <c r="OYL37" s="392"/>
      <c r="OYM37" s="392"/>
      <c r="OYN37" s="392"/>
      <c r="OYO37" s="392"/>
      <c r="OYP37" s="392"/>
      <c r="OYQ37" s="392"/>
      <c r="OYR37" s="392"/>
      <c r="OYS37" s="392"/>
      <c r="OYT37" s="392"/>
      <c r="OYU37" s="392"/>
      <c r="OYV37" s="392"/>
      <c r="OYW37" s="392"/>
      <c r="OYX37" s="392"/>
      <c r="OYY37" s="392"/>
      <c r="OYZ37" s="392"/>
      <c r="OZA37" s="392"/>
      <c r="OZB37" s="392"/>
      <c r="OZC37" s="392"/>
      <c r="OZD37" s="392"/>
      <c r="OZE37" s="392"/>
      <c r="OZF37" s="392"/>
      <c r="OZG37" s="392"/>
      <c r="OZH37" s="392"/>
      <c r="OZI37" s="392"/>
      <c r="OZJ37" s="392"/>
      <c r="OZK37" s="392"/>
      <c r="OZL37" s="392"/>
      <c r="OZM37" s="392"/>
      <c r="OZN37" s="392"/>
      <c r="OZO37" s="392"/>
      <c r="OZP37" s="392"/>
      <c r="OZQ37" s="392"/>
      <c r="OZR37" s="392"/>
      <c r="OZS37" s="392"/>
      <c r="OZT37" s="392"/>
      <c r="OZU37" s="392"/>
      <c r="OZV37" s="392"/>
      <c r="OZW37" s="392"/>
      <c r="OZX37" s="392"/>
      <c r="OZY37" s="392"/>
      <c r="OZZ37" s="392"/>
      <c r="PAA37" s="392"/>
      <c r="PAB37" s="392"/>
      <c r="PAC37" s="392"/>
      <c r="PAD37" s="392"/>
      <c r="PAE37" s="392"/>
      <c r="PAF37" s="392"/>
      <c r="PAG37" s="392"/>
      <c r="PAH37" s="392"/>
      <c r="PAI37" s="392"/>
      <c r="PAJ37" s="392"/>
      <c r="PAK37" s="392"/>
      <c r="PAL37" s="392"/>
      <c r="PAM37" s="392"/>
      <c r="PAN37" s="392"/>
      <c r="PAO37" s="392"/>
      <c r="PAP37" s="392"/>
      <c r="PAQ37" s="392"/>
      <c r="PAR37" s="392"/>
      <c r="PAS37" s="392"/>
      <c r="PAT37" s="392"/>
      <c r="PAU37" s="392"/>
      <c r="PAV37" s="392"/>
      <c r="PAW37" s="392"/>
      <c r="PAX37" s="392"/>
      <c r="PAY37" s="392"/>
      <c r="PAZ37" s="392"/>
      <c r="PBA37" s="392"/>
      <c r="PBB37" s="392"/>
      <c r="PBC37" s="392"/>
      <c r="PBD37" s="392"/>
      <c r="PBE37" s="392"/>
      <c r="PBF37" s="392"/>
      <c r="PBG37" s="392"/>
      <c r="PBH37" s="392"/>
      <c r="PBI37" s="392"/>
      <c r="PBJ37" s="392"/>
      <c r="PBK37" s="392"/>
      <c r="PBL37" s="392"/>
      <c r="PBM37" s="392"/>
      <c r="PBN37" s="392"/>
      <c r="PBO37" s="392"/>
      <c r="PBP37" s="392"/>
      <c r="PBQ37" s="392"/>
      <c r="PBR37" s="392"/>
      <c r="PBS37" s="392"/>
      <c r="PBT37" s="392"/>
      <c r="PBU37" s="392"/>
      <c r="PBV37" s="392"/>
      <c r="PBW37" s="392"/>
      <c r="PBX37" s="392"/>
      <c r="PBY37" s="392"/>
      <c r="PBZ37" s="392"/>
      <c r="PCA37" s="392"/>
      <c r="PCB37" s="392"/>
      <c r="PCC37" s="392"/>
      <c r="PCD37" s="392"/>
      <c r="PCE37" s="392"/>
      <c r="PCF37" s="392"/>
      <c r="PCG37" s="392"/>
      <c r="PCH37" s="392"/>
      <c r="PCI37" s="392"/>
      <c r="PCJ37" s="392"/>
      <c r="PCK37" s="392"/>
      <c r="PCL37" s="392"/>
      <c r="PCM37" s="392"/>
      <c r="PCN37" s="392"/>
      <c r="PCO37" s="392"/>
      <c r="PCP37" s="392"/>
      <c r="PCQ37" s="392"/>
      <c r="PCR37" s="392"/>
      <c r="PCS37" s="392"/>
      <c r="PCT37" s="392"/>
      <c r="PCU37" s="392"/>
      <c r="PCV37" s="392"/>
      <c r="PCW37" s="392"/>
      <c r="PCX37" s="392"/>
      <c r="PCY37" s="392"/>
      <c r="PCZ37" s="392"/>
      <c r="PDA37" s="392"/>
      <c r="PDB37" s="392"/>
      <c r="PDC37" s="392"/>
      <c r="PDD37" s="392"/>
      <c r="PDE37" s="392"/>
      <c r="PDF37" s="392"/>
      <c r="PDG37" s="392"/>
      <c r="PDH37" s="392"/>
      <c r="PDI37" s="392"/>
      <c r="PDJ37" s="392"/>
      <c r="PDK37" s="392"/>
      <c r="PDL37" s="392"/>
      <c r="PDM37" s="392"/>
      <c r="PDN37" s="392"/>
      <c r="PDO37" s="392"/>
      <c r="PDP37" s="392"/>
      <c r="PDQ37" s="392"/>
      <c r="PDR37" s="392"/>
      <c r="PDS37" s="392"/>
      <c r="PDT37" s="392"/>
      <c r="PDU37" s="392"/>
      <c r="PDV37" s="392"/>
      <c r="PDW37" s="392"/>
      <c r="PDX37" s="392"/>
      <c r="PDY37" s="392"/>
      <c r="PDZ37" s="392"/>
      <c r="PEA37" s="392"/>
      <c r="PEB37" s="392"/>
      <c r="PEC37" s="392"/>
      <c r="PED37" s="392"/>
      <c r="PEE37" s="392"/>
      <c r="PEF37" s="392"/>
      <c r="PEG37" s="392"/>
      <c r="PEH37" s="392"/>
      <c r="PEI37" s="392"/>
      <c r="PEJ37" s="392"/>
      <c r="PEK37" s="392"/>
      <c r="PEL37" s="392"/>
      <c r="PEM37" s="392"/>
      <c r="PEN37" s="392"/>
      <c r="PEO37" s="392"/>
      <c r="PEP37" s="392"/>
      <c r="PEQ37" s="392"/>
      <c r="PER37" s="392"/>
      <c r="PES37" s="392"/>
      <c r="PET37" s="392"/>
      <c r="PEU37" s="392"/>
      <c r="PEV37" s="392"/>
      <c r="PEW37" s="392"/>
      <c r="PEX37" s="392"/>
      <c r="PEY37" s="392"/>
      <c r="PEZ37" s="392"/>
      <c r="PFA37" s="392"/>
      <c r="PFB37" s="392"/>
      <c r="PFC37" s="392"/>
      <c r="PFD37" s="392"/>
      <c r="PFE37" s="392"/>
      <c r="PFF37" s="392"/>
      <c r="PFG37" s="392"/>
      <c r="PFH37" s="392"/>
      <c r="PFI37" s="392"/>
      <c r="PFJ37" s="392"/>
      <c r="PFK37" s="392"/>
      <c r="PFL37" s="392"/>
      <c r="PFM37" s="392"/>
      <c r="PFN37" s="392"/>
      <c r="PFO37" s="392"/>
      <c r="PFP37" s="392"/>
      <c r="PFQ37" s="392"/>
      <c r="PFR37" s="392"/>
      <c r="PFS37" s="392"/>
      <c r="PFT37" s="392"/>
      <c r="PFU37" s="392"/>
      <c r="PFV37" s="392"/>
      <c r="PFW37" s="392"/>
      <c r="PFX37" s="392"/>
      <c r="PFY37" s="392"/>
      <c r="PFZ37" s="392"/>
      <c r="PGA37" s="392"/>
      <c r="PGB37" s="392"/>
      <c r="PGC37" s="392"/>
      <c r="PGD37" s="392"/>
      <c r="PGE37" s="392"/>
      <c r="PGF37" s="392"/>
      <c r="PGG37" s="392"/>
      <c r="PGH37" s="392"/>
      <c r="PGI37" s="392"/>
      <c r="PGJ37" s="392"/>
      <c r="PGK37" s="392"/>
      <c r="PGL37" s="392"/>
      <c r="PGM37" s="392"/>
      <c r="PGN37" s="392"/>
      <c r="PGO37" s="392"/>
      <c r="PGP37" s="392"/>
      <c r="PGQ37" s="392"/>
      <c r="PGR37" s="392"/>
      <c r="PGS37" s="392"/>
      <c r="PGT37" s="392"/>
      <c r="PGU37" s="392"/>
      <c r="PGV37" s="392"/>
      <c r="PGW37" s="392"/>
      <c r="PGX37" s="392"/>
      <c r="PGY37" s="392"/>
      <c r="PGZ37" s="392"/>
      <c r="PHA37" s="392"/>
      <c r="PHB37" s="392"/>
      <c r="PHC37" s="392"/>
      <c r="PHD37" s="392"/>
      <c r="PHE37" s="392"/>
      <c r="PHF37" s="392"/>
      <c r="PHG37" s="392"/>
      <c r="PHH37" s="392"/>
      <c r="PHI37" s="392"/>
      <c r="PHJ37" s="392"/>
      <c r="PHK37" s="392"/>
      <c r="PHL37" s="392"/>
      <c r="PHM37" s="392"/>
      <c r="PHN37" s="392"/>
      <c r="PHO37" s="392"/>
      <c r="PHP37" s="392"/>
      <c r="PHQ37" s="392"/>
      <c r="PHR37" s="392"/>
      <c r="PHS37" s="392"/>
      <c r="PHT37" s="392"/>
      <c r="PHU37" s="392"/>
      <c r="PHV37" s="392"/>
      <c r="PHW37" s="392"/>
      <c r="PHX37" s="392"/>
      <c r="PHY37" s="392"/>
      <c r="PHZ37" s="392"/>
      <c r="PIA37" s="392"/>
      <c r="PIB37" s="392"/>
      <c r="PIC37" s="392"/>
      <c r="PID37" s="392"/>
      <c r="PIE37" s="392"/>
      <c r="PIF37" s="392"/>
      <c r="PIG37" s="392"/>
      <c r="PIH37" s="392"/>
      <c r="PII37" s="392"/>
      <c r="PIJ37" s="392"/>
      <c r="PIK37" s="392"/>
      <c r="PIL37" s="392"/>
      <c r="PIM37" s="392"/>
      <c r="PIN37" s="392"/>
      <c r="PIO37" s="392"/>
      <c r="PIP37" s="392"/>
      <c r="PIQ37" s="392"/>
      <c r="PIR37" s="392"/>
      <c r="PIS37" s="392"/>
      <c r="PIT37" s="392"/>
      <c r="PIU37" s="392"/>
      <c r="PIV37" s="392"/>
      <c r="PIW37" s="392"/>
      <c r="PIX37" s="392"/>
      <c r="PIY37" s="392"/>
      <c r="PIZ37" s="392"/>
      <c r="PJA37" s="392"/>
      <c r="PJB37" s="392"/>
      <c r="PJC37" s="392"/>
      <c r="PJD37" s="392"/>
      <c r="PJE37" s="392"/>
      <c r="PJF37" s="392"/>
      <c r="PJG37" s="392"/>
      <c r="PJH37" s="392"/>
      <c r="PJI37" s="392"/>
      <c r="PJJ37" s="392"/>
      <c r="PJK37" s="392"/>
      <c r="PJL37" s="392"/>
      <c r="PJM37" s="392"/>
      <c r="PJN37" s="392"/>
      <c r="PJO37" s="392"/>
      <c r="PJP37" s="392"/>
      <c r="PJQ37" s="392"/>
      <c r="PJR37" s="392"/>
      <c r="PJS37" s="392"/>
      <c r="PJT37" s="392"/>
      <c r="PJU37" s="392"/>
      <c r="PJV37" s="392"/>
      <c r="PJW37" s="392"/>
      <c r="PJX37" s="392"/>
      <c r="PJY37" s="392"/>
      <c r="PJZ37" s="392"/>
      <c r="PKA37" s="392"/>
      <c r="PKB37" s="392"/>
      <c r="PKC37" s="392"/>
      <c r="PKD37" s="392"/>
      <c r="PKE37" s="392"/>
      <c r="PKF37" s="392"/>
      <c r="PKG37" s="392"/>
      <c r="PKH37" s="392"/>
      <c r="PKI37" s="392"/>
      <c r="PKJ37" s="392"/>
      <c r="PKK37" s="392"/>
      <c r="PKL37" s="392"/>
      <c r="PKM37" s="392"/>
      <c r="PKN37" s="392"/>
      <c r="PKO37" s="392"/>
      <c r="PKP37" s="392"/>
      <c r="PKQ37" s="392"/>
      <c r="PKR37" s="392"/>
      <c r="PKS37" s="392"/>
      <c r="PKT37" s="392"/>
      <c r="PKU37" s="392"/>
      <c r="PKV37" s="392"/>
      <c r="PKW37" s="392"/>
      <c r="PKX37" s="392"/>
      <c r="PKY37" s="392"/>
      <c r="PKZ37" s="392"/>
      <c r="PLA37" s="392"/>
      <c r="PLB37" s="392"/>
      <c r="PLC37" s="392"/>
      <c r="PLD37" s="392"/>
      <c r="PLE37" s="392"/>
      <c r="PLF37" s="392"/>
      <c r="PLG37" s="392"/>
      <c r="PLH37" s="392"/>
      <c r="PLI37" s="392"/>
      <c r="PLJ37" s="392"/>
      <c r="PLK37" s="392"/>
      <c r="PLL37" s="392"/>
      <c r="PLM37" s="392"/>
      <c r="PLN37" s="392"/>
      <c r="PLO37" s="392"/>
      <c r="PLP37" s="392"/>
      <c r="PLQ37" s="392"/>
      <c r="PLR37" s="392"/>
      <c r="PLS37" s="392"/>
      <c r="PLT37" s="392"/>
      <c r="PLU37" s="392"/>
      <c r="PLV37" s="392"/>
      <c r="PLW37" s="392"/>
      <c r="PLX37" s="392"/>
      <c r="PLY37" s="392"/>
      <c r="PLZ37" s="392"/>
      <c r="PMA37" s="392"/>
      <c r="PMB37" s="392"/>
      <c r="PMC37" s="392"/>
      <c r="PMD37" s="392"/>
      <c r="PME37" s="392"/>
      <c r="PMF37" s="392"/>
      <c r="PMG37" s="392"/>
      <c r="PMH37" s="392"/>
      <c r="PMI37" s="392"/>
      <c r="PMJ37" s="392"/>
      <c r="PMK37" s="392"/>
      <c r="PML37" s="392"/>
      <c r="PMM37" s="392"/>
      <c r="PMN37" s="392"/>
      <c r="PMO37" s="392"/>
      <c r="PMP37" s="392"/>
      <c r="PMQ37" s="392"/>
      <c r="PMR37" s="392"/>
      <c r="PMS37" s="392"/>
      <c r="PMT37" s="392"/>
      <c r="PMU37" s="392"/>
      <c r="PMV37" s="392"/>
      <c r="PMW37" s="392"/>
      <c r="PMX37" s="392"/>
      <c r="PMY37" s="392"/>
      <c r="PMZ37" s="392"/>
      <c r="PNA37" s="392"/>
      <c r="PNB37" s="392"/>
      <c r="PNC37" s="392"/>
      <c r="PND37" s="392"/>
      <c r="PNE37" s="392"/>
      <c r="PNF37" s="392"/>
      <c r="PNG37" s="392"/>
      <c r="PNH37" s="392"/>
      <c r="PNI37" s="392"/>
      <c r="PNJ37" s="392"/>
      <c r="PNK37" s="392"/>
      <c r="PNL37" s="392"/>
      <c r="PNM37" s="392"/>
      <c r="PNN37" s="392"/>
      <c r="PNO37" s="392"/>
      <c r="PNP37" s="392"/>
      <c r="PNQ37" s="392"/>
      <c r="PNR37" s="392"/>
      <c r="PNS37" s="392"/>
      <c r="PNT37" s="392"/>
      <c r="PNU37" s="392"/>
      <c r="PNV37" s="392"/>
      <c r="PNW37" s="392"/>
      <c r="PNX37" s="392"/>
      <c r="PNY37" s="392"/>
      <c r="PNZ37" s="392"/>
      <c r="POA37" s="392"/>
      <c r="POB37" s="392"/>
      <c r="POC37" s="392"/>
      <c r="POD37" s="392"/>
      <c r="POE37" s="392"/>
      <c r="POF37" s="392"/>
      <c r="POG37" s="392"/>
      <c r="POH37" s="392"/>
      <c r="POI37" s="392"/>
      <c r="POJ37" s="392"/>
      <c r="POK37" s="392"/>
      <c r="POL37" s="392"/>
      <c r="POM37" s="392"/>
      <c r="PON37" s="392"/>
      <c r="POO37" s="392"/>
      <c r="POP37" s="392"/>
      <c r="POQ37" s="392"/>
      <c r="POR37" s="392"/>
      <c r="POS37" s="392"/>
      <c r="POT37" s="392"/>
      <c r="POU37" s="392"/>
      <c r="POV37" s="392"/>
      <c r="POW37" s="392"/>
      <c r="POX37" s="392"/>
      <c r="POY37" s="392"/>
      <c r="POZ37" s="392"/>
      <c r="PPA37" s="392"/>
      <c r="PPB37" s="392"/>
      <c r="PPC37" s="392"/>
      <c r="PPD37" s="392"/>
      <c r="PPE37" s="392"/>
      <c r="PPF37" s="392"/>
      <c r="PPG37" s="392"/>
      <c r="PPH37" s="392"/>
      <c r="PPI37" s="392"/>
      <c r="PPJ37" s="392"/>
      <c r="PPK37" s="392"/>
      <c r="PPL37" s="392"/>
      <c r="PPM37" s="392"/>
      <c r="PPN37" s="392"/>
      <c r="PPO37" s="392"/>
      <c r="PPP37" s="392"/>
      <c r="PPQ37" s="392"/>
      <c r="PPR37" s="392"/>
      <c r="PPS37" s="392"/>
      <c r="PPT37" s="392"/>
      <c r="PPU37" s="392"/>
      <c r="PPV37" s="392"/>
      <c r="PPW37" s="392"/>
      <c r="PPX37" s="392"/>
      <c r="PPY37" s="392"/>
      <c r="PPZ37" s="392"/>
      <c r="PQA37" s="392"/>
      <c r="PQB37" s="392"/>
      <c r="PQC37" s="392"/>
      <c r="PQD37" s="392"/>
      <c r="PQE37" s="392"/>
      <c r="PQF37" s="392"/>
      <c r="PQG37" s="392"/>
      <c r="PQH37" s="392"/>
      <c r="PQI37" s="392"/>
      <c r="PQJ37" s="392"/>
      <c r="PQK37" s="392"/>
      <c r="PQL37" s="392"/>
      <c r="PQM37" s="392"/>
      <c r="PQN37" s="392"/>
      <c r="PQO37" s="392"/>
      <c r="PQP37" s="392"/>
      <c r="PQQ37" s="392"/>
      <c r="PQR37" s="392"/>
      <c r="PQS37" s="392"/>
      <c r="PQT37" s="392"/>
      <c r="PQU37" s="392"/>
      <c r="PQV37" s="392"/>
      <c r="PQW37" s="392"/>
      <c r="PQX37" s="392"/>
      <c r="PQY37" s="392"/>
      <c r="PQZ37" s="392"/>
      <c r="PRA37" s="392"/>
      <c r="PRB37" s="392"/>
      <c r="PRC37" s="392"/>
      <c r="PRD37" s="392"/>
      <c r="PRE37" s="392"/>
      <c r="PRF37" s="392"/>
      <c r="PRG37" s="392"/>
      <c r="PRH37" s="392"/>
      <c r="PRI37" s="392"/>
      <c r="PRJ37" s="392"/>
      <c r="PRK37" s="392"/>
      <c r="PRL37" s="392"/>
      <c r="PRM37" s="392"/>
      <c r="PRN37" s="392"/>
      <c r="PRO37" s="392"/>
      <c r="PRP37" s="392"/>
      <c r="PRQ37" s="392"/>
      <c r="PRR37" s="392"/>
      <c r="PRS37" s="392"/>
      <c r="PRT37" s="392"/>
      <c r="PRU37" s="392"/>
      <c r="PRV37" s="392"/>
      <c r="PRW37" s="392"/>
      <c r="PRX37" s="392"/>
      <c r="PRY37" s="392"/>
      <c r="PRZ37" s="392"/>
      <c r="PSA37" s="392"/>
      <c r="PSB37" s="392"/>
      <c r="PSC37" s="392"/>
      <c r="PSD37" s="392"/>
      <c r="PSE37" s="392"/>
      <c r="PSF37" s="392"/>
      <c r="PSG37" s="392"/>
      <c r="PSH37" s="392"/>
      <c r="PSI37" s="392"/>
      <c r="PSJ37" s="392"/>
      <c r="PSK37" s="392"/>
      <c r="PSL37" s="392"/>
      <c r="PSM37" s="392"/>
      <c r="PSN37" s="392"/>
      <c r="PSO37" s="392"/>
      <c r="PSP37" s="392"/>
      <c r="PSQ37" s="392"/>
      <c r="PSR37" s="392"/>
      <c r="PSS37" s="392"/>
      <c r="PST37" s="392"/>
      <c r="PSU37" s="392"/>
      <c r="PSV37" s="392"/>
      <c r="PSW37" s="392"/>
      <c r="PSX37" s="392"/>
      <c r="PSY37" s="392"/>
      <c r="PSZ37" s="392"/>
      <c r="PTA37" s="392"/>
      <c r="PTB37" s="392"/>
      <c r="PTC37" s="392"/>
      <c r="PTD37" s="392"/>
      <c r="PTE37" s="392"/>
      <c r="PTF37" s="392"/>
      <c r="PTG37" s="392"/>
      <c r="PTH37" s="392"/>
      <c r="PTI37" s="392"/>
      <c r="PTJ37" s="392"/>
      <c r="PTK37" s="392"/>
      <c r="PTL37" s="392"/>
      <c r="PTM37" s="392"/>
      <c r="PTN37" s="392"/>
      <c r="PTO37" s="392"/>
      <c r="PTP37" s="392"/>
      <c r="PTQ37" s="392"/>
      <c r="PTR37" s="392"/>
      <c r="PTS37" s="392"/>
      <c r="PTT37" s="392"/>
      <c r="PTU37" s="392"/>
      <c r="PTV37" s="392"/>
      <c r="PTW37" s="392"/>
      <c r="PTX37" s="392"/>
      <c r="PTY37" s="392"/>
      <c r="PTZ37" s="392"/>
      <c r="PUA37" s="392"/>
      <c r="PUB37" s="392"/>
      <c r="PUC37" s="392"/>
      <c r="PUD37" s="392"/>
      <c r="PUE37" s="392"/>
      <c r="PUF37" s="392"/>
      <c r="PUG37" s="392"/>
      <c r="PUH37" s="392"/>
      <c r="PUI37" s="392"/>
      <c r="PUJ37" s="392"/>
      <c r="PUK37" s="392"/>
      <c r="PUL37" s="392"/>
      <c r="PUM37" s="392"/>
      <c r="PUN37" s="392"/>
      <c r="PUO37" s="392"/>
      <c r="PUP37" s="392"/>
      <c r="PUQ37" s="392"/>
      <c r="PUR37" s="392"/>
      <c r="PUS37" s="392"/>
      <c r="PUT37" s="392"/>
      <c r="PUU37" s="392"/>
      <c r="PUV37" s="392"/>
      <c r="PUW37" s="392"/>
      <c r="PUX37" s="392"/>
      <c r="PUY37" s="392"/>
      <c r="PUZ37" s="392"/>
      <c r="PVA37" s="392"/>
      <c r="PVB37" s="392"/>
      <c r="PVC37" s="392"/>
      <c r="PVD37" s="392"/>
      <c r="PVE37" s="392"/>
      <c r="PVF37" s="392"/>
      <c r="PVG37" s="392"/>
      <c r="PVH37" s="392"/>
      <c r="PVI37" s="392"/>
      <c r="PVJ37" s="392"/>
      <c r="PVK37" s="392"/>
      <c r="PVL37" s="392"/>
      <c r="PVM37" s="392"/>
      <c r="PVN37" s="392"/>
      <c r="PVO37" s="392"/>
      <c r="PVP37" s="392"/>
      <c r="PVQ37" s="392"/>
      <c r="PVR37" s="392"/>
      <c r="PVS37" s="392"/>
      <c r="PVT37" s="392"/>
      <c r="PVU37" s="392"/>
      <c r="PVV37" s="392"/>
      <c r="PVW37" s="392"/>
      <c r="PVX37" s="392"/>
      <c r="PVY37" s="392"/>
      <c r="PVZ37" s="392"/>
      <c r="PWA37" s="392"/>
      <c r="PWB37" s="392"/>
      <c r="PWC37" s="392"/>
      <c r="PWD37" s="392"/>
      <c r="PWE37" s="392"/>
      <c r="PWF37" s="392"/>
      <c r="PWG37" s="392"/>
      <c r="PWH37" s="392"/>
      <c r="PWI37" s="392"/>
      <c r="PWJ37" s="392"/>
      <c r="PWK37" s="392"/>
      <c r="PWL37" s="392"/>
      <c r="PWM37" s="392"/>
      <c r="PWN37" s="392"/>
      <c r="PWO37" s="392"/>
      <c r="PWP37" s="392"/>
      <c r="PWQ37" s="392"/>
      <c r="PWR37" s="392"/>
      <c r="PWS37" s="392"/>
      <c r="PWT37" s="392"/>
      <c r="PWU37" s="392"/>
      <c r="PWV37" s="392"/>
      <c r="PWW37" s="392"/>
      <c r="PWX37" s="392"/>
      <c r="PWY37" s="392"/>
      <c r="PWZ37" s="392"/>
      <c r="PXA37" s="392"/>
      <c r="PXB37" s="392"/>
      <c r="PXC37" s="392"/>
      <c r="PXD37" s="392"/>
      <c r="PXE37" s="392"/>
      <c r="PXF37" s="392"/>
      <c r="PXG37" s="392"/>
      <c r="PXH37" s="392"/>
      <c r="PXI37" s="392"/>
      <c r="PXJ37" s="392"/>
      <c r="PXK37" s="392"/>
      <c r="PXL37" s="392"/>
      <c r="PXM37" s="392"/>
      <c r="PXN37" s="392"/>
      <c r="PXO37" s="392"/>
      <c r="PXP37" s="392"/>
      <c r="PXQ37" s="392"/>
      <c r="PXR37" s="392"/>
      <c r="PXS37" s="392"/>
      <c r="PXT37" s="392"/>
      <c r="PXU37" s="392"/>
      <c r="PXV37" s="392"/>
      <c r="PXW37" s="392"/>
      <c r="PXX37" s="392"/>
      <c r="PXY37" s="392"/>
      <c r="PXZ37" s="392"/>
      <c r="PYA37" s="392"/>
      <c r="PYB37" s="392"/>
      <c r="PYC37" s="392"/>
      <c r="PYD37" s="392"/>
      <c r="PYE37" s="392"/>
      <c r="PYF37" s="392"/>
      <c r="PYG37" s="392"/>
      <c r="PYH37" s="392"/>
      <c r="PYI37" s="392"/>
      <c r="PYJ37" s="392"/>
      <c r="PYK37" s="392"/>
      <c r="PYL37" s="392"/>
      <c r="PYM37" s="392"/>
      <c r="PYN37" s="392"/>
      <c r="PYO37" s="392"/>
      <c r="PYP37" s="392"/>
      <c r="PYQ37" s="392"/>
      <c r="PYR37" s="392"/>
      <c r="PYS37" s="392"/>
      <c r="PYT37" s="392"/>
      <c r="PYU37" s="392"/>
      <c r="PYV37" s="392"/>
      <c r="PYW37" s="392"/>
      <c r="PYX37" s="392"/>
      <c r="PYY37" s="392"/>
      <c r="PYZ37" s="392"/>
      <c r="PZA37" s="392"/>
      <c r="PZB37" s="392"/>
      <c r="PZC37" s="392"/>
      <c r="PZD37" s="392"/>
      <c r="PZE37" s="392"/>
      <c r="PZF37" s="392"/>
      <c r="PZG37" s="392"/>
      <c r="PZH37" s="392"/>
      <c r="PZI37" s="392"/>
      <c r="PZJ37" s="392"/>
      <c r="PZK37" s="392"/>
      <c r="PZL37" s="392"/>
      <c r="PZM37" s="392"/>
      <c r="PZN37" s="392"/>
      <c r="PZO37" s="392"/>
      <c r="PZP37" s="392"/>
      <c r="PZQ37" s="392"/>
      <c r="PZR37" s="392"/>
      <c r="PZS37" s="392"/>
      <c r="PZT37" s="392"/>
      <c r="PZU37" s="392"/>
      <c r="PZV37" s="392"/>
      <c r="PZW37" s="392"/>
      <c r="PZX37" s="392"/>
      <c r="PZY37" s="392"/>
      <c r="PZZ37" s="392"/>
      <c r="QAA37" s="392"/>
      <c r="QAB37" s="392"/>
      <c r="QAC37" s="392"/>
      <c r="QAD37" s="392"/>
      <c r="QAE37" s="392"/>
      <c r="QAF37" s="392"/>
      <c r="QAG37" s="392"/>
      <c r="QAH37" s="392"/>
      <c r="QAI37" s="392"/>
      <c r="QAJ37" s="392"/>
      <c r="QAK37" s="392"/>
      <c r="QAL37" s="392"/>
      <c r="QAM37" s="392"/>
      <c r="QAN37" s="392"/>
      <c r="QAO37" s="392"/>
      <c r="QAP37" s="392"/>
      <c r="QAQ37" s="392"/>
      <c r="QAR37" s="392"/>
      <c r="QAS37" s="392"/>
      <c r="QAT37" s="392"/>
      <c r="QAU37" s="392"/>
      <c r="QAV37" s="392"/>
      <c r="QAW37" s="392"/>
      <c r="QAX37" s="392"/>
      <c r="QAY37" s="392"/>
      <c r="QAZ37" s="392"/>
      <c r="QBA37" s="392"/>
      <c r="QBB37" s="392"/>
      <c r="QBC37" s="392"/>
      <c r="QBD37" s="392"/>
      <c r="QBE37" s="392"/>
      <c r="QBF37" s="392"/>
      <c r="QBG37" s="392"/>
      <c r="QBH37" s="392"/>
      <c r="QBI37" s="392"/>
      <c r="QBJ37" s="392"/>
      <c r="QBK37" s="392"/>
      <c r="QBL37" s="392"/>
      <c r="QBM37" s="392"/>
      <c r="QBN37" s="392"/>
      <c r="QBO37" s="392"/>
      <c r="QBP37" s="392"/>
      <c r="QBQ37" s="392"/>
      <c r="QBR37" s="392"/>
      <c r="QBS37" s="392"/>
      <c r="QBT37" s="392"/>
      <c r="QBU37" s="392"/>
      <c r="QBV37" s="392"/>
      <c r="QBW37" s="392"/>
      <c r="QBX37" s="392"/>
      <c r="QBY37" s="392"/>
      <c r="QBZ37" s="392"/>
      <c r="QCA37" s="392"/>
      <c r="QCB37" s="392"/>
      <c r="QCC37" s="392"/>
      <c r="QCD37" s="392"/>
      <c r="QCE37" s="392"/>
      <c r="QCF37" s="392"/>
      <c r="QCG37" s="392"/>
      <c r="QCH37" s="392"/>
      <c r="QCI37" s="392"/>
      <c r="QCJ37" s="392"/>
      <c r="QCK37" s="392"/>
      <c r="QCL37" s="392"/>
      <c r="QCM37" s="392"/>
      <c r="QCN37" s="392"/>
      <c r="QCO37" s="392"/>
      <c r="QCP37" s="392"/>
      <c r="QCQ37" s="392"/>
      <c r="QCR37" s="392"/>
      <c r="QCS37" s="392"/>
      <c r="QCT37" s="392"/>
      <c r="QCU37" s="392"/>
      <c r="QCV37" s="392"/>
      <c r="QCW37" s="392"/>
      <c r="QCX37" s="392"/>
      <c r="QCY37" s="392"/>
      <c r="QCZ37" s="392"/>
      <c r="QDA37" s="392"/>
      <c r="QDB37" s="392"/>
      <c r="QDC37" s="392"/>
      <c r="QDD37" s="392"/>
      <c r="QDE37" s="392"/>
      <c r="QDF37" s="392"/>
      <c r="QDG37" s="392"/>
      <c r="QDH37" s="392"/>
      <c r="QDI37" s="392"/>
      <c r="QDJ37" s="392"/>
      <c r="QDK37" s="392"/>
      <c r="QDL37" s="392"/>
      <c r="QDM37" s="392"/>
      <c r="QDN37" s="392"/>
      <c r="QDO37" s="392"/>
      <c r="QDP37" s="392"/>
      <c r="QDQ37" s="392"/>
      <c r="QDR37" s="392"/>
      <c r="QDS37" s="392"/>
      <c r="QDT37" s="392"/>
      <c r="QDU37" s="392"/>
      <c r="QDV37" s="392"/>
      <c r="QDW37" s="392"/>
      <c r="QDX37" s="392"/>
      <c r="QDY37" s="392"/>
      <c r="QDZ37" s="392"/>
      <c r="QEA37" s="392"/>
      <c r="QEB37" s="392"/>
      <c r="QEC37" s="392"/>
      <c r="QED37" s="392"/>
      <c r="QEE37" s="392"/>
      <c r="QEF37" s="392"/>
      <c r="QEG37" s="392"/>
      <c r="QEH37" s="392"/>
      <c r="QEI37" s="392"/>
      <c r="QEJ37" s="392"/>
      <c r="QEK37" s="392"/>
      <c r="QEL37" s="392"/>
      <c r="QEM37" s="392"/>
      <c r="QEN37" s="392"/>
      <c r="QEO37" s="392"/>
      <c r="QEP37" s="392"/>
      <c r="QEQ37" s="392"/>
      <c r="QER37" s="392"/>
      <c r="QES37" s="392"/>
      <c r="QET37" s="392"/>
      <c r="QEU37" s="392"/>
      <c r="QEV37" s="392"/>
      <c r="QEW37" s="392"/>
      <c r="QEX37" s="392"/>
      <c r="QEY37" s="392"/>
      <c r="QEZ37" s="392"/>
      <c r="QFA37" s="392"/>
      <c r="QFB37" s="392"/>
      <c r="QFC37" s="392"/>
      <c r="QFD37" s="392"/>
      <c r="QFE37" s="392"/>
      <c r="QFF37" s="392"/>
      <c r="QFG37" s="392"/>
      <c r="QFH37" s="392"/>
      <c r="QFI37" s="392"/>
      <c r="QFJ37" s="392"/>
      <c r="QFK37" s="392"/>
      <c r="QFL37" s="392"/>
      <c r="QFM37" s="392"/>
      <c r="QFN37" s="392"/>
      <c r="QFO37" s="392"/>
      <c r="QFP37" s="392"/>
      <c r="QFQ37" s="392"/>
      <c r="QFR37" s="392"/>
      <c r="QFS37" s="392"/>
      <c r="QFT37" s="392"/>
      <c r="QFU37" s="392"/>
      <c r="QFV37" s="392"/>
      <c r="QFW37" s="392"/>
      <c r="QFX37" s="392"/>
      <c r="QFY37" s="392"/>
      <c r="QFZ37" s="392"/>
      <c r="QGA37" s="392"/>
      <c r="QGB37" s="392"/>
      <c r="QGC37" s="392"/>
      <c r="QGD37" s="392"/>
      <c r="QGE37" s="392"/>
      <c r="QGF37" s="392"/>
      <c r="QGG37" s="392"/>
      <c r="QGH37" s="392"/>
      <c r="QGI37" s="392"/>
      <c r="QGJ37" s="392"/>
      <c r="QGK37" s="392"/>
      <c r="QGL37" s="392"/>
      <c r="QGM37" s="392"/>
      <c r="QGN37" s="392"/>
      <c r="QGO37" s="392"/>
      <c r="QGP37" s="392"/>
      <c r="QGQ37" s="392"/>
      <c r="QGR37" s="392"/>
      <c r="QGS37" s="392"/>
      <c r="QGT37" s="392"/>
      <c r="QGU37" s="392"/>
      <c r="QGV37" s="392"/>
      <c r="QGW37" s="392"/>
      <c r="QGX37" s="392"/>
      <c r="QGY37" s="392"/>
      <c r="QGZ37" s="392"/>
      <c r="QHA37" s="392"/>
      <c r="QHB37" s="392"/>
      <c r="QHC37" s="392"/>
      <c r="QHD37" s="392"/>
      <c r="QHE37" s="392"/>
      <c r="QHF37" s="392"/>
      <c r="QHG37" s="392"/>
      <c r="QHH37" s="392"/>
      <c r="QHI37" s="392"/>
      <c r="QHJ37" s="392"/>
      <c r="QHK37" s="392"/>
      <c r="QHL37" s="392"/>
      <c r="QHM37" s="392"/>
      <c r="QHN37" s="392"/>
      <c r="QHO37" s="392"/>
      <c r="QHP37" s="392"/>
      <c r="QHQ37" s="392"/>
      <c r="QHR37" s="392"/>
      <c r="QHS37" s="392"/>
      <c r="QHT37" s="392"/>
      <c r="QHU37" s="392"/>
      <c r="QHV37" s="392"/>
      <c r="QHW37" s="392"/>
      <c r="QHX37" s="392"/>
      <c r="QHY37" s="392"/>
      <c r="QHZ37" s="392"/>
      <c r="QIA37" s="392"/>
      <c r="QIB37" s="392"/>
      <c r="QIC37" s="392"/>
      <c r="QID37" s="392"/>
      <c r="QIE37" s="392"/>
      <c r="QIF37" s="392"/>
      <c r="QIG37" s="392"/>
      <c r="QIH37" s="392"/>
      <c r="QII37" s="392"/>
      <c r="QIJ37" s="392"/>
      <c r="QIK37" s="392"/>
      <c r="QIL37" s="392"/>
      <c r="QIM37" s="392"/>
      <c r="QIN37" s="392"/>
      <c r="QIO37" s="392"/>
      <c r="QIP37" s="392"/>
      <c r="QIQ37" s="392"/>
      <c r="QIR37" s="392"/>
      <c r="QIS37" s="392"/>
      <c r="QIT37" s="392"/>
      <c r="QIU37" s="392"/>
      <c r="QIV37" s="392"/>
      <c r="QIW37" s="392"/>
      <c r="QIX37" s="392"/>
      <c r="QIY37" s="392"/>
      <c r="QIZ37" s="392"/>
      <c r="QJA37" s="392"/>
      <c r="QJB37" s="392"/>
      <c r="QJC37" s="392"/>
      <c r="QJD37" s="392"/>
      <c r="QJE37" s="392"/>
      <c r="QJF37" s="392"/>
      <c r="QJG37" s="392"/>
      <c r="QJH37" s="392"/>
      <c r="QJI37" s="392"/>
      <c r="QJJ37" s="392"/>
      <c r="QJK37" s="392"/>
      <c r="QJL37" s="392"/>
      <c r="QJM37" s="392"/>
      <c r="QJN37" s="392"/>
      <c r="QJO37" s="392"/>
      <c r="QJP37" s="392"/>
      <c r="QJQ37" s="392"/>
      <c r="QJR37" s="392"/>
      <c r="QJS37" s="392"/>
      <c r="QJT37" s="392"/>
      <c r="QJU37" s="392"/>
      <c r="QJV37" s="392"/>
      <c r="QJW37" s="392"/>
      <c r="QJX37" s="392"/>
      <c r="QJY37" s="392"/>
      <c r="QJZ37" s="392"/>
      <c r="QKA37" s="392"/>
      <c r="QKB37" s="392"/>
      <c r="QKC37" s="392"/>
      <c r="QKD37" s="392"/>
      <c r="QKE37" s="392"/>
      <c r="QKF37" s="392"/>
      <c r="QKG37" s="392"/>
      <c r="QKH37" s="392"/>
      <c r="QKI37" s="392"/>
      <c r="QKJ37" s="392"/>
      <c r="QKK37" s="392"/>
      <c r="QKL37" s="392"/>
      <c r="QKM37" s="392"/>
      <c r="QKN37" s="392"/>
      <c r="QKO37" s="392"/>
      <c r="QKP37" s="392"/>
      <c r="QKQ37" s="392"/>
      <c r="QKR37" s="392"/>
      <c r="QKS37" s="392"/>
      <c r="QKT37" s="392"/>
      <c r="QKU37" s="392"/>
      <c r="QKV37" s="392"/>
      <c r="QKW37" s="392"/>
      <c r="QKX37" s="392"/>
      <c r="QKY37" s="392"/>
      <c r="QKZ37" s="392"/>
      <c r="QLA37" s="392"/>
      <c r="QLB37" s="392"/>
      <c r="QLC37" s="392"/>
      <c r="QLD37" s="392"/>
      <c r="QLE37" s="392"/>
      <c r="QLF37" s="392"/>
      <c r="QLG37" s="392"/>
      <c r="QLH37" s="392"/>
      <c r="QLI37" s="392"/>
      <c r="QLJ37" s="392"/>
      <c r="QLK37" s="392"/>
      <c r="QLL37" s="392"/>
      <c r="QLM37" s="392"/>
      <c r="QLN37" s="392"/>
      <c r="QLO37" s="392"/>
      <c r="QLP37" s="392"/>
      <c r="QLQ37" s="392"/>
      <c r="QLR37" s="392"/>
      <c r="QLS37" s="392"/>
      <c r="QLT37" s="392"/>
      <c r="QLU37" s="392"/>
      <c r="QLV37" s="392"/>
      <c r="QLW37" s="392"/>
      <c r="QLX37" s="392"/>
      <c r="QLY37" s="392"/>
      <c r="QLZ37" s="392"/>
      <c r="QMA37" s="392"/>
      <c r="QMB37" s="392"/>
      <c r="QMC37" s="392"/>
      <c r="QMD37" s="392"/>
      <c r="QME37" s="392"/>
      <c r="QMF37" s="392"/>
      <c r="QMG37" s="392"/>
      <c r="QMH37" s="392"/>
      <c r="QMI37" s="392"/>
      <c r="QMJ37" s="392"/>
      <c r="QMK37" s="392"/>
      <c r="QML37" s="392"/>
      <c r="QMM37" s="392"/>
      <c r="QMN37" s="392"/>
      <c r="QMO37" s="392"/>
      <c r="QMP37" s="392"/>
      <c r="QMQ37" s="392"/>
      <c r="QMR37" s="392"/>
      <c r="QMS37" s="392"/>
      <c r="QMT37" s="392"/>
      <c r="QMU37" s="392"/>
      <c r="QMV37" s="392"/>
      <c r="QMW37" s="392"/>
      <c r="QMX37" s="392"/>
      <c r="QMY37" s="392"/>
      <c r="QMZ37" s="392"/>
      <c r="QNA37" s="392"/>
      <c r="QNB37" s="392"/>
      <c r="QNC37" s="392"/>
      <c r="QND37" s="392"/>
      <c r="QNE37" s="392"/>
      <c r="QNF37" s="392"/>
      <c r="QNG37" s="392"/>
      <c r="QNH37" s="392"/>
      <c r="QNI37" s="392"/>
      <c r="QNJ37" s="392"/>
      <c r="QNK37" s="392"/>
      <c r="QNL37" s="392"/>
      <c r="QNM37" s="392"/>
      <c r="QNN37" s="392"/>
      <c r="QNO37" s="392"/>
      <c r="QNP37" s="392"/>
      <c r="QNQ37" s="392"/>
      <c r="QNR37" s="392"/>
      <c r="QNS37" s="392"/>
      <c r="QNT37" s="392"/>
      <c r="QNU37" s="392"/>
      <c r="QNV37" s="392"/>
      <c r="QNW37" s="392"/>
      <c r="QNX37" s="392"/>
      <c r="QNY37" s="392"/>
      <c r="QNZ37" s="392"/>
      <c r="QOA37" s="392"/>
      <c r="QOB37" s="392"/>
      <c r="QOC37" s="392"/>
      <c r="QOD37" s="392"/>
      <c r="QOE37" s="392"/>
      <c r="QOF37" s="392"/>
      <c r="QOG37" s="392"/>
      <c r="QOH37" s="392"/>
      <c r="QOI37" s="392"/>
      <c r="QOJ37" s="392"/>
      <c r="QOK37" s="392"/>
      <c r="QOL37" s="392"/>
      <c r="QOM37" s="392"/>
      <c r="QON37" s="392"/>
      <c r="QOO37" s="392"/>
      <c r="QOP37" s="392"/>
      <c r="QOQ37" s="392"/>
      <c r="QOR37" s="392"/>
      <c r="QOS37" s="392"/>
      <c r="QOT37" s="392"/>
      <c r="QOU37" s="392"/>
      <c r="QOV37" s="392"/>
      <c r="QOW37" s="392"/>
      <c r="QOX37" s="392"/>
      <c r="QOY37" s="392"/>
      <c r="QOZ37" s="392"/>
      <c r="QPA37" s="392"/>
      <c r="QPB37" s="392"/>
      <c r="QPC37" s="392"/>
      <c r="QPD37" s="392"/>
      <c r="QPE37" s="392"/>
      <c r="QPF37" s="392"/>
      <c r="QPG37" s="392"/>
      <c r="QPH37" s="392"/>
      <c r="QPI37" s="392"/>
      <c r="QPJ37" s="392"/>
      <c r="QPK37" s="392"/>
      <c r="QPL37" s="392"/>
      <c r="QPM37" s="392"/>
      <c r="QPN37" s="392"/>
      <c r="QPO37" s="392"/>
      <c r="QPP37" s="392"/>
      <c r="QPQ37" s="392"/>
      <c r="QPR37" s="392"/>
      <c r="QPS37" s="392"/>
      <c r="QPT37" s="392"/>
      <c r="QPU37" s="392"/>
      <c r="QPV37" s="392"/>
      <c r="QPW37" s="392"/>
      <c r="QPX37" s="392"/>
      <c r="QPY37" s="392"/>
      <c r="QPZ37" s="392"/>
      <c r="QQA37" s="392"/>
      <c r="QQB37" s="392"/>
      <c r="QQC37" s="392"/>
      <c r="QQD37" s="392"/>
      <c r="QQE37" s="392"/>
      <c r="QQF37" s="392"/>
      <c r="QQG37" s="392"/>
      <c r="QQH37" s="392"/>
      <c r="QQI37" s="392"/>
      <c r="QQJ37" s="392"/>
      <c r="QQK37" s="392"/>
      <c r="QQL37" s="392"/>
      <c r="QQM37" s="392"/>
      <c r="QQN37" s="392"/>
      <c r="QQO37" s="392"/>
      <c r="QQP37" s="392"/>
      <c r="QQQ37" s="392"/>
      <c r="QQR37" s="392"/>
      <c r="QQS37" s="392"/>
      <c r="QQT37" s="392"/>
      <c r="QQU37" s="392"/>
      <c r="QQV37" s="392"/>
      <c r="QQW37" s="392"/>
      <c r="QQX37" s="392"/>
      <c r="QQY37" s="392"/>
      <c r="QQZ37" s="392"/>
      <c r="QRA37" s="392"/>
      <c r="QRB37" s="392"/>
      <c r="QRC37" s="392"/>
      <c r="QRD37" s="392"/>
      <c r="QRE37" s="392"/>
      <c r="QRF37" s="392"/>
      <c r="QRG37" s="392"/>
      <c r="QRH37" s="392"/>
      <c r="QRI37" s="392"/>
      <c r="QRJ37" s="392"/>
      <c r="QRK37" s="392"/>
      <c r="QRL37" s="392"/>
      <c r="QRM37" s="392"/>
      <c r="QRN37" s="392"/>
      <c r="QRO37" s="392"/>
      <c r="QRP37" s="392"/>
      <c r="QRQ37" s="392"/>
      <c r="QRR37" s="392"/>
      <c r="QRS37" s="392"/>
      <c r="QRT37" s="392"/>
      <c r="QRU37" s="392"/>
      <c r="QRV37" s="392"/>
      <c r="QRW37" s="392"/>
      <c r="QRX37" s="392"/>
      <c r="QRY37" s="392"/>
      <c r="QRZ37" s="392"/>
      <c r="QSA37" s="392"/>
      <c r="QSB37" s="392"/>
      <c r="QSC37" s="392"/>
      <c r="QSD37" s="392"/>
      <c r="QSE37" s="392"/>
      <c r="QSF37" s="392"/>
      <c r="QSG37" s="392"/>
      <c r="QSH37" s="392"/>
      <c r="QSI37" s="392"/>
      <c r="QSJ37" s="392"/>
      <c r="QSK37" s="392"/>
      <c r="QSL37" s="392"/>
      <c r="QSM37" s="392"/>
      <c r="QSN37" s="392"/>
      <c r="QSO37" s="392"/>
      <c r="QSP37" s="392"/>
      <c r="QSQ37" s="392"/>
      <c r="QSR37" s="392"/>
      <c r="QSS37" s="392"/>
      <c r="QST37" s="392"/>
      <c r="QSU37" s="392"/>
      <c r="QSV37" s="392"/>
      <c r="QSW37" s="392"/>
      <c r="QSX37" s="392"/>
      <c r="QSY37" s="392"/>
      <c r="QSZ37" s="392"/>
      <c r="QTA37" s="392"/>
      <c r="QTB37" s="392"/>
      <c r="QTC37" s="392"/>
      <c r="QTD37" s="392"/>
      <c r="QTE37" s="392"/>
      <c r="QTF37" s="392"/>
      <c r="QTG37" s="392"/>
      <c r="QTH37" s="392"/>
      <c r="QTI37" s="392"/>
      <c r="QTJ37" s="392"/>
      <c r="QTK37" s="392"/>
      <c r="QTL37" s="392"/>
      <c r="QTM37" s="392"/>
      <c r="QTN37" s="392"/>
      <c r="QTO37" s="392"/>
      <c r="QTP37" s="392"/>
      <c r="QTQ37" s="392"/>
      <c r="QTR37" s="392"/>
      <c r="QTS37" s="392"/>
      <c r="QTT37" s="392"/>
      <c r="QTU37" s="392"/>
      <c r="QTV37" s="392"/>
      <c r="QTW37" s="392"/>
      <c r="QTX37" s="392"/>
      <c r="QTY37" s="392"/>
      <c r="QTZ37" s="392"/>
      <c r="QUA37" s="392"/>
      <c r="QUB37" s="392"/>
      <c r="QUC37" s="392"/>
      <c r="QUD37" s="392"/>
      <c r="QUE37" s="392"/>
      <c r="QUF37" s="392"/>
      <c r="QUG37" s="392"/>
      <c r="QUH37" s="392"/>
      <c r="QUI37" s="392"/>
      <c r="QUJ37" s="392"/>
      <c r="QUK37" s="392"/>
      <c r="QUL37" s="392"/>
      <c r="QUM37" s="392"/>
      <c r="QUN37" s="392"/>
      <c r="QUO37" s="392"/>
      <c r="QUP37" s="392"/>
      <c r="QUQ37" s="392"/>
      <c r="QUR37" s="392"/>
      <c r="QUS37" s="392"/>
      <c r="QUT37" s="392"/>
      <c r="QUU37" s="392"/>
      <c r="QUV37" s="392"/>
      <c r="QUW37" s="392"/>
      <c r="QUX37" s="392"/>
      <c r="QUY37" s="392"/>
      <c r="QUZ37" s="392"/>
      <c r="QVA37" s="392"/>
      <c r="QVB37" s="392"/>
      <c r="QVC37" s="392"/>
      <c r="QVD37" s="392"/>
      <c r="QVE37" s="392"/>
      <c r="QVF37" s="392"/>
      <c r="QVG37" s="392"/>
      <c r="QVH37" s="392"/>
      <c r="QVI37" s="392"/>
      <c r="QVJ37" s="392"/>
      <c r="QVK37" s="392"/>
      <c r="QVL37" s="392"/>
      <c r="QVM37" s="392"/>
      <c r="QVN37" s="392"/>
      <c r="QVO37" s="392"/>
      <c r="QVP37" s="392"/>
      <c r="QVQ37" s="392"/>
      <c r="QVR37" s="392"/>
      <c r="QVS37" s="392"/>
      <c r="QVT37" s="392"/>
      <c r="QVU37" s="392"/>
      <c r="QVV37" s="392"/>
      <c r="QVW37" s="392"/>
      <c r="QVX37" s="392"/>
      <c r="QVY37" s="392"/>
      <c r="QVZ37" s="392"/>
      <c r="QWA37" s="392"/>
      <c r="QWB37" s="392"/>
      <c r="QWC37" s="392"/>
      <c r="QWD37" s="392"/>
      <c r="QWE37" s="392"/>
      <c r="QWF37" s="392"/>
      <c r="QWG37" s="392"/>
      <c r="QWH37" s="392"/>
      <c r="QWI37" s="392"/>
      <c r="QWJ37" s="392"/>
      <c r="QWK37" s="392"/>
      <c r="QWL37" s="392"/>
      <c r="QWM37" s="392"/>
      <c r="QWN37" s="392"/>
      <c r="QWO37" s="392"/>
      <c r="QWP37" s="392"/>
      <c r="QWQ37" s="392"/>
      <c r="QWR37" s="392"/>
      <c r="QWS37" s="392"/>
      <c r="QWT37" s="392"/>
      <c r="QWU37" s="392"/>
      <c r="QWV37" s="392"/>
      <c r="QWW37" s="392"/>
      <c r="QWX37" s="392"/>
      <c r="QWY37" s="392"/>
      <c r="QWZ37" s="392"/>
      <c r="QXA37" s="392"/>
      <c r="QXB37" s="392"/>
      <c r="QXC37" s="392"/>
      <c r="QXD37" s="392"/>
      <c r="QXE37" s="392"/>
      <c r="QXF37" s="392"/>
      <c r="QXG37" s="392"/>
      <c r="QXH37" s="392"/>
      <c r="QXI37" s="392"/>
      <c r="QXJ37" s="392"/>
      <c r="QXK37" s="392"/>
      <c r="QXL37" s="392"/>
      <c r="QXM37" s="392"/>
      <c r="QXN37" s="392"/>
      <c r="QXO37" s="392"/>
      <c r="QXP37" s="392"/>
      <c r="QXQ37" s="392"/>
      <c r="QXR37" s="392"/>
      <c r="QXS37" s="392"/>
      <c r="QXT37" s="392"/>
      <c r="QXU37" s="392"/>
      <c r="QXV37" s="392"/>
      <c r="QXW37" s="392"/>
      <c r="QXX37" s="392"/>
      <c r="QXY37" s="392"/>
      <c r="QXZ37" s="392"/>
      <c r="QYA37" s="392"/>
      <c r="QYB37" s="392"/>
      <c r="QYC37" s="392"/>
      <c r="QYD37" s="392"/>
      <c r="QYE37" s="392"/>
      <c r="QYF37" s="392"/>
      <c r="QYG37" s="392"/>
      <c r="QYH37" s="392"/>
      <c r="QYI37" s="392"/>
      <c r="QYJ37" s="392"/>
      <c r="QYK37" s="392"/>
      <c r="QYL37" s="392"/>
      <c r="QYM37" s="392"/>
      <c r="QYN37" s="392"/>
      <c r="QYO37" s="392"/>
      <c r="QYP37" s="392"/>
      <c r="QYQ37" s="392"/>
      <c r="QYR37" s="392"/>
      <c r="QYS37" s="392"/>
      <c r="QYT37" s="392"/>
      <c r="QYU37" s="392"/>
      <c r="QYV37" s="392"/>
      <c r="QYW37" s="392"/>
      <c r="QYX37" s="392"/>
      <c r="QYY37" s="392"/>
      <c r="QYZ37" s="392"/>
      <c r="QZA37" s="392"/>
      <c r="QZB37" s="392"/>
      <c r="QZC37" s="392"/>
      <c r="QZD37" s="392"/>
      <c r="QZE37" s="392"/>
      <c r="QZF37" s="392"/>
      <c r="QZG37" s="392"/>
      <c r="QZH37" s="392"/>
      <c r="QZI37" s="392"/>
      <c r="QZJ37" s="392"/>
      <c r="QZK37" s="392"/>
      <c r="QZL37" s="392"/>
      <c r="QZM37" s="392"/>
      <c r="QZN37" s="392"/>
      <c r="QZO37" s="392"/>
      <c r="QZP37" s="392"/>
      <c r="QZQ37" s="392"/>
      <c r="QZR37" s="392"/>
      <c r="QZS37" s="392"/>
      <c r="QZT37" s="392"/>
      <c r="QZU37" s="392"/>
      <c r="QZV37" s="392"/>
      <c r="QZW37" s="392"/>
      <c r="QZX37" s="392"/>
      <c r="QZY37" s="392"/>
      <c r="QZZ37" s="392"/>
      <c r="RAA37" s="392"/>
      <c r="RAB37" s="392"/>
      <c r="RAC37" s="392"/>
      <c r="RAD37" s="392"/>
      <c r="RAE37" s="392"/>
      <c r="RAF37" s="392"/>
      <c r="RAG37" s="392"/>
      <c r="RAH37" s="392"/>
      <c r="RAI37" s="392"/>
      <c r="RAJ37" s="392"/>
      <c r="RAK37" s="392"/>
      <c r="RAL37" s="392"/>
      <c r="RAM37" s="392"/>
      <c r="RAN37" s="392"/>
      <c r="RAO37" s="392"/>
      <c r="RAP37" s="392"/>
      <c r="RAQ37" s="392"/>
      <c r="RAR37" s="392"/>
      <c r="RAS37" s="392"/>
      <c r="RAT37" s="392"/>
      <c r="RAU37" s="392"/>
      <c r="RAV37" s="392"/>
      <c r="RAW37" s="392"/>
      <c r="RAX37" s="392"/>
      <c r="RAY37" s="392"/>
      <c r="RAZ37" s="392"/>
      <c r="RBA37" s="392"/>
      <c r="RBB37" s="392"/>
      <c r="RBC37" s="392"/>
      <c r="RBD37" s="392"/>
      <c r="RBE37" s="392"/>
      <c r="RBF37" s="392"/>
      <c r="RBG37" s="392"/>
      <c r="RBH37" s="392"/>
      <c r="RBI37" s="392"/>
      <c r="RBJ37" s="392"/>
      <c r="RBK37" s="392"/>
      <c r="RBL37" s="392"/>
      <c r="RBM37" s="392"/>
      <c r="RBN37" s="392"/>
      <c r="RBO37" s="392"/>
      <c r="RBP37" s="392"/>
      <c r="RBQ37" s="392"/>
      <c r="RBR37" s="392"/>
      <c r="RBS37" s="392"/>
      <c r="RBT37" s="392"/>
      <c r="RBU37" s="392"/>
      <c r="RBV37" s="392"/>
      <c r="RBW37" s="392"/>
      <c r="RBX37" s="392"/>
      <c r="RBY37" s="392"/>
      <c r="RBZ37" s="392"/>
      <c r="RCA37" s="392"/>
      <c r="RCB37" s="392"/>
      <c r="RCC37" s="392"/>
      <c r="RCD37" s="392"/>
      <c r="RCE37" s="392"/>
      <c r="RCF37" s="392"/>
      <c r="RCG37" s="392"/>
      <c r="RCH37" s="392"/>
      <c r="RCI37" s="392"/>
      <c r="RCJ37" s="392"/>
      <c r="RCK37" s="392"/>
      <c r="RCL37" s="392"/>
      <c r="RCM37" s="392"/>
      <c r="RCN37" s="392"/>
      <c r="RCO37" s="392"/>
      <c r="RCP37" s="392"/>
      <c r="RCQ37" s="392"/>
      <c r="RCR37" s="392"/>
      <c r="RCS37" s="392"/>
      <c r="RCT37" s="392"/>
      <c r="RCU37" s="392"/>
      <c r="RCV37" s="392"/>
      <c r="RCW37" s="392"/>
      <c r="RCX37" s="392"/>
      <c r="RCY37" s="392"/>
      <c r="RCZ37" s="392"/>
      <c r="RDA37" s="392"/>
      <c r="RDB37" s="392"/>
      <c r="RDC37" s="392"/>
      <c r="RDD37" s="392"/>
      <c r="RDE37" s="392"/>
      <c r="RDF37" s="392"/>
      <c r="RDG37" s="392"/>
      <c r="RDH37" s="392"/>
      <c r="RDI37" s="392"/>
      <c r="RDJ37" s="392"/>
      <c r="RDK37" s="392"/>
      <c r="RDL37" s="392"/>
      <c r="RDM37" s="392"/>
      <c r="RDN37" s="392"/>
      <c r="RDO37" s="392"/>
      <c r="RDP37" s="392"/>
      <c r="RDQ37" s="392"/>
      <c r="RDR37" s="392"/>
      <c r="RDS37" s="392"/>
      <c r="RDT37" s="392"/>
      <c r="RDU37" s="392"/>
      <c r="RDV37" s="392"/>
      <c r="RDW37" s="392"/>
      <c r="RDX37" s="392"/>
      <c r="RDY37" s="392"/>
      <c r="RDZ37" s="392"/>
      <c r="REA37" s="392"/>
      <c r="REB37" s="392"/>
      <c r="REC37" s="392"/>
      <c r="RED37" s="392"/>
      <c r="REE37" s="392"/>
      <c r="REF37" s="392"/>
      <c r="REG37" s="392"/>
      <c r="REH37" s="392"/>
      <c r="REI37" s="392"/>
      <c r="REJ37" s="392"/>
      <c r="REK37" s="392"/>
      <c r="REL37" s="392"/>
      <c r="REM37" s="392"/>
      <c r="REN37" s="392"/>
      <c r="REO37" s="392"/>
      <c r="REP37" s="392"/>
      <c r="REQ37" s="392"/>
      <c r="RER37" s="392"/>
      <c r="RES37" s="392"/>
      <c r="RET37" s="392"/>
      <c r="REU37" s="392"/>
      <c r="REV37" s="392"/>
      <c r="REW37" s="392"/>
      <c r="REX37" s="392"/>
      <c r="REY37" s="392"/>
      <c r="REZ37" s="392"/>
      <c r="RFA37" s="392"/>
      <c r="RFB37" s="392"/>
      <c r="RFC37" s="392"/>
      <c r="RFD37" s="392"/>
      <c r="RFE37" s="392"/>
      <c r="RFF37" s="392"/>
      <c r="RFG37" s="392"/>
      <c r="RFH37" s="392"/>
      <c r="RFI37" s="392"/>
      <c r="RFJ37" s="392"/>
      <c r="RFK37" s="392"/>
      <c r="RFL37" s="392"/>
      <c r="RFM37" s="392"/>
      <c r="RFN37" s="392"/>
      <c r="RFO37" s="392"/>
      <c r="RFP37" s="392"/>
      <c r="RFQ37" s="392"/>
      <c r="RFR37" s="392"/>
      <c r="RFS37" s="392"/>
      <c r="RFT37" s="392"/>
      <c r="RFU37" s="392"/>
      <c r="RFV37" s="392"/>
      <c r="RFW37" s="392"/>
      <c r="RFX37" s="392"/>
      <c r="RFY37" s="392"/>
      <c r="RFZ37" s="392"/>
      <c r="RGA37" s="392"/>
      <c r="RGB37" s="392"/>
      <c r="RGC37" s="392"/>
      <c r="RGD37" s="392"/>
      <c r="RGE37" s="392"/>
      <c r="RGF37" s="392"/>
      <c r="RGG37" s="392"/>
      <c r="RGH37" s="392"/>
      <c r="RGI37" s="392"/>
      <c r="RGJ37" s="392"/>
      <c r="RGK37" s="392"/>
      <c r="RGL37" s="392"/>
      <c r="RGM37" s="392"/>
      <c r="RGN37" s="392"/>
      <c r="RGO37" s="392"/>
      <c r="RGP37" s="392"/>
      <c r="RGQ37" s="392"/>
      <c r="RGR37" s="392"/>
      <c r="RGS37" s="392"/>
      <c r="RGT37" s="392"/>
      <c r="RGU37" s="392"/>
      <c r="RGV37" s="392"/>
      <c r="RGW37" s="392"/>
      <c r="RGX37" s="392"/>
      <c r="RGY37" s="392"/>
      <c r="RGZ37" s="392"/>
      <c r="RHA37" s="392"/>
      <c r="RHB37" s="392"/>
      <c r="RHC37" s="392"/>
      <c r="RHD37" s="392"/>
      <c r="RHE37" s="392"/>
      <c r="RHF37" s="392"/>
      <c r="RHG37" s="392"/>
      <c r="RHH37" s="392"/>
      <c r="RHI37" s="392"/>
      <c r="RHJ37" s="392"/>
      <c r="RHK37" s="392"/>
      <c r="RHL37" s="392"/>
      <c r="RHM37" s="392"/>
      <c r="RHN37" s="392"/>
      <c r="RHO37" s="392"/>
      <c r="RHP37" s="392"/>
      <c r="RHQ37" s="392"/>
      <c r="RHR37" s="392"/>
      <c r="RHS37" s="392"/>
      <c r="RHT37" s="392"/>
      <c r="RHU37" s="392"/>
      <c r="RHV37" s="392"/>
      <c r="RHW37" s="392"/>
      <c r="RHX37" s="392"/>
      <c r="RHY37" s="392"/>
      <c r="RHZ37" s="392"/>
      <c r="RIA37" s="392"/>
      <c r="RIB37" s="392"/>
      <c r="RIC37" s="392"/>
      <c r="RID37" s="392"/>
      <c r="RIE37" s="392"/>
      <c r="RIF37" s="392"/>
      <c r="RIG37" s="392"/>
      <c r="RIH37" s="392"/>
      <c r="RII37" s="392"/>
      <c r="RIJ37" s="392"/>
      <c r="RIK37" s="392"/>
      <c r="RIL37" s="392"/>
      <c r="RIM37" s="392"/>
      <c r="RIN37" s="392"/>
      <c r="RIO37" s="392"/>
      <c r="RIP37" s="392"/>
      <c r="RIQ37" s="392"/>
      <c r="RIR37" s="392"/>
      <c r="RIS37" s="392"/>
      <c r="RIT37" s="392"/>
      <c r="RIU37" s="392"/>
      <c r="RIV37" s="392"/>
      <c r="RIW37" s="392"/>
      <c r="RIX37" s="392"/>
      <c r="RIY37" s="392"/>
      <c r="RIZ37" s="392"/>
      <c r="RJA37" s="392"/>
      <c r="RJB37" s="392"/>
      <c r="RJC37" s="392"/>
      <c r="RJD37" s="392"/>
      <c r="RJE37" s="392"/>
      <c r="RJF37" s="392"/>
      <c r="RJG37" s="392"/>
      <c r="RJH37" s="392"/>
      <c r="RJI37" s="392"/>
      <c r="RJJ37" s="392"/>
      <c r="RJK37" s="392"/>
      <c r="RJL37" s="392"/>
      <c r="RJM37" s="392"/>
      <c r="RJN37" s="392"/>
      <c r="RJO37" s="392"/>
      <c r="RJP37" s="392"/>
      <c r="RJQ37" s="392"/>
      <c r="RJR37" s="392"/>
      <c r="RJS37" s="392"/>
      <c r="RJT37" s="392"/>
      <c r="RJU37" s="392"/>
      <c r="RJV37" s="392"/>
      <c r="RJW37" s="392"/>
      <c r="RJX37" s="392"/>
      <c r="RJY37" s="392"/>
      <c r="RJZ37" s="392"/>
      <c r="RKA37" s="392"/>
      <c r="RKB37" s="392"/>
      <c r="RKC37" s="392"/>
      <c r="RKD37" s="392"/>
      <c r="RKE37" s="392"/>
      <c r="RKF37" s="392"/>
      <c r="RKG37" s="392"/>
      <c r="RKH37" s="392"/>
      <c r="RKI37" s="392"/>
      <c r="RKJ37" s="392"/>
      <c r="RKK37" s="392"/>
      <c r="RKL37" s="392"/>
      <c r="RKM37" s="392"/>
      <c r="RKN37" s="392"/>
      <c r="RKO37" s="392"/>
      <c r="RKP37" s="392"/>
      <c r="RKQ37" s="392"/>
      <c r="RKR37" s="392"/>
      <c r="RKS37" s="392"/>
      <c r="RKT37" s="392"/>
      <c r="RKU37" s="392"/>
      <c r="RKV37" s="392"/>
      <c r="RKW37" s="392"/>
      <c r="RKX37" s="392"/>
      <c r="RKY37" s="392"/>
      <c r="RKZ37" s="392"/>
      <c r="RLA37" s="392"/>
      <c r="RLB37" s="392"/>
      <c r="RLC37" s="392"/>
      <c r="RLD37" s="392"/>
      <c r="RLE37" s="392"/>
      <c r="RLF37" s="392"/>
      <c r="RLG37" s="392"/>
      <c r="RLH37" s="392"/>
      <c r="RLI37" s="392"/>
      <c r="RLJ37" s="392"/>
      <c r="RLK37" s="392"/>
      <c r="RLL37" s="392"/>
      <c r="RLM37" s="392"/>
      <c r="RLN37" s="392"/>
      <c r="RLO37" s="392"/>
      <c r="RLP37" s="392"/>
      <c r="RLQ37" s="392"/>
      <c r="RLR37" s="392"/>
      <c r="RLS37" s="392"/>
      <c r="RLT37" s="392"/>
      <c r="RLU37" s="392"/>
      <c r="RLV37" s="392"/>
      <c r="RLW37" s="392"/>
      <c r="RLX37" s="392"/>
      <c r="RLY37" s="392"/>
      <c r="RLZ37" s="392"/>
      <c r="RMA37" s="392"/>
      <c r="RMB37" s="392"/>
      <c r="RMC37" s="392"/>
      <c r="RMD37" s="392"/>
      <c r="RME37" s="392"/>
      <c r="RMF37" s="392"/>
      <c r="RMG37" s="392"/>
      <c r="RMH37" s="392"/>
      <c r="RMI37" s="392"/>
      <c r="RMJ37" s="392"/>
      <c r="RMK37" s="392"/>
      <c r="RML37" s="392"/>
      <c r="RMM37" s="392"/>
      <c r="RMN37" s="392"/>
      <c r="RMO37" s="392"/>
      <c r="RMP37" s="392"/>
      <c r="RMQ37" s="392"/>
      <c r="RMR37" s="392"/>
      <c r="RMS37" s="392"/>
      <c r="RMT37" s="392"/>
      <c r="RMU37" s="392"/>
      <c r="RMV37" s="392"/>
      <c r="RMW37" s="392"/>
      <c r="RMX37" s="392"/>
      <c r="RMY37" s="392"/>
      <c r="RMZ37" s="392"/>
      <c r="RNA37" s="392"/>
      <c r="RNB37" s="392"/>
      <c r="RNC37" s="392"/>
      <c r="RND37" s="392"/>
      <c r="RNE37" s="392"/>
      <c r="RNF37" s="392"/>
      <c r="RNG37" s="392"/>
      <c r="RNH37" s="392"/>
      <c r="RNI37" s="392"/>
      <c r="RNJ37" s="392"/>
      <c r="RNK37" s="392"/>
      <c r="RNL37" s="392"/>
      <c r="RNM37" s="392"/>
      <c r="RNN37" s="392"/>
      <c r="RNO37" s="392"/>
      <c r="RNP37" s="392"/>
      <c r="RNQ37" s="392"/>
      <c r="RNR37" s="392"/>
      <c r="RNS37" s="392"/>
      <c r="RNT37" s="392"/>
      <c r="RNU37" s="392"/>
      <c r="RNV37" s="392"/>
      <c r="RNW37" s="392"/>
      <c r="RNX37" s="392"/>
      <c r="RNY37" s="392"/>
      <c r="RNZ37" s="392"/>
      <c r="ROA37" s="392"/>
      <c r="ROB37" s="392"/>
      <c r="ROC37" s="392"/>
      <c r="ROD37" s="392"/>
      <c r="ROE37" s="392"/>
      <c r="ROF37" s="392"/>
      <c r="ROG37" s="392"/>
      <c r="ROH37" s="392"/>
      <c r="ROI37" s="392"/>
      <c r="ROJ37" s="392"/>
      <c r="ROK37" s="392"/>
      <c r="ROL37" s="392"/>
      <c r="ROM37" s="392"/>
      <c r="RON37" s="392"/>
      <c r="ROO37" s="392"/>
      <c r="ROP37" s="392"/>
      <c r="ROQ37" s="392"/>
      <c r="ROR37" s="392"/>
      <c r="ROS37" s="392"/>
      <c r="ROT37" s="392"/>
      <c r="ROU37" s="392"/>
      <c r="ROV37" s="392"/>
      <c r="ROW37" s="392"/>
      <c r="ROX37" s="392"/>
      <c r="ROY37" s="392"/>
      <c r="ROZ37" s="392"/>
      <c r="RPA37" s="392"/>
      <c r="RPB37" s="392"/>
      <c r="RPC37" s="392"/>
      <c r="RPD37" s="392"/>
      <c r="RPE37" s="392"/>
      <c r="RPF37" s="392"/>
      <c r="RPG37" s="392"/>
      <c r="RPH37" s="392"/>
      <c r="RPI37" s="392"/>
      <c r="RPJ37" s="392"/>
      <c r="RPK37" s="392"/>
      <c r="RPL37" s="392"/>
      <c r="RPM37" s="392"/>
      <c r="RPN37" s="392"/>
      <c r="RPO37" s="392"/>
      <c r="RPP37" s="392"/>
      <c r="RPQ37" s="392"/>
      <c r="RPR37" s="392"/>
      <c r="RPS37" s="392"/>
      <c r="RPT37" s="392"/>
      <c r="RPU37" s="392"/>
      <c r="RPV37" s="392"/>
      <c r="RPW37" s="392"/>
      <c r="RPX37" s="392"/>
      <c r="RPY37" s="392"/>
      <c r="RPZ37" s="392"/>
      <c r="RQA37" s="392"/>
      <c r="RQB37" s="392"/>
      <c r="RQC37" s="392"/>
      <c r="RQD37" s="392"/>
      <c r="RQE37" s="392"/>
      <c r="RQF37" s="392"/>
      <c r="RQG37" s="392"/>
      <c r="RQH37" s="392"/>
      <c r="RQI37" s="392"/>
      <c r="RQJ37" s="392"/>
      <c r="RQK37" s="392"/>
      <c r="RQL37" s="392"/>
      <c r="RQM37" s="392"/>
      <c r="RQN37" s="392"/>
      <c r="RQO37" s="392"/>
      <c r="RQP37" s="392"/>
      <c r="RQQ37" s="392"/>
      <c r="RQR37" s="392"/>
      <c r="RQS37" s="392"/>
      <c r="RQT37" s="392"/>
      <c r="RQU37" s="392"/>
      <c r="RQV37" s="392"/>
      <c r="RQW37" s="392"/>
      <c r="RQX37" s="392"/>
      <c r="RQY37" s="392"/>
      <c r="RQZ37" s="392"/>
      <c r="RRA37" s="392"/>
      <c r="RRB37" s="392"/>
      <c r="RRC37" s="392"/>
      <c r="RRD37" s="392"/>
      <c r="RRE37" s="392"/>
      <c r="RRF37" s="392"/>
      <c r="RRG37" s="392"/>
      <c r="RRH37" s="392"/>
      <c r="RRI37" s="392"/>
      <c r="RRJ37" s="392"/>
      <c r="RRK37" s="392"/>
      <c r="RRL37" s="392"/>
      <c r="RRM37" s="392"/>
      <c r="RRN37" s="392"/>
      <c r="RRO37" s="392"/>
      <c r="RRP37" s="392"/>
      <c r="RRQ37" s="392"/>
      <c r="RRR37" s="392"/>
      <c r="RRS37" s="392"/>
      <c r="RRT37" s="392"/>
      <c r="RRU37" s="392"/>
      <c r="RRV37" s="392"/>
      <c r="RRW37" s="392"/>
      <c r="RRX37" s="392"/>
      <c r="RRY37" s="392"/>
      <c r="RRZ37" s="392"/>
      <c r="RSA37" s="392"/>
      <c r="RSB37" s="392"/>
      <c r="RSC37" s="392"/>
      <c r="RSD37" s="392"/>
      <c r="RSE37" s="392"/>
      <c r="RSF37" s="392"/>
      <c r="RSG37" s="392"/>
      <c r="RSH37" s="392"/>
      <c r="RSI37" s="392"/>
      <c r="RSJ37" s="392"/>
      <c r="RSK37" s="392"/>
      <c r="RSL37" s="392"/>
      <c r="RSM37" s="392"/>
      <c r="RSN37" s="392"/>
      <c r="RSO37" s="392"/>
      <c r="RSP37" s="392"/>
      <c r="RSQ37" s="392"/>
      <c r="RSR37" s="392"/>
      <c r="RSS37" s="392"/>
      <c r="RST37" s="392"/>
      <c r="RSU37" s="392"/>
      <c r="RSV37" s="392"/>
      <c r="RSW37" s="392"/>
      <c r="RSX37" s="392"/>
      <c r="RSY37" s="392"/>
      <c r="RSZ37" s="392"/>
      <c r="RTA37" s="392"/>
      <c r="RTB37" s="392"/>
      <c r="RTC37" s="392"/>
      <c r="RTD37" s="392"/>
      <c r="RTE37" s="392"/>
      <c r="RTF37" s="392"/>
      <c r="RTG37" s="392"/>
      <c r="RTH37" s="392"/>
      <c r="RTI37" s="392"/>
      <c r="RTJ37" s="392"/>
      <c r="RTK37" s="392"/>
      <c r="RTL37" s="392"/>
      <c r="RTM37" s="392"/>
      <c r="RTN37" s="392"/>
      <c r="RTO37" s="392"/>
      <c r="RTP37" s="392"/>
      <c r="RTQ37" s="392"/>
      <c r="RTR37" s="392"/>
      <c r="RTS37" s="392"/>
      <c r="RTT37" s="392"/>
      <c r="RTU37" s="392"/>
      <c r="RTV37" s="392"/>
      <c r="RTW37" s="392"/>
      <c r="RTX37" s="392"/>
      <c r="RTY37" s="392"/>
      <c r="RTZ37" s="392"/>
      <c r="RUA37" s="392"/>
      <c r="RUB37" s="392"/>
      <c r="RUC37" s="392"/>
      <c r="RUD37" s="392"/>
      <c r="RUE37" s="392"/>
      <c r="RUF37" s="392"/>
      <c r="RUG37" s="392"/>
      <c r="RUH37" s="392"/>
      <c r="RUI37" s="392"/>
      <c r="RUJ37" s="392"/>
      <c r="RUK37" s="392"/>
      <c r="RUL37" s="392"/>
      <c r="RUM37" s="392"/>
      <c r="RUN37" s="392"/>
      <c r="RUO37" s="392"/>
      <c r="RUP37" s="392"/>
      <c r="RUQ37" s="392"/>
      <c r="RUR37" s="392"/>
      <c r="RUS37" s="392"/>
      <c r="RUT37" s="392"/>
      <c r="RUU37" s="392"/>
      <c r="RUV37" s="392"/>
      <c r="RUW37" s="392"/>
      <c r="RUX37" s="392"/>
      <c r="RUY37" s="392"/>
      <c r="RUZ37" s="392"/>
      <c r="RVA37" s="392"/>
      <c r="RVB37" s="392"/>
      <c r="RVC37" s="392"/>
      <c r="RVD37" s="392"/>
      <c r="RVE37" s="392"/>
      <c r="RVF37" s="392"/>
      <c r="RVG37" s="392"/>
      <c r="RVH37" s="392"/>
      <c r="RVI37" s="392"/>
      <c r="RVJ37" s="392"/>
      <c r="RVK37" s="392"/>
      <c r="RVL37" s="392"/>
      <c r="RVM37" s="392"/>
      <c r="RVN37" s="392"/>
      <c r="RVO37" s="392"/>
      <c r="RVP37" s="392"/>
      <c r="RVQ37" s="392"/>
      <c r="RVR37" s="392"/>
      <c r="RVS37" s="392"/>
      <c r="RVT37" s="392"/>
      <c r="RVU37" s="392"/>
      <c r="RVV37" s="392"/>
      <c r="RVW37" s="392"/>
      <c r="RVX37" s="392"/>
      <c r="RVY37" s="392"/>
      <c r="RVZ37" s="392"/>
      <c r="RWA37" s="392"/>
      <c r="RWB37" s="392"/>
      <c r="RWC37" s="392"/>
      <c r="RWD37" s="392"/>
      <c r="RWE37" s="392"/>
      <c r="RWF37" s="392"/>
      <c r="RWG37" s="392"/>
      <c r="RWH37" s="392"/>
      <c r="RWI37" s="392"/>
      <c r="RWJ37" s="392"/>
      <c r="RWK37" s="392"/>
      <c r="RWL37" s="392"/>
      <c r="RWM37" s="392"/>
      <c r="RWN37" s="392"/>
      <c r="RWO37" s="392"/>
      <c r="RWP37" s="392"/>
      <c r="RWQ37" s="392"/>
      <c r="RWR37" s="392"/>
      <c r="RWS37" s="392"/>
      <c r="RWT37" s="392"/>
      <c r="RWU37" s="392"/>
      <c r="RWV37" s="392"/>
      <c r="RWW37" s="392"/>
      <c r="RWX37" s="392"/>
      <c r="RWY37" s="392"/>
      <c r="RWZ37" s="392"/>
      <c r="RXA37" s="392"/>
      <c r="RXB37" s="392"/>
      <c r="RXC37" s="392"/>
      <c r="RXD37" s="392"/>
      <c r="RXE37" s="392"/>
      <c r="RXF37" s="392"/>
      <c r="RXG37" s="392"/>
      <c r="RXH37" s="392"/>
      <c r="RXI37" s="392"/>
      <c r="RXJ37" s="392"/>
      <c r="RXK37" s="392"/>
      <c r="RXL37" s="392"/>
      <c r="RXM37" s="392"/>
      <c r="RXN37" s="392"/>
      <c r="RXO37" s="392"/>
      <c r="RXP37" s="392"/>
      <c r="RXQ37" s="392"/>
      <c r="RXR37" s="392"/>
      <c r="RXS37" s="392"/>
      <c r="RXT37" s="392"/>
      <c r="RXU37" s="392"/>
      <c r="RXV37" s="392"/>
      <c r="RXW37" s="392"/>
      <c r="RXX37" s="392"/>
      <c r="RXY37" s="392"/>
      <c r="RXZ37" s="392"/>
      <c r="RYA37" s="392"/>
      <c r="RYB37" s="392"/>
      <c r="RYC37" s="392"/>
      <c r="RYD37" s="392"/>
      <c r="RYE37" s="392"/>
      <c r="RYF37" s="392"/>
      <c r="RYG37" s="392"/>
      <c r="RYH37" s="392"/>
      <c r="RYI37" s="392"/>
      <c r="RYJ37" s="392"/>
      <c r="RYK37" s="392"/>
      <c r="RYL37" s="392"/>
      <c r="RYM37" s="392"/>
      <c r="RYN37" s="392"/>
      <c r="RYO37" s="392"/>
      <c r="RYP37" s="392"/>
      <c r="RYQ37" s="392"/>
      <c r="RYR37" s="392"/>
      <c r="RYS37" s="392"/>
      <c r="RYT37" s="392"/>
      <c r="RYU37" s="392"/>
      <c r="RYV37" s="392"/>
      <c r="RYW37" s="392"/>
      <c r="RYX37" s="392"/>
      <c r="RYY37" s="392"/>
      <c r="RYZ37" s="392"/>
      <c r="RZA37" s="392"/>
      <c r="RZB37" s="392"/>
      <c r="RZC37" s="392"/>
      <c r="RZD37" s="392"/>
      <c r="RZE37" s="392"/>
      <c r="RZF37" s="392"/>
      <c r="RZG37" s="392"/>
      <c r="RZH37" s="392"/>
      <c r="RZI37" s="392"/>
      <c r="RZJ37" s="392"/>
      <c r="RZK37" s="392"/>
      <c r="RZL37" s="392"/>
      <c r="RZM37" s="392"/>
      <c r="RZN37" s="392"/>
      <c r="RZO37" s="392"/>
      <c r="RZP37" s="392"/>
      <c r="RZQ37" s="392"/>
      <c r="RZR37" s="392"/>
      <c r="RZS37" s="392"/>
      <c r="RZT37" s="392"/>
      <c r="RZU37" s="392"/>
      <c r="RZV37" s="392"/>
      <c r="RZW37" s="392"/>
      <c r="RZX37" s="392"/>
      <c r="RZY37" s="392"/>
      <c r="RZZ37" s="392"/>
      <c r="SAA37" s="392"/>
      <c r="SAB37" s="392"/>
      <c r="SAC37" s="392"/>
      <c r="SAD37" s="392"/>
      <c r="SAE37" s="392"/>
      <c r="SAF37" s="392"/>
      <c r="SAG37" s="392"/>
      <c r="SAH37" s="392"/>
      <c r="SAI37" s="392"/>
      <c r="SAJ37" s="392"/>
      <c r="SAK37" s="392"/>
      <c r="SAL37" s="392"/>
      <c r="SAM37" s="392"/>
      <c r="SAN37" s="392"/>
      <c r="SAO37" s="392"/>
      <c r="SAP37" s="392"/>
      <c r="SAQ37" s="392"/>
      <c r="SAR37" s="392"/>
      <c r="SAS37" s="392"/>
      <c r="SAT37" s="392"/>
      <c r="SAU37" s="392"/>
      <c r="SAV37" s="392"/>
      <c r="SAW37" s="392"/>
      <c r="SAX37" s="392"/>
      <c r="SAY37" s="392"/>
      <c r="SAZ37" s="392"/>
      <c r="SBA37" s="392"/>
      <c r="SBB37" s="392"/>
      <c r="SBC37" s="392"/>
      <c r="SBD37" s="392"/>
      <c r="SBE37" s="392"/>
      <c r="SBF37" s="392"/>
      <c r="SBG37" s="392"/>
      <c r="SBH37" s="392"/>
      <c r="SBI37" s="392"/>
      <c r="SBJ37" s="392"/>
      <c r="SBK37" s="392"/>
      <c r="SBL37" s="392"/>
      <c r="SBM37" s="392"/>
      <c r="SBN37" s="392"/>
      <c r="SBO37" s="392"/>
      <c r="SBP37" s="392"/>
      <c r="SBQ37" s="392"/>
      <c r="SBR37" s="392"/>
      <c r="SBS37" s="392"/>
      <c r="SBT37" s="392"/>
      <c r="SBU37" s="392"/>
      <c r="SBV37" s="392"/>
      <c r="SBW37" s="392"/>
      <c r="SBX37" s="392"/>
      <c r="SBY37" s="392"/>
      <c r="SBZ37" s="392"/>
      <c r="SCA37" s="392"/>
      <c r="SCB37" s="392"/>
      <c r="SCC37" s="392"/>
      <c r="SCD37" s="392"/>
      <c r="SCE37" s="392"/>
      <c r="SCF37" s="392"/>
      <c r="SCG37" s="392"/>
      <c r="SCH37" s="392"/>
      <c r="SCI37" s="392"/>
      <c r="SCJ37" s="392"/>
      <c r="SCK37" s="392"/>
      <c r="SCL37" s="392"/>
      <c r="SCM37" s="392"/>
      <c r="SCN37" s="392"/>
      <c r="SCO37" s="392"/>
      <c r="SCP37" s="392"/>
      <c r="SCQ37" s="392"/>
      <c r="SCR37" s="392"/>
      <c r="SCS37" s="392"/>
      <c r="SCT37" s="392"/>
      <c r="SCU37" s="392"/>
      <c r="SCV37" s="392"/>
      <c r="SCW37" s="392"/>
      <c r="SCX37" s="392"/>
      <c r="SCY37" s="392"/>
      <c r="SCZ37" s="392"/>
      <c r="SDA37" s="392"/>
      <c r="SDB37" s="392"/>
      <c r="SDC37" s="392"/>
      <c r="SDD37" s="392"/>
      <c r="SDE37" s="392"/>
      <c r="SDF37" s="392"/>
      <c r="SDG37" s="392"/>
      <c r="SDH37" s="392"/>
      <c r="SDI37" s="392"/>
      <c r="SDJ37" s="392"/>
      <c r="SDK37" s="392"/>
      <c r="SDL37" s="392"/>
      <c r="SDM37" s="392"/>
      <c r="SDN37" s="392"/>
      <c r="SDO37" s="392"/>
      <c r="SDP37" s="392"/>
      <c r="SDQ37" s="392"/>
      <c r="SDR37" s="392"/>
      <c r="SDS37" s="392"/>
      <c r="SDT37" s="392"/>
      <c r="SDU37" s="392"/>
      <c r="SDV37" s="392"/>
      <c r="SDW37" s="392"/>
      <c r="SDX37" s="392"/>
      <c r="SDY37" s="392"/>
      <c r="SDZ37" s="392"/>
      <c r="SEA37" s="392"/>
      <c r="SEB37" s="392"/>
      <c r="SEC37" s="392"/>
      <c r="SED37" s="392"/>
      <c r="SEE37" s="392"/>
      <c r="SEF37" s="392"/>
      <c r="SEG37" s="392"/>
      <c r="SEH37" s="392"/>
      <c r="SEI37" s="392"/>
      <c r="SEJ37" s="392"/>
      <c r="SEK37" s="392"/>
      <c r="SEL37" s="392"/>
      <c r="SEM37" s="392"/>
      <c r="SEN37" s="392"/>
      <c r="SEO37" s="392"/>
      <c r="SEP37" s="392"/>
      <c r="SEQ37" s="392"/>
      <c r="SER37" s="392"/>
      <c r="SES37" s="392"/>
      <c r="SET37" s="392"/>
      <c r="SEU37" s="392"/>
      <c r="SEV37" s="392"/>
      <c r="SEW37" s="392"/>
      <c r="SEX37" s="392"/>
      <c r="SEY37" s="392"/>
      <c r="SEZ37" s="392"/>
      <c r="SFA37" s="392"/>
      <c r="SFB37" s="392"/>
      <c r="SFC37" s="392"/>
      <c r="SFD37" s="392"/>
      <c r="SFE37" s="392"/>
      <c r="SFF37" s="392"/>
      <c r="SFG37" s="392"/>
      <c r="SFH37" s="392"/>
      <c r="SFI37" s="392"/>
      <c r="SFJ37" s="392"/>
      <c r="SFK37" s="392"/>
      <c r="SFL37" s="392"/>
      <c r="SFM37" s="392"/>
      <c r="SFN37" s="392"/>
      <c r="SFO37" s="392"/>
      <c r="SFP37" s="392"/>
      <c r="SFQ37" s="392"/>
      <c r="SFR37" s="392"/>
      <c r="SFS37" s="392"/>
      <c r="SFT37" s="392"/>
      <c r="SFU37" s="392"/>
      <c r="SFV37" s="392"/>
      <c r="SFW37" s="392"/>
      <c r="SFX37" s="392"/>
      <c r="SFY37" s="392"/>
      <c r="SFZ37" s="392"/>
      <c r="SGA37" s="392"/>
      <c r="SGB37" s="392"/>
      <c r="SGC37" s="392"/>
      <c r="SGD37" s="392"/>
      <c r="SGE37" s="392"/>
      <c r="SGF37" s="392"/>
      <c r="SGG37" s="392"/>
      <c r="SGH37" s="392"/>
      <c r="SGI37" s="392"/>
      <c r="SGJ37" s="392"/>
      <c r="SGK37" s="392"/>
      <c r="SGL37" s="392"/>
      <c r="SGM37" s="392"/>
      <c r="SGN37" s="392"/>
      <c r="SGO37" s="392"/>
      <c r="SGP37" s="392"/>
      <c r="SGQ37" s="392"/>
      <c r="SGR37" s="392"/>
      <c r="SGS37" s="392"/>
      <c r="SGT37" s="392"/>
      <c r="SGU37" s="392"/>
      <c r="SGV37" s="392"/>
      <c r="SGW37" s="392"/>
      <c r="SGX37" s="392"/>
      <c r="SGY37" s="392"/>
      <c r="SGZ37" s="392"/>
      <c r="SHA37" s="392"/>
      <c r="SHB37" s="392"/>
      <c r="SHC37" s="392"/>
      <c r="SHD37" s="392"/>
      <c r="SHE37" s="392"/>
      <c r="SHF37" s="392"/>
      <c r="SHG37" s="392"/>
      <c r="SHH37" s="392"/>
      <c r="SHI37" s="392"/>
      <c r="SHJ37" s="392"/>
      <c r="SHK37" s="392"/>
      <c r="SHL37" s="392"/>
      <c r="SHM37" s="392"/>
      <c r="SHN37" s="392"/>
      <c r="SHO37" s="392"/>
      <c r="SHP37" s="392"/>
      <c r="SHQ37" s="392"/>
      <c r="SHR37" s="392"/>
      <c r="SHS37" s="392"/>
      <c r="SHT37" s="392"/>
      <c r="SHU37" s="392"/>
      <c r="SHV37" s="392"/>
      <c r="SHW37" s="392"/>
      <c r="SHX37" s="392"/>
      <c r="SHY37" s="392"/>
      <c r="SHZ37" s="392"/>
      <c r="SIA37" s="392"/>
      <c r="SIB37" s="392"/>
      <c r="SIC37" s="392"/>
      <c r="SID37" s="392"/>
      <c r="SIE37" s="392"/>
      <c r="SIF37" s="392"/>
      <c r="SIG37" s="392"/>
      <c r="SIH37" s="392"/>
      <c r="SII37" s="392"/>
      <c r="SIJ37" s="392"/>
      <c r="SIK37" s="392"/>
      <c r="SIL37" s="392"/>
      <c r="SIM37" s="392"/>
      <c r="SIN37" s="392"/>
      <c r="SIO37" s="392"/>
      <c r="SIP37" s="392"/>
      <c r="SIQ37" s="392"/>
      <c r="SIR37" s="392"/>
      <c r="SIS37" s="392"/>
      <c r="SIT37" s="392"/>
      <c r="SIU37" s="392"/>
      <c r="SIV37" s="392"/>
      <c r="SIW37" s="392"/>
      <c r="SIX37" s="392"/>
      <c r="SIY37" s="392"/>
      <c r="SIZ37" s="392"/>
      <c r="SJA37" s="392"/>
      <c r="SJB37" s="392"/>
      <c r="SJC37" s="392"/>
      <c r="SJD37" s="392"/>
      <c r="SJE37" s="392"/>
      <c r="SJF37" s="392"/>
      <c r="SJG37" s="392"/>
      <c r="SJH37" s="392"/>
      <c r="SJI37" s="392"/>
      <c r="SJJ37" s="392"/>
      <c r="SJK37" s="392"/>
      <c r="SJL37" s="392"/>
      <c r="SJM37" s="392"/>
      <c r="SJN37" s="392"/>
      <c r="SJO37" s="392"/>
      <c r="SJP37" s="392"/>
      <c r="SJQ37" s="392"/>
      <c r="SJR37" s="392"/>
      <c r="SJS37" s="392"/>
      <c r="SJT37" s="392"/>
      <c r="SJU37" s="392"/>
      <c r="SJV37" s="392"/>
      <c r="SJW37" s="392"/>
      <c r="SJX37" s="392"/>
      <c r="SJY37" s="392"/>
      <c r="SJZ37" s="392"/>
      <c r="SKA37" s="392"/>
      <c r="SKB37" s="392"/>
      <c r="SKC37" s="392"/>
      <c r="SKD37" s="392"/>
      <c r="SKE37" s="392"/>
      <c r="SKF37" s="392"/>
      <c r="SKG37" s="392"/>
      <c r="SKH37" s="392"/>
      <c r="SKI37" s="392"/>
      <c r="SKJ37" s="392"/>
      <c r="SKK37" s="392"/>
      <c r="SKL37" s="392"/>
      <c r="SKM37" s="392"/>
      <c r="SKN37" s="392"/>
      <c r="SKO37" s="392"/>
      <c r="SKP37" s="392"/>
      <c r="SKQ37" s="392"/>
      <c r="SKR37" s="392"/>
      <c r="SKS37" s="392"/>
      <c r="SKT37" s="392"/>
      <c r="SKU37" s="392"/>
      <c r="SKV37" s="392"/>
      <c r="SKW37" s="392"/>
      <c r="SKX37" s="392"/>
      <c r="SKY37" s="392"/>
      <c r="SKZ37" s="392"/>
      <c r="SLA37" s="392"/>
      <c r="SLB37" s="392"/>
      <c r="SLC37" s="392"/>
      <c r="SLD37" s="392"/>
      <c r="SLE37" s="392"/>
      <c r="SLF37" s="392"/>
      <c r="SLG37" s="392"/>
      <c r="SLH37" s="392"/>
      <c r="SLI37" s="392"/>
      <c r="SLJ37" s="392"/>
      <c r="SLK37" s="392"/>
      <c r="SLL37" s="392"/>
      <c r="SLM37" s="392"/>
      <c r="SLN37" s="392"/>
      <c r="SLO37" s="392"/>
      <c r="SLP37" s="392"/>
      <c r="SLQ37" s="392"/>
      <c r="SLR37" s="392"/>
      <c r="SLS37" s="392"/>
      <c r="SLT37" s="392"/>
      <c r="SLU37" s="392"/>
      <c r="SLV37" s="392"/>
      <c r="SLW37" s="392"/>
      <c r="SLX37" s="392"/>
      <c r="SLY37" s="392"/>
      <c r="SLZ37" s="392"/>
      <c r="SMA37" s="392"/>
      <c r="SMB37" s="392"/>
      <c r="SMC37" s="392"/>
      <c r="SMD37" s="392"/>
      <c r="SME37" s="392"/>
      <c r="SMF37" s="392"/>
      <c r="SMG37" s="392"/>
      <c r="SMH37" s="392"/>
      <c r="SMI37" s="392"/>
      <c r="SMJ37" s="392"/>
      <c r="SMK37" s="392"/>
      <c r="SML37" s="392"/>
      <c r="SMM37" s="392"/>
      <c r="SMN37" s="392"/>
      <c r="SMO37" s="392"/>
      <c r="SMP37" s="392"/>
      <c r="SMQ37" s="392"/>
      <c r="SMR37" s="392"/>
      <c r="SMS37" s="392"/>
      <c r="SMT37" s="392"/>
      <c r="SMU37" s="392"/>
      <c r="SMV37" s="392"/>
      <c r="SMW37" s="392"/>
      <c r="SMX37" s="392"/>
      <c r="SMY37" s="392"/>
      <c r="SMZ37" s="392"/>
      <c r="SNA37" s="392"/>
      <c r="SNB37" s="392"/>
      <c r="SNC37" s="392"/>
      <c r="SND37" s="392"/>
      <c r="SNE37" s="392"/>
      <c r="SNF37" s="392"/>
      <c r="SNG37" s="392"/>
      <c r="SNH37" s="392"/>
      <c r="SNI37" s="392"/>
      <c r="SNJ37" s="392"/>
      <c r="SNK37" s="392"/>
      <c r="SNL37" s="392"/>
      <c r="SNM37" s="392"/>
      <c r="SNN37" s="392"/>
      <c r="SNO37" s="392"/>
      <c r="SNP37" s="392"/>
      <c r="SNQ37" s="392"/>
      <c r="SNR37" s="392"/>
      <c r="SNS37" s="392"/>
      <c r="SNT37" s="392"/>
      <c r="SNU37" s="392"/>
      <c r="SNV37" s="392"/>
      <c r="SNW37" s="392"/>
      <c r="SNX37" s="392"/>
      <c r="SNY37" s="392"/>
      <c r="SNZ37" s="392"/>
      <c r="SOA37" s="392"/>
      <c r="SOB37" s="392"/>
      <c r="SOC37" s="392"/>
      <c r="SOD37" s="392"/>
      <c r="SOE37" s="392"/>
      <c r="SOF37" s="392"/>
      <c r="SOG37" s="392"/>
      <c r="SOH37" s="392"/>
      <c r="SOI37" s="392"/>
      <c r="SOJ37" s="392"/>
      <c r="SOK37" s="392"/>
      <c r="SOL37" s="392"/>
      <c r="SOM37" s="392"/>
      <c r="SON37" s="392"/>
      <c r="SOO37" s="392"/>
      <c r="SOP37" s="392"/>
      <c r="SOQ37" s="392"/>
      <c r="SOR37" s="392"/>
      <c r="SOS37" s="392"/>
      <c r="SOT37" s="392"/>
      <c r="SOU37" s="392"/>
      <c r="SOV37" s="392"/>
      <c r="SOW37" s="392"/>
      <c r="SOX37" s="392"/>
      <c r="SOY37" s="392"/>
      <c r="SOZ37" s="392"/>
      <c r="SPA37" s="392"/>
      <c r="SPB37" s="392"/>
      <c r="SPC37" s="392"/>
      <c r="SPD37" s="392"/>
      <c r="SPE37" s="392"/>
      <c r="SPF37" s="392"/>
      <c r="SPG37" s="392"/>
      <c r="SPH37" s="392"/>
      <c r="SPI37" s="392"/>
      <c r="SPJ37" s="392"/>
      <c r="SPK37" s="392"/>
      <c r="SPL37" s="392"/>
      <c r="SPM37" s="392"/>
      <c r="SPN37" s="392"/>
      <c r="SPO37" s="392"/>
      <c r="SPP37" s="392"/>
      <c r="SPQ37" s="392"/>
      <c r="SPR37" s="392"/>
      <c r="SPS37" s="392"/>
      <c r="SPT37" s="392"/>
      <c r="SPU37" s="392"/>
      <c r="SPV37" s="392"/>
      <c r="SPW37" s="392"/>
      <c r="SPX37" s="392"/>
      <c r="SPY37" s="392"/>
      <c r="SPZ37" s="392"/>
      <c r="SQA37" s="392"/>
      <c r="SQB37" s="392"/>
      <c r="SQC37" s="392"/>
      <c r="SQD37" s="392"/>
      <c r="SQE37" s="392"/>
      <c r="SQF37" s="392"/>
      <c r="SQG37" s="392"/>
      <c r="SQH37" s="392"/>
      <c r="SQI37" s="392"/>
      <c r="SQJ37" s="392"/>
      <c r="SQK37" s="392"/>
      <c r="SQL37" s="392"/>
      <c r="SQM37" s="392"/>
      <c r="SQN37" s="392"/>
      <c r="SQO37" s="392"/>
      <c r="SQP37" s="392"/>
      <c r="SQQ37" s="392"/>
      <c r="SQR37" s="392"/>
      <c r="SQS37" s="392"/>
      <c r="SQT37" s="392"/>
      <c r="SQU37" s="392"/>
      <c r="SQV37" s="392"/>
      <c r="SQW37" s="392"/>
      <c r="SQX37" s="392"/>
      <c r="SQY37" s="392"/>
      <c r="SQZ37" s="392"/>
      <c r="SRA37" s="392"/>
      <c r="SRB37" s="392"/>
      <c r="SRC37" s="392"/>
      <c r="SRD37" s="392"/>
      <c r="SRE37" s="392"/>
      <c r="SRF37" s="392"/>
      <c r="SRG37" s="392"/>
      <c r="SRH37" s="392"/>
      <c r="SRI37" s="392"/>
      <c r="SRJ37" s="392"/>
      <c r="SRK37" s="392"/>
      <c r="SRL37" s="392"/>
      <c r="SRM37" s="392"/>
      <c r="SRN37" s="392"/>
      <c r="SRO37" s="392"/>
      <c r="SRP37" s="392"/>
      <c r="SRQ37" s="392"/>
      <c r="SRR37" s="392"/>
      <c r="SRS37" s="392"/>
      <c r="SRT37" s="392"/>
      <c r="SRU37" s="392"/>
      <c r="SRV37" s="392"/>
      <c r="SRW37" s="392"/>
      <c r="SRX37" s="392"/>
      <c r="SRY37" s="392"/>
      <c r="SRZ37" s="392"/>
      <c r="SSA37" s="392"/>
      <c r="SSB37" s="392"/>
      <c r="SSC37" s="392"/>
      <c r="SSD37" s="392"/>
      <c r="SSE37" s="392"/>
      <c r="SSF37" s="392"/>
      <c r="SSG37" s="392"/>
      <c r="SSH37" s="392"/>
      <c r="SSI37" s="392"/>
      <c r="SSJ37" s="392"/>
      <c r="SSK37" s="392"/>
      <c r="SSL37" s="392"/>
      <c r="SSM37" s="392"/>
      <c r="SSN37" s="392"/>
      <c r="SSO37" s="392"/>
      <c r="SSP37" s="392"/>
      <c r="SSQ37" s="392"/>
      <c r="SSR37" s="392"/>
      <c r="SSS37" s="392"/>
      <c r="SST37" s="392"/>
      <c r="SSU37" s="392"/>
      <c r="SSV37" s="392"/>
      <c r="SSW37" s="392"/>
      <c r="SSX37" s="392"/>
      <c r="SSY37" s="392"/>
      <c r="SSZ37" s="392"/>
      <c r="STA37" s="392"/>
      <c r="STB37" s="392"/>
      <c r="STC37" s="392"/>
      <c r="STD37" s="392"/>
      <c r="STE37" s="392"/>
      <c r="STF37" s="392"/>
      <c r="STG37" s="392"/>
      <c r="STH37" s="392"/>
      <c r="STI37" s="392"/>
      <c r="STJ37" s="392"/>
      <c r="STK37" s="392"/>
      <c r="STL37" s="392"/>
      <c r="STM37" s="392"/>
      <c r="STN37" s="392"/>
      <c r="STO37" s="392"/>
      <c r="STP37" s="392"/>
      <c r="STQ37" s="392"/>
      <c r="STR37" s="392"/>
      <c r="STS37" s="392"/>
      <c r="STT37" s="392"/>
      <c r="STU37" s="392"/>
      <c r="STV37" s="392"/>
      <c r="STW37" s="392"/>
      <c r="STX37" s="392"/>
      <c r="STY37" s="392"/>
      <c r="STZ37" s="392"/>
      <c r="SUA37" s="392"/>
      <c r="SUB37" s="392"/>
      <c r="SUC37" s="392"/>
      <c r="SUD37" s="392"/>
      <c r="SUE37" s="392"/>
      <c r="SUF37" s="392"/>
      <c r="SUG37" s="392"/>
      <c r="SUH37" s="392"/>
      <c r="SUI37" s="392"/>
      <c r="SUJ37" s="392"/>
      <c r="SUK37" s="392"/>
      <c r="SUL37" s="392"/>
      <c r="SUM37" s="392"/>
      <c r="SUN37" s="392"/>
      <c r="SUO37" s="392"/>
      <c r="SUP37" s="392"/>
      <c r="SUQ37" s="392"/>
      <c r="SUR37" s="392"/>
      <c r="SUS37" s="392"/>
      <c r="SUT37" s="392"/>
      <c r="SUU37" s="392"/>
      <c r="SUV37" s="392"/>
      <c r="SUW37" s="392"/>
      <c r="SUX37" s="392"/>
      <c r="SUY37" s="392"/>
      <c r="SUZ37" s="392"/>
      <c r="SVA37" s="392"/>
      <c r="SVB37" s="392"/>
      <c r="SVC37" s="392"/>
      <c r="SVD37" s="392"/>
      <c r="SVE37" s="392"/>
      <c r="SVF37" s="392"/>
      <c r="SVG37" s="392"/>
      <c r="SVH37" s="392"/>
      <c r="SVI37" s="392"/>
      <c r="SVJ37" s="392"/>
      <c r="SVK37" s="392"/>
      <c r="SVL37" s="392"/>
      <c r="SVM37" s="392"/>
      <c r="SVN37" s="392"/>
      <c r="SVO37" s="392"/>
      <c r="SVP37" s="392"/>
      <c r="SVQ37" s="392"/>
      <c r="SVR37" s="392"/>
      <c r="SVS37" s="392"/>
      <c r="SVT37" s="392"/>
      <c r="SVU37" s="392"/>
      <c r="SVV37" s="392"/>
      <c r="SVW37" s="392"/>
      <c r="SVX37" s="392"/>
      <c r="SVY37" s="392"/>
      <c r="SVZ37" s="392"/>
      <c r="SWA37" s="392"/>
      <c r="SWB37" s="392"/>
      <c r="SWC37" s="392"/>
      <c r="SWD37" s="392"/>
      <c r="SWE37" s="392"/>
      <c r="SWF37" s="392"/>
      <c r="SWG37" s="392"/>
      <c r="SWH37" s="392"/>
      <c r="SWI37" s="392"/>
      <c r="SWJ37" s="392"/>
      <c r="SWK37" s="392"/>
      <c r="SWL37" s="392"/>
      <c r="SWM37" s="392"/>
      <c r="SWN37" s="392"/>
      <c r="SWO37" s="392"/>
      <c r="SWP37" s="392"/>
      <c r="SWQ37" s="392"/>
      <c r="SWR37" s="392"/>
      <c r="SWS37" s="392"/>
      <c r="SWT37" s="392"/>
      <c r="SWU37" s="392"/>
      <c r="SWV37" s="392"/>
      <c r="SWW37" s="392"/>
      <c r="SWX37" s="392"/>
      <c r="SWY37" s="392"/>
      <c r="SWZ37" s="392"/>
      <c r="SXA37" s="392"/>
      <c r="SXB37" s="392"/>
      <c r="SXC37" s="392"/>
      <c r="SXD37" s="392"/>
      <c r="SXE37" s="392"/>
      <c r="SXF37" s="392"/>
      <c r="SXG37" s="392"/>
      <c r="SXH37" s="392"/>
      <c r="SXI37" s="392"/>
      <c r="SXJ37" s="392"/>
      <c r="SXK37" s="392"/>
      <c r="SXL37" s="392"/>
      <c r="SXM37" s="392"/>
      <c r="SXN37" s="392"/>
      <c r="SXO37" s="392"/>
      <c r="SXP37" s="392"/>
      <c r="SXQ37" s="392"/>
      <c r="SXR37" s="392"/>
      <c r="SXS37" s="392"/>
      <c r="SXT37" s="392"/>
      <c r="SXU37" s="392"/>
      <c r="SXV37" s="392"/>
      <c r="SXW37" s="392"/>
      <c r="SXX37" s="392"/>
      <c r="SXY37" s="392"/>
      <c r="SXZ37" s="392"/>
      <c r="SYA37" s="392"/>
      <c r="SYB37" s="392"/>
      <c r="SYC37" s="392"/>
      <c r="SYD37" s="392"/>
      <c r="SYE37" s="392"/>
      <c r="SYF37" s="392"/>
      <c r="SYG37" s="392"/>
      <c r="SYH37" s="392"/>
      <c r="SYI37" s="392"/>
      <c r="SYJ37" s="392"/>
      <c r="SYK37" s="392"/>
      <c r="SYL37" s="392"/>
      <c r="SYM37" s="392"/>
      <c r="SYN37" s="392"/>
      <c r="SYO37" s="392"/>
      <c r="SYP37" s="392"/>
      <c r="SYQ37" s="392"/>
      <c r="SYR37" s="392"/>
      <c r="SYS37" s="392"/>
      <c r="SYT37" s="392"/>
      <c r="SYU37" s="392"/>
      <c r="SYV37" s="392"/>
      <c r="SYW37" s="392"/>
      <c r="SYX37" s="392"/>
      <c r="SYY37" s="392"/>
      <c r="SYZ37" s="392"/>
      <c r="SZA37" s="392"/>
      <c r="SZB37" s="392"/>
      <c r="SZC37" s="392"/>
      <c r="SZD37" s="392"/>
      <c r="SZE37" s="392"/>
      <c r="SZF37" s="392"/>
      <c r="SZG37" s="392"/>
      <c r="SZH37" s="392"/>
      <c r="SZI37" s="392"/>
      <c r="SZJ37" s="392"/>
      <c r="SZK37" s="392"/>
      <c r="SZL37" s="392"/>
      <c r="SZM37" s="392"/>
      <c r="SZN37" s="392"/>
      <c r="SZO37" s="392"/>
      <c r="SZP37" s="392"/>
      <c r="SZQ37" s="392"/>
      <c r="SZR37" s="392"/>
      <c r="SZS37" s="392"/>
      <c r="SZT37" s="392"/>
      <c r="SZU37" s="392"/>
      <c r="SZV37" s="392"/>
      <c r="SZW37" s="392"/>
      <c r="SZX37" s="392"/>
      <c r="SZY37" s="392"/>
      <c r="SZZ37" s="392"/>
      <c r="TAA37" s="392"/>
      <c r="TAB37" s="392"/>
      <c r="TAC37" s="392"/>
      <c r="TAD37" s="392"/>
      <c r="TAE37" s="392"/>
      <c r="TAF37" s="392"/>
      <c r="TAG37" s="392"/>
      <c r="TAH37" s="392"/>
      <c r="TAI37" s="392"/>
      <c r="TAJ37" s="392"/>
      <c r="TAK37" s="392"/>
      <c r="TAL37" s="392"/>
      <c r="TAM37" s="392"/>
      <c r="TAN37" s="392"/>
      <c r="TAO37" s="392"/>
      <c r="TAP37" s="392"/>
      <c r="TAQ37" s="392"/>
      <c r="TAR37" s="392"/>
      <c r="TAS37" s="392"/>
      <c r="TAT37" s="392"/>
      <c r="TAU37" s="392"/>
      <c r="TAV37" s="392"/>
      <c r="TAW37" s="392"/>
      <c r="TAX37" s="392"/>
      <c r="TAY37" s="392"/>
      <c r="TAZ37" s="392"/>
      <c r="TBA37" s="392"/>
      <c r="TBB37" s="392"/>
      <c r="TBC37" s="392"/>
      <c r="TBD37" s="392"/>
      <c r="TBE37" s="392"/>
      <c r="TBF37" s="392"/>
      <c r="TBG37" s="392"/>
      <c r="TBH37" s="392"/>
      <c r="TBI37" s="392"/>
      <c r="TBJ37" s="392"/>
      <c r="TBK37" s="392"/>
      <c r="TBL37" s="392"/>
      <c r="TBM37" s="392"/>
      <c r="TBN37" s="392"/>
      <c r="TBO37" s="392"/>
      <c r="TBP37" s="392"/>
      <c r="TBQ37" s="392"/>
      <c r="TBR37" s="392"/>
      <c r="TBS37" s="392"/>
      <c r="TBT37" s="392"/>
      <c r="TBU37" s="392"/>
      <c r="TBV37" s="392"/>
      <c r="TBW37" s="392"/>
      <c r="TBX37" s="392"/>
      <c r="TBY37" s="392"/>
      <c r="TBZ37" s="392"/>
      <c r="TCA37" s="392"/>
      <c r="TCB37" s="392"/>
      <c r="TCC37" s="392"/>
      <c r="TCD37" s="392"/>
      <c r="TCE37" s="392"/>
      <c r="TCF37" s="392"/>
      <c r="TCG37" s="392"/>
      <c r="TCH37" s="392"/>
      <c r="TCI37" s="392"/>
      <c r="TCJ37" s="392"/>
      <c r="TCK37" s="392"/>
      <c r="TCL37" s="392"/>
      <c r="TCM37" s="392"/>
      <c r="TCN37" s="392"/>
      <c r="TCO37" s="392"/>
      <c r="TCP37" s="392"/>
      <c r="TCQ37" s="392"/>
      <c r="TCR37" s="392"/>
      <c r="TCS37" s="392"/>
      <c r="TCT37" s="392"/>
      <c r="TCU37" s="392"/>
      <c r="TCV37" s="392"/>
      <c r="TCW37" s="392"/>
      <c r="TCX37" s="392"/>
      <c r="TCY37" s="392"/>
      <c r="TCZ37" s="392"/>
      <c r="TDA37" s="392"/>
      <c r="TDB37" s="392"/>
      <c r="TDC37" s="392"/>
      <c r="TDD37" s="392"/>
      <c r="TDE37" s="392"/>
      <c r="TDF37" s="392"/>
      <c r="TDG37" s="392"/>
      <c r="TDH37" s="392"/>
      <c r="TDI37" s="392"/>
      <c r="TDJ37" s="392"/>
      <c r="TDK37" s="392"/>
      <c r="TDL37" s="392"/>
      <c r="TDM37" s="392"/>
      <c r="TDN37" s="392"/>
      <c r="TDO37" s="392"/>
      <c r="TDP37" s="392"/>
      <c r="TDQ37" s="392"/>
      <c r="TDR37" s="392"/>
      <c r="TDS37" s="392"/>
      <c r="TDT37" s="392"/>
      <c r="TDU37" s="392"/>
      <c r="TDV37" s="392"/>
      <c r="TDW37" s="392"/>
      <c r="TDX37" s="392"/>
      <c r="TDY37" s="392"/>
      <c r="TDZ37" s="392"/>
      <c r="TEA37" s="392"/>
      <c r="TEB37" s="392"/>
      <c r="TEC37" s="392"/>
      <c r="TED37" s="392"/>
      <c r="TEE37" s="392"/>
      <c r="TEF37" s="392"/>
      <c r="TEG37" s="392"/>
      <c r="TEH37" s="392"/>
      <c r="TEI37" s="392"/>
      <c r="TEJ37" s="392"/>
      <c r="TEK37" s="392"/>
      <c r="TEL37" s="392"/>
      <c r="TEM37" s="392"/>
      <c r="TEN37" s="392"/>
      <c r="TEO37" s="392"/>
      <c r="TEP37" s="392"/>
      <c r="TEQ37" s="392"/>
      <c r="TER37" s="392"/>
      <c r="TES37" s="392"/>
      <c r="TET37" s="392"/>
      <c r="TEU37" s="392"/>
      <c r="TEV37" s="392"/>
      <c r="TEW37" s="392"/>
      <c r="TEX37" s="392"/>
      <c r="TEY37" s="392"/>
      <c r="TEZ37" s="392"/>
      <c r="TFA37" s="392"/>
      <c r="TFB37" s="392"/>
      <c r="TFC37" s="392"/>
      <c r="TFD37" s="392"/>
      <c r="TFE37" s="392"/>
      <c r="TFF37" s="392"/>
      <c r="TFG37" s="392"/>
      <c r="TFH37" s="392"/>
      <c r="TFI37" s="392"/>
      <c r="TFJ37" s="392"/>
      <c r="TFK37" s="392"/>
      <c r="TFL37" s="392"/>
      <c r="TFM37" s="392"/>
      <c r="TFN37" s="392"/>
      <c r="TFO37" s="392"/>
      <c r="TFP37" s="392"/>
      <c r="TFQ37" s="392"/>
      <c r="TFR37" s="392"/>
      <c r="TFS37" s="392"/>
      <c r="TFT37" s="392"/>
      <c r="TFU37" s="392"/>
      <c r="TFV37" s="392"/>
      <c r="TFW37" s="392"/>
      <c r="TFX37" s="392"/>
      <c r="TFY37" s="392"/>
      <c r="TFZ37" s="392"/>
      <c r="TGA37" s="392"/>
      <c r="TGB37" s="392"/>
      <c r="TGC37" s="392"/>
      <c r="TGD37" s="392"/>
      <c r="TGE37" s="392"/>
      <c r="TGF37" s="392"/>
      <c r="TGG37" s="392"/>
      <c r="TGH37" s="392"/>
      <c r="TGI37" s="392"/>
      <c r="TGJ37" s="392"/>
      <c r="TGK37" s="392"/>
      <c r="TGL37" s="392"/>
      <c r="TGM37" s="392"/>
      <c r="TGN37" s="392"/>
      <c r="TGO37" s="392"/>
      <c r="TGP37" s="392"/>
      <c r="TGQ37" s="392"/>
      <c r="TGR37" s="392"/>
      <c r="TGS37" s="392"/>
      <c r="TGT37" s="392"/>
      <c r="TGU37" s="392"/>
      <c r="TGV37" s="392"/>
      <c r="TGW37" s="392"/>
      <c r="TGX37" s="392"/>
      <c r="TGY37" s="392"/>
      <c r="TGZ37" s="392"/>
      <c r="THA37" s="392"/>
      <c r="THB37" s="392"/>
      <c r="THC37" s="392"/>
      <c r="THD37" s="392"/>
      <c r="THE37" s="392"/>
      <c r="THF37" s="392"/>
      <c r="THG37" s="392"/>
      <c r="THH37" s="392"/>
      <c r="THI37" s="392"/>
      <c r="THJ37" s="392"/>
      <c r="THK37" s="392"/>
      <c r="THL37" s="392"/>
      <c r="THM37" s="392"/>
      <c r="THN37" s="392"/>
      <c r="THO37" s="392"/>
      <c r="THP37" s="392"/>
      <c r="THQ37" s="392"/>
      <c r="THR37" s="392"/>
      <c r="THS37" s="392"/>
      <c r="THT37" s="392"/>
      <c r="THU37" s="392"/>
      <c r="THV37" s="392"/>
      <c r="THW37" s="392"/>
      <c r="THX37" s="392"/>
      <c r="THY37" s="392"/>
      <c r="THZ37" s="392"/>
      <c r="TIA37" s="392"/>
      <c r="TIB37" s="392"/>
      <c r="TIC37" s="392"/>
      <c r="TID37" s="392"/>
      <c r="TIE37" s="392"/>
      <c r="TIF37" s="392"/>
      <c r="TIG37" s="392"/>
      <c r="TIH37" s="392"/>
      <c r="TII37" s="392"/>
      <c r="TIJ37" s="392"/>
      <c r="TIK37" s="392"/>
      <c r="TIL37" s="392"/>
      <c r="TIM37" s="392"/>
      <c r="TIN37" s="392"/>
      <c r="TIO37" s="392"/>
      <c r="TIP37" s="392"/>
      <c r="TIQ37" s="392"/>
      <c r="TIR37" s="392"/>
      <c r="TIS37" s="392"/>
      <c r="TIT37" s="392"/>
      <c r="TIU37" s="392"/>
      <c r="TIV37" s="392"/>
      <c r="TIW37" s="392"/>
      <c r="TIX37" s="392"/>
      <c r="TIY37" s="392"/>
      <c r="TIZ37" s="392"/>
      <c r="TJA37" s="392"/>
      <c r="TJB37" s="392"/>
      <c r="TJC37" s="392"/>
      <c r="TJD37" s="392"/>
      <c r="TJE37" s="392"/>
      <c r="TJF37" s="392"/>
      <c r="TJG37" s="392"/>
      <c r="TJH37" s="392"/>
      <c r="TJI37" s="392"/>
      <c r="TJJ37" s="392"/>
      <c r="TJK37" s="392"/>
      <c r="TJL37" s="392"/>
      <c r="TJM37" s="392"/>
      <c r="TJN37" s="392"/>
      <c r="TJO37" s="392"/>
      <c r="TJP37" s="392"/>
      <c r="TJQ37" s="392"/>
      <c r="TJR37" s="392"/>
      <c r="TJS37" s="392"/>
      <c r="TJT37" s="392"/>
      <c r="TJU37" s="392"/>
      <c r="TJV37" s="392"/>
      <c r="TJW37" s="392"/>
      <c r="TJX37" s="392"/>
      <c r="TJY37" s="392"/>
      <c r="TJZ37" s="392"/>
      <c r="TKA37" s="392"/>
      <c r="TKB37" s="392"/>
      <c r="TKC37" s="392"/>
      <c r="TKD37" s="392"/>
      <c r="TKE37" s="392"/>
      <c r="TKF37" s="392"/>
      <c r="TKG37" s="392"/>
      <c r="TKH37" s="392"/>
      <c r="TKI37" s="392"/>
      <c r="TKJ37" s="392"/>
      <c r="TKK37" s="392"/>
      <c r="TKL37" s="392"/>
      <c r="TKM37" s="392"/>
      <c r="TKN37" s="392"/>
      <c r="TKO37" s="392"/>
      <c r="TKP37" s="392"/>
      <c r="TKQ37" s="392"/>
      <c r="TKR37" s="392"/>
      <c r="TKS37" s="392"/>
      <c r="TKT37" s="392"/>
      <c r="TKU37" s="392"/>
      <c r="TKV37" s="392"/>
      <c r="TKW37" s="392"/>
      <c r="TKX37" s="392"/>
      <c r="TKY37" s="392"/>
      <c r="TKZ37" s="392"/>
      <c r="TLA37" s="392"/>
      <c r="TLB37" s="392"/>
      <c r="TLC37" s="392"/>
      <c r="TLD37" s="392"/>
      <c r="TLE37" s="392"/>
      <c r="TLF37" s="392"/>
      <c r="TLG37" s="392"/>
      <c r="TLH37" s="392"/>
      <c r="TLI37" s="392"/>
      <c r="TLJ37" s="392"/>
      <c r="TLK37" s="392"/>
      <c r="TLL37" s="392"/>
      <c r="TLM37" s="392"/>
      <c r="TLN37" s="392"/>
      <c r="TLO37" s="392"/>
      <c r="TLP37" s="392"/>
      <c r="TLQ37" s="392"/>
      <c r="TLR37" s="392"/>
      <c r="TLS37" s="392"/>
      <c r="TLT37" s="392"/>
      <c r="TLU37" s="392"/>
      <c r="TLV37" s="392"/>
      <c r="TLW37" s="392"/>
      <c r="TLX37" s="392"/>
      <c r="TLY37" s="392"/>
      <c r="TLZ37" s="392"/>
      <c r="TMA37" s="392"/>
      <c r="TMB37" s="392"/>
      <c r="TMC37" s="392"/>
      <c r="TMD37" s="392"/>
      <c r="TME37" s="392"/>
      <c r="TMF37" s="392"/>
      <c r="TMG37" s="392"/>
      <c r="TMH37" s="392"/>
      <c r="TMI37" s="392"/>
      <c r="TMJ37" s="392"/>
      <c r="TMK37" s="392"/>
      <c r="TML37" s="392"/>
      <c r="TMM37" s="392"/>
      <c r="TMN37" s="392"/>
      <c r="TMO37" s="392"/>
      <c r="TMP37" s="392"/>
      <c r="TMQ37" s="392"/>
      <c r="TMR37" s="392"/>
      <c r="TMS37" s="392"/>
      <c r="TMT37" s="392"/>
      <c r="TMU37" s="392"/>
      <c r="TMV37" s="392"/>
      <c r="TMW37" s="392"/>
      <c r="TMX37" s="392"/>
      <c r="TMY37" s="392"/>
      <c r="TMZ37" s="392"/>
      <c r="TNA37" s="392"/>
      <c r="TNB37" s="392"/>
      <c r="TNC37" s="392"/>
      <c r="TND37" s="392"/>
      <c r="TNE37" s="392"/>
      <c r="TNF37" s="392"/>
      <c r="TNG37" s="392"/>
      <c r="TNH37" s="392"/>
      <c r="TNI37" s="392"/>
      <c r="TNJ37" s="392"/>
      <c r="TNK37" s="392"/>
      <c r="TNL37" s="392"/>
      <c r="TNM37" s="392"/>
      <c r="TNN37" s="392"/>
      <c r="TNO37" s="392"/>
      <c r="TNP37" s="392"/>
      <c r="TNQ37" s="392"/>
      <c r="TNR37" s="392"/>
      <c r="TNS37" s="392"/>
      <c r="TNT37" s="392"/>
      <c r="TNU37" s="392"/>
      <c r="TNV37" s="392"/>
      <c r="TNW37" s="392"/>
      <c r="TNX37" s="392"/>
      <c r="TNY37" s="392"/>
      <c r="TNZ37" s="392"/>
      <c r="TOA37" s="392"/>
      <c r="TOB37" s="392"/>
      <c r="TOC37" s="392"/>
      <c r="TOD37" s="392"/>
      <c r="TOE37" s="392"/>
      <c r="TOF37" s="392"/>
      <c r="TOG37" s="392"/>
      <c r="TOH37" s="392"/>
      <c r="TOI37" s="392"/>
      <c r="TOJ37" s="392"/>
      <c r="TOK37" s="392"/>
      <c r="TOL37" s="392"/>
      <c r="TOM37" s="392"/>
      <c r="TON37" s="392"/>
      <c r="TOO37" s="392"/>
      <c r="TOP37" s="392"/>
      <c r="TOQ37" s="392"/>
      <c r="TOR37" s="392"/>
      <c r="TOS37" s="392"/>
      <c r="TOT37" s="392"/>
      <c r="TOU37" s="392"/>
      <c r="TOV37" s="392"/>
      <c r="TOW37" s="392"/>
      <c r="TOX37" s="392"/>
      <c r="TOY37" s="392"/>
      <c r="TOZ37" s="392"/>
      <c r="TPA37" s="392"/>
      <c r="TPB37" s="392"/>
      <c r="TPC37" s="392"/>
      <c r="TPD37" s="392"/>
      <c r="TPE37" s="392"/>
      <c r="TPF37" s="392"/>
      <c r="TPG37" s="392"/>
      <c r="TPH37" s="392"/>
      <c r="TPI37" s="392"/>
      <c r="TPJ37" s="392"/>
      <c r="TPK37" s="392"/>
      <c r="TPL37" s="392"/>
      <c r="TPM37" s="392"/>
      <c r="TPN37" s="392"/>
      <c r="TPO37" s="392"/>
      <c r="TPP37" s="392"/>
      <c r="TPQ37" s="392"/>
      <c r="TPR37" s="392"/>
      <c r="TPS37" s="392"/>
      <c r="TPT37" s="392"/>
      <c r="TPU37" s="392"/>
      <c r="TPV37" s="392"/>
      <c r="TPW37" s="392"/>
      <c r="TPX37" s="392"/>
      <c r="TPY37" s="392"/>
      <c r="TPZ37" s="392"/>
      <c r="TQA37" s="392"/>
      <c r="TQB37" s="392"/>
      <c r="TQC37" s="392"/>
      <c r="TQD37" s="392"/>
      <c r="TQE37" s="392"/>
      <c r="TQF37" s="392"/>
      <c r="TQG37" s="392"/>
      <c r="TQH37" s="392"/>
      <c r="TQI37" s="392"/>
      <c r="TQJ37" s="392"/>
      <c r="TQK37" s="392"/>
      <c r="TQL37" s="392"/>
      <c r="TQM37" s="392"/>
      <c r="TQN37" s="392"/>
      <c r="TQO37" s="392"/>
      <c r="TQP37" s="392"/>
      <c r="TQQ37" s="392"/>
      <c r="TQR37" s="392"/>
      <c r="TQS37" s="392"/>
      <c r="TQT37" s="392"/>
      <c r="TQU37" s="392"/>
      <c r="TQV37" s="392"/>
      <c r="TQW37" s="392"/>
      <c r="TQX37" s="392"/>
      <c r="TQY37" s="392"/>
      <c r="TQZ37" s="392"/>
      <c r="TRA37" s="392"/>
      <c r="TRB37" s="392"/>
      <c r="TRC37" s="392"/>
      <c r="TRD37" s="392"/>
      <c r="TRE37" s="392"/>
      <c r="TRF37" s="392"/>
      <c r="TRG37" s="392"/>
      <c r="TRH37" s="392"/>
      <c r="TRI37" s="392"/>
      <c r="TRJ37" s="392"/>
      <c r="TRK37" s="392"/>
      <c r="TRL37" s="392"/>
      <c r="TRM37" s="392"/>
      <c r="TRN37" s="392"/>
      <c r="TRO37" s="392"/>
      <c r="TRP37" s="392"/>
      <c r="TRQ37" s="392"/>
      <c r="TRR37" s="392"/>
      <c r="TRS37" s="392"/>
      <c r="TRT37" s="392"/>
      <c r="TRU37" s="392"/>
      <c r="TRV37" s="392"/>
      <c r="TRW37" s="392"/>
      <c r="TRX37" s="392"/>
      <c r="TRY37" s="392"/>
      <c r="TRZ37" s="392"/>
      <c r="TSA37" s="392"/>
      <c r="TSB37" s="392"/>
      <c r="TSC37" s="392"/>
      <c r="TSD37" s="392"/>
      <c r="TSE37" s="392"/>
      <c r="TSF37" s="392"/>
      <c r="TSG37" s="392"/>
      <c r="TSH37" s="392"/>
      <c r="TSI37" s="392"/>
      <c r="TSJ37" s="392"/>
      <c r="TSK37" s="392"/>
      <c r="TSL37" s="392"/>
      <c r="TSM37" s="392"/>
      <c r="TSN37" s="392"/>
      <c r="TSO37" s="392"/>
      <c r="TSP37" s="392"/>
      <c r="TSQ37" s="392"/>
      <c r="TSR37" s="392"/>
      <c r="TSS37" s="392"/>
      <c r="TST37" s="392"/>
      <c r="TSU37" s="392"/>
      <c r="TSV37" s="392"/>
      <c r="TSW37" s="392"/>
      <c r="TSX37" s="392"/>
      <c r="TSY37" s="392"/>
      <c r="TSZ37" s="392"/>
      <c r="TTA37" s="392"/>
      <c r="TTB37" s="392"/>
      <c r="TTC37" s="392"/>
      <c r="TTD37" s="392"/>
      <c r="TTE37" s="392"/>
      <c r="TTF37" s="392"/>
      <c r="TTG37" s="392"/>
      <c r="TTH37" s="392"/>
      <c r="TTI37" s="392"/>
      <c r="TTJ37" s="392"/>
      <c r="TTK37" s="392"/>
      <c r="TTL37" s="392"/>
      <c r="TTM37" s="392"/>
      <c r="TTN37" s="392"/>
      <c r="TTO37" s="392"/>
      <c r="TTP37" s="392"/>
      <c r="TTQ37" s="392"/>
      <c r="TTR37" s="392"/>
      <c r="TTS37" s="392"/>
      <c r="TTT37" s="392"/>
      <c r="TTU37" s="392"/>
      <c r="TTV37" s="392"/>
      <c r="TTW37" s="392"/>
      <c r="TTX37" s="392"/>
      <c r="TTY37" s="392"/>
      <c r="TTZ37" s="392"/>
      <c r="TUA37" s="392"/>
      <c r="TUB37" s="392"/>
      <c r="TUC37" s="392"/>
      <c r="TUD37" s="392"/>
      <c r="TUE37" s="392"/>
      <c r="TUF37" s="392"/>
      <c r="TUG37" s="392"/>
      <c r="TUH37" s="392"/>
      <c r="TUI37" s="392"/>
      <c r="TUJ37" s="392"/>
      <c r="TUK37" s="392"/>
      <c r="TUL37" s="392"/>
      <c r="TUM37" s="392"/>
      <c r="TUN37" s="392"/>
      <c r="TUO37" s="392"/>
      <c r="TUP37" s="392"/>
      <c r="TUQ37" s="392"/>
      <c r="TUR37" s="392"/>
      <c r="TUS37" s="392"/>
      <c r="TUT37" s="392"/>
      <c r="TUU37" s="392"/>
      <c r="TUV37" s="392"/>
      <c r="TUW37" s="392"/>
      <c r="TUX37" s="392"/>
      <c r="TUY37" s="392"/>
      <c r="TUZ37" s="392"/>
      <c r="TVA37" s="392"/>
      <c r="TVB37" s="392"/>
      <c r="TVC37" s="392"/>
      <c r="TVD37" s="392"/>
      <c r="TVE37" s="392"/>
      <c r="TVF37" s="392"/>
      <c r="TVG37" s="392"/>
      <c r="TVH37" s="392"/>
      <c r="TVI37" s="392"/>
      <c r="TVJ37" s="392"/>
      <c r="TVK37" s="392"/>
      <c r="TVL37" s="392"/>
      <c r="TVM37" s="392"/>
      <c r="TVN37" s="392"/>
      <c r="TVO37" s="392"/>
      <c r="TVP37" s="392"/>
      <c r="TVQ37" s="392"/>
      <c r="TVR37" s="392"/>
      <c r="TVS37" s="392"/>
      <c r="TVT37" s="392"/>
      <c r="TVU37" s="392"/>
      <c r="TVV37" s="392"/>
      <c r="TVW37" s="392"/>
      <c r="TVX37" s="392"/>
      <c r="TVY37" s="392"/>
      <c r="TVZ37" s="392"/>
      <c r="TWA37" s="392"/>
      <c r="TWB37" s="392"/>
      <c r="TWC37" s="392"/>
      <c r="TWD37" s="392"/>
      <c r="TWE37" s="392"/>
      <c r="TWF37" s="392"/>
      <c r="TWG37" s="392"/>
      <c r="TWH37" s="392"/>
      <c r="TWI37" s="392"/>
      <c r="TWJ37" s="392"/>
      <c r="TWK37" s="392"/>
      <c r="TWL37" s="392"/>
      <c r="TWM37" s="392"/>
      <c r="TWN37" s="392"/>
      <c r="TWO37" s="392"/>
      <c r="TWP37" s="392"/>
      <c r="TWQ37" s="392"/>
      <c r="TWR37" s="392"/>
      <c r="TWS37" s="392"/>
      <c r="TWT37" s="392"/>
      <c r="TWU37" s="392"/>
      <c r="TWV37" s="392"/>
      <c r="TWW37" s="392"/>
      <c r="TWX37" s="392"/>
      <c r="TWY37" s="392"/>
      <c r="TWZ37" s="392"/>
      <c r="TXA37" s="392"/>
      <c r="TXB37" s="392"/>
      <c r="TXC37" s="392"/>
      <c r="TXD37" s="392"/>
      <c r="TXE37" s="392"/>
      <c r="TXF37" s="392"/>
      <c r="TXG37" s="392"/>
      <c r="TXH37" s="392"/>
      <c r="TXI37" s="392"/>
      <c r="TXJ37" s="392"/>
      <c r="TXK37" s="392"/>
      <c r="TXL37" s="392"/>
      <c r="TXM37" s="392"/>
      <c r="TXN37" s="392"/>
      <c r="TXO37" s="392"/>
      <c r="TXP37" s="392"/>
      <c r="TXQ37" s="392"/>
      <c r="TXR37" s="392"/>
      <c r="TXS37" s="392"/>
      <c r="TXT37" s="392"/>
      <c r="TXU37" s="392"/>
      <c r="TXV37" s="392"/>
      <c r="TXW37" s="392"/>
      <c r="TXX37" s="392"/>
      <c r="TXY37" s="392"/>
      <c r="TXZ37" s="392"/>
      <c r="TYA37" s="392"/>
      <c r="TYB37" s="392"/>
      <c r="TYC37" s="392"/>
      <c r="TYD37" s="392"/>
      <c r="TYE37" s="392"/>
      <c r="TYF37" s="392"/>
      <c r="TYG37" s="392"/>
      <c r="TYH37" s="392"/>
      <c r="TYI37" s="392"/>
      <c r="TYJ37" s="392"/>
      <c r="TYK37" s="392"/>
      <c r="TYL37" s="392"/>
      <c r="TYM37" s="392"/>
      <c r="TYN37" s="392"/>
      <c r="TYO37" s="392"/>
      <c r="TYP37" s="392"/>
      <c r="TYQ37" s="392"/>
      <c r="TYR37" s="392"/>
      <c r="TYS37" s="392"/>
      <c r="TYT37" s="392"/>
      <c r="TYU37" s="392"/>
      <c r="TYV37" s="392"/>
      <c r="TYW37" s="392"/>
      <c r="TYX37" s="392"/>
      <c r="TYY37" s="392"/>
      <c r="TYZ37" s="392"/>
      <c r="TZA37" s="392"/>
      <c r="TZB37" s="392"/>
      <c r="TZC37" s="392"/>
      <c r="TZD37" s="392"/>
      <c r="TZE37" s="392"/>
      <c r="TZF37" s="392"/>
      <c r="TZG37" s="392"/>
      <c r="TZH37" s="392"/>
      <c r="TZI37" s="392"/>
      <c r="TZJ37" s="392"/>
      <c r="TZK37" s="392"/>
      <c r="TZL37" s="392"/>
      <c r="TZM37" s="392"/>
      <c r="TZN37" s="392"/>
      <c r="TZO37" s="392"/>
      <c r="TZP37" s="392"/>
      <c r="TZQ37" s="392"/>
      <c r="TZR37" s="392"/>
      <c r="TZS37" s="392"/>
      <c r="TZT37" s="392"/>
      <c r="TZU37" s="392"/>
      <c r="TZV37" s="392"/>
      <c r="TZW37" s="392"/>
      <c r="TZX37" s="392"/>
      <c r="TZY37" s="392"/>
      <c r="TZZ37" s="392"/>
      <c r="UAA37" s="392"/>
      <c r="UAB37" s="392"/>
      <c r="UAC37" s="392"/>
      <c r="UAD37" s="392"/>
      <c r="UAE37" s="392"/>
      <c r="UAF37" s="392"/>
      <c r="UAG37" s="392"/>
      <c r="UAH37" s="392"/>
      <c r="UAI37" s="392"/>
      <c r="UAJ37" s="392"/>
      <c r="UAK37" s="392"/>
      <c r="UAL37" s="392"/>
      <c r="UAM37" s="392"/>
      <c r="UAN37" s="392"/>
      <c r="UAO37" s="392"/>
      <c r="UAP37" s="392"/>
      <c r="UAQ37" s="392"/>
      <c r="UAR37" s="392"/>
      <c r="UAS37" s="392"/>
      <c r="UAT37" s="392"/>
      <c r="UAU37" s="392"/>
      <c r="UAV37" s="392"/>
      <c r="UAW37" s="392"/>
      <c r="UAX37" s="392"/>
      <c r="UAY37" s="392"/>
      <c r="UAZ37" s="392"/>
      <c r="UBA37" s="392"/>
      <c r="UBB37" s="392"/>
      <c r="UBC37" s="392"/>
      <c r="UBD37" s="392"/>
      <c r="UBE37" s="392"/>
      <c r="UBF37" s="392"/>
      <c r="UBG37" s="392"/>
      <c r="UBH37" s="392"/>
      <c r="UBI37" s="392"/>
      <c r="UBJ37" s="392"/>
      <c r="UBK37" s="392"/>
      <c r="UBL37" s="392"/>
      <c r="UBM37" s="392"/>
      <c r="UBN37" s="392"/>
      <c r="UBO37" s="392"/>
      <c r="UBP37" s="392"/>
      <c r="UBQ37" s="392"/>
      <c r="UBR37" s="392"/>
      <c r="UBS37" s="392"/>
      <c r="UBT37" s="392"/>
      <c r="UBU37" s="392"/>
      <c r="UBV37" s="392"/>
      <c r="UBW37" s="392"/>
      <c r="UBX37" s="392"/>
      <c r="UBY37" s="392"/>
      <c r="UBZ37" s="392"/>
      <c r="UCA37" s="392"/>
      <c r="UCB37" s="392"/>
      <c r="UCC37" s="392"/>
      <c r="UCD37" s="392"/>
      <c r="UCE37" s="392"/>
      <c r="UCF37" s="392"/>
      <c r="UCG37" s="392"/>
      <c r="UCH37" s="392"/>
      <c r="UCI37" s="392"/>
      <c r="UCJ37" s="392"/>
      <c r="UCK37" s="392"/>
      <c r="UCL37" s="392"/>
      <c r="UCM37" s="392"/>
      <c r="UCN37" s="392"/>
      <c r="UCO37" s="392"/>
      <c r="UCP37" s="392"/>
      <c r="UCQ37" s="392"/>
      <c r="UCR37" s="392"/>
      <c r="UCS37" s="392"/>
      <c r="UCT37" s="392"/>
      <c r="UCU37" s="392"/>
      <c r="UCV37" s="392"/>
      <c r="UCW37" s="392"/>
      <c r="UCX37" s="392"/>
      <c r="UCY37" s="392"/>
      <c r="UCZ37" s="392"/>
      <c r="UDA37" s="392"/>
      <c r="UDB37" s="392"/>
      <c r="UDC37" s="392"/>
      <c r="UDD37" s="392"/>
      <c r="UDE37" s="392"/>
      <c r="UDF37" s="392"/>
      <c r="UDG37" s="392"/>
      <c r="UDH37" s="392"/>
      <c r="UDI37" s="392"/>
      <c r="UDJ37" s="392"/>
      <c r="UDK37" s="392"/>
      <c r="UDL37" s="392"/>
      <c r="UDM37" s="392"/>
      <c r="UDN37" s="392"/>
      <c r="UDO37" s="392"/>
      <c r="UDP37" s="392"/>
      <c r="UDQ37" s="392"/>
      <c r="UDR37" s="392"/>
      <c r="UDS37" s="392"/>
      <c r="UDT37" s="392"/>
      <c r="UDU37" s="392"/>
      <c r="UDV37" s="392"/>
      <c r="UDW37" s="392"/>
      <c r="UDX37" s="392"/>
      <c r="UDY37" s="392"/>
      <c r="UDZ37" s="392"/>
      <c r="UEA37" s="392"/>
      <c r="UEB37" s="392"/>
      <c r="UEC37" s="392"/>
      <c r="UED37" s="392"/>
      <c r="UEE37" s="392"/>
      <c r="UEF37" s="392"/>
      <c r="UEG37" s="392"/>
      <c r="UEH37" s="392"/>
      <c r="UEI37" s="392"/>
      <c r="UEJ37" s="392"/>
      <c r="UEK37" s="392"/>
      <c r="UEL37" s="392"/>
      <c r="UEM37" s="392"/>
      <c r="UEN37" s="392"/>
      <c r="UEO37" s="392"/>
      <c r="UEP37" s="392"/>
      <c r="UEQ37" s="392"/>
      <c r="UER37" s="392"/>
      <c r="UES37" s="392"/>
      <c r="UET37" s="392"/>
      <c r="UEU37" s="392"/>
      <c r="UEV37" s="392"/>
      <c r="UEW37" s="392"/>
      <c r="UEX37" s="392"/>
      <c r="UEY37" s="392"/>
      <c r="UEZ37" s="392"/>
      <c r="UFA37" s="392"/>
      <c r="UFB37" s="392"/>
      <c r="UFC37" s="392"/>
      <c r="UFD37" s="392"/>
      <c r="UFE37" s="392"/>
      <c r="UFF37" s="392"/>
      <c r="UFG37" s="392"/>
      <c r="UFH37" s="392"/>
      <c r="UFI37" s="392"/>
      <c r="UFJ37" s="392"/>
      <c r="UFK37" s="392"/>
      <c r="UFL37" s="392"/>
      <c r="UFM37" s="392"/>
      <c r="UFN37" s="392"/>
      <c r="UFO37" s="392"/>
      <c r="UFP37" s="392"/>
      <c r="UFQ37" s="392"/>
      <c r="UFR37" s="392"/>
      <c r="UFS37" s="392"/>
      <c r="UFT37" s="392"/>
      <c r="UFU37" s="392"/>
      <c r="UFV37" s="392"/>
      <c r="UFW37" s="392"/>
      <c r="UFX37" s="392"/>
      <c r="UFY37" s="392"/>
      <c r="UFZ37" s="392"/>
      <c r="UGA37" s="392"/>
      <c r="UGB37" s="392"/>
      <c r="UGC37" s="392"/>
      <c r="UGD37" s="392"/>
      <c r="UGE37" s="392"/>
      <c r="UGF37" s="392"/>
      <c r="UGG37" s="392"/>
      <c r="UGH37" s="392"/>
      <c r="UGI37" s="392"/>
      <c r="UGJ37" s="392"/>
      <c r="UGK37" s="392"/>
      <c r="UGL37" s="392"/>
      <c r="UGM37" s="392"/>
      <c r="UGN37" s="392"/>
      <c r="UGO37" s="392"/>
      <c r="UGP37" s="392"/>
      <c r="UGQ37" s="392"/>
      <c r="UGR37" s="392"/>
      <c r="UGS37" s="392"/>
      <c r="UGT37" s="392"/>
      <c r="UGU37" s="392"/>
      <c r="UGV37" s="392"/>
      <c r="UGW37" s="392"/>
      <c r="UGX37" s="392"/>
      <c r="UGY37" s="392"/>
      <c r="UGZ37" s="392"/>
      <c r="UHA37" s="392"/>
      <c r="UHB37" s="392"/>
      <c r="UHC37" s="392"/>
      <c r="UHD37" s="392"/>
      <c r="UHE37" s="392"/>
      <c r="UHF37" s="392"/>
      <c r="UHG37" s="392"/>
      <c r="UHH37" s="392"/>
      <c r="UHI37" s="392"/>
      <c r="UHJ37" s="392"/>
      <c r="UHK37" s="392"/>
      <c r="UHL37" s="392"/>
      <c r="UHM37" s="392"/>
      <c r="UHN37" s="392"/>
      <c r="UHO37" s="392"/>
      <c r="UHP37" s="392"/>
      <c r="UHQ37" s="392"/>
      <c r="UHR37" s="392"/>
      <c r="UHS37" s="392"/>
      <c r="UHT37" s="392"/>
      <c r="UHU37" s="392"/>
      <c r="UHV37" s="392"/>
      <c r="UHW37" s="392"/>
      <c r="UHX37" s="392"/>
      <c r="UHY37" s="392"/>
      <c r="UHZ37" s="392"/>
      <c r="UIA37" s="392"/>
      <c r="UIB37" s="392"/>
      <c r="UIC37" s="392"/>
      <c r="UID37" s="392"/>
      <c r="UIE37" s="392"/>
      <c r="UIF37" s="392"/>
      <c r="UIG37" s="392"/>
      <c r="UIH37" s="392"/>
      <c r="UII37" s="392"/>
      <c r="UIJ37" s="392"/>
      <c r="UIK37" s="392"/>
      <c r="UIL37" s="392"/>
      <c r="UIM37" s="392"/>
      <c r="UIN37" s="392"/>
      <c r="UIO37" s="392"/>
      <c r="UIP37" s="392"/>
      <c r="UIQ37" s="392"/>
      <c r="UIR37" s="392"/>
      <c r="UIS37" s="392"/>
      <c r="UIT37" s="392"/>
      <c r="UIU37" s="392"/>
      <c r="UIV37" s="392"/>
      <c r="UIW37" s="392"/>
      <c r="UIX37" s="392"/>
      <c r="UIY37" s="392"/>
      <c r="UIZ37" s="392"/>
      <c r="UJA37" s="392"/>
      <c r="UJB37" s="392"/>
      <c r="UJC37" s="392"/>
      <c r="UJD37" s="392"/>
      <c r="UJE37" s="392"/>
      <c r="UJF37" s="392"/>
      <c r="UJG37" s="392"/>
      <c r="UJH37" s="392"/>
      <c r="UJI37" s="392"/>
      <c r="UJJ37" s="392"/>
      <c r="UJK37" s="392"/>
      <c r="UJL37" s="392"/>
      <c r="UJM37" s="392"/>
      <c r="UJN37" s="392"/>
      <c r="UJO37" s="392"/>
      <c r="UJP37" s="392"/>
      <c r="UJQ37" s="392"/>
      <c r="UJR37" s="392"/>
      <c r="UJS37" s="392"/>
      <c r="UJT37" s="392"/>
      <c r="UJU37" s="392"/>
      <c r="UJV37" s="392"/>
      <c r="UJW37" s="392"/>
      <c r="UJX37" s="392"/>
      <c r="UJY37" s="392"/>
      <c r="UJZ37" s="392"/>
      <c r="UKA37" s="392"/>
      <c r="UKB37" s="392"/>
      <c r="UKC37" s="392"/>
      <c r="UKD37" s="392"/>
      <c r="UKE37" s="392"/>
      <c r="UKF37" s="392"/>
      <c r="UKG37" s="392"/>
      <c r="UKH37" s="392"/>
      <c r="UKI37" s="392"/>
      <c r="UKJ37" s="392"/>
      <c r="UKK37" s="392"/>
      <c r="UKL37" s="392"/>
      <c r="UKM37" s="392"/>
      <c r="UKN37" s="392"/>
      <c r="UKO37" s="392"/>
      <c r="UKP37" s="392"/>
      <c r="UKQ37" s="392"/>
      <c r="UKR37" s="392"/>
      <c r="UKS37" s="392"/>
      <c r="UKT37" s="392"/>
      <c r="UKU37" s="392"/>
      <c r="UKV37" s="392"/>
      <c r="UKW37" s="392"/>
      <c r="UKX37" s="392"/>
      <c r="UKY37" s="392"/>
      <c r="UKZ37" s="392"/>
      <c r="ULA37" s="392"/>
      <c r="ULB37" s="392"/>
      <c r="ULC37" s="392"/>
      <c r="ULD37" s="392"/>
      <c r="ULE37" s="392"/>
      <c r="ULF37" s="392"/>
      <c r="ULG37" s="392"/>
      <c r="ULH37" s="392"/>
      <c r="ULI37" s="392"/>
      <c r="ULJ37" s="392"/>
      <c r="ULK37" s="392"/>
      <c r="ULL37" s="392"/>
      <c r="ULM37" s="392"/>
      <c r="ULN37" s="392"/>
      <c r="ULO37" s="392"/>
      <c r="ULP37" s="392"/>
      <c r="ULQ37" s="392"/>
      <c r="ULR37" s="392"/>
      <c r="ULS37" s="392"/>
      <c r="ULT37" s="392"/>
      <c r="ULU37" s="392"/>
      <c r="ULV37" s="392"/>
      <c r="ULW37" s="392"/>
      <c r="ULX37" s="392"/>
      <c r="ULY37" s="392"/>
      <c r="ULZ37" s="392"/>
      <c r="UMA37" s="392"/>
      <c r="UMB37" s="392"/>
      <c r="UMC37" s="392"/>
      <c r="UMD37" s="392"/>
      <c r="UME37" s="392"/>
      <c r="UMF37" s="392"/>
      <c r="UMG37" s="392"/>
      <c r="UMH37" s="392"/>
      <c r="UMI37" s="392"/>
      <c r="UMJ37" s="392"/>
      <c r="UMK37" s="392"/>
      <c r="UML37" s="392"/>
      <c r="UMM37" s="392"/>
      <c r="UMN37" s="392"/>
      <c r="UMO37" s="392"/>
      <c r="UMP37" s="392"/>
      <c r="UMQ37" s="392"/>
      <c r="UMR37" s="392"/>
      <c r="UMS37" s="392"/>
      <c r="UMT37" s="392"/>
      <c r="UMU37" s="392"/>
      <c r="UMV37" s="392"/>
      <c r="UMW37" s="392"/>
      <c r="UMX37" s="392"/>
      <c r="UMY37" s="392"/>
      <c r="UMZ37" s="392"/>
      <c r="UNA37" s="392"/>
      <c r="UNB37" s="392"/>
      <c r="UNC37" s="392"/>
      <c r="UND37" s="392"/>
      <c r="UNE37" s="392"/>
      <c r="UNF37" s="392"/>
      <c r="UNG37" s="392"/>
      <c r="UNH37" s="392"/>
      <c r="UNI37" s="392"/>
      <c r="UNJ37" s="392"/>
      <c r="UNK37" s="392"/>
      <c r="UNL37" s="392"/>
      <c r="UNM37" s="392"/>
      <c r="UNN37" s="392"/>
      <c r="UNO37" s="392"/>
      <c r="UNP37" s="392"/>
      <c r="UNQ37" s="392"/>
      <c r="UNR37" s="392"/>
      <c r="UNS37" s="392"/>
      <c r="UNT37" s="392"/>
      <c r="UNU37" s="392"/>
      <c r="UNV37" s="392"/>
      <c r="UNW37" s="392"/>
      <c r="UNX37" s="392"/>
      <c r="UNY37" s="392"/>
      <c r="UNZ37" s="392"/>
      <c r="UOA37" s="392"/>
      <c r="UOB37" s="392"/>
      <c r="UOC37" s="392"/>
      <c r="UOD37" s="392"/>
      <c r="UOE37" s="392"/>
      <c r="UOF37" s="392"/>
      <c r="UOG37" s="392"/>
      <c r="UOH37" s="392"/>
      <c r="UOI37" s="392"/>
      <c r="UOJ37" s="392"/>
      <c r="UOK37" s="392"/>
      <c r="UOL37" s="392"/>
      <c r="UOM37" s="392"/>
      <c r="UON37" s="392"/>
      <c r="UOO37" s="392"/>
      <c r="UOP37" s="392"/>
      <c r="UOQ37" s="392"/>
      <c r="UOR37" s="392"/>
      <c r="UOS37" s="392"/>
      <c r="UOT37" s="392"/>
      <c r="UOU37" s="392"/>
      <c r="UOV37" s="392"/>
      <c r="UOW37" s="392"/>
      <c r="UOX37" s="392"/>
      <c r="UOY37" s="392"/>
      <c r="UOZ37" s="392"/>
      <c r="UPA37" s="392"/>
      <c r="UPB37" s="392"/>
      <c r="UPC37" s="392"/>
      <c r="UPD37" s="392"/>
      <c r="UPE37" s="392"/>
      <c r="UPF37" s="392"/>
      <c r="UPG37" s="392"/>
      <c r="UPH37" s="392"/>
      <c r="UPI37" s="392"/>
      <c r="UPJ37" s="392"/>
      <c r="UPK37" s="392"/>
      <c r="UPL37" s="392"/>
      <c r="UPM37" s="392"/>
      <c r="UPN37" s="392"/>
      <c r="UPO37" s="392"/>
      <c r="UPP37" s="392"/>
      <c r="UPQ37" s="392"/>
      <c r="UPR37" s="392"/>
      <c r="UPS37" s="392"/>
      <c r="UPT37" s="392"/>
      <c r="UPU37" s="392"/>
      <c r="UPV37" s="392"/>
      <c r="UPW37" s="392"/>
      <c r="UPX37" s="392"/>
      <c r="UPY37" s="392"/>
      <c r="UPZ37" s="392"/>
      <c r="UQA37" s="392"/>
      <c r="UQB37" s="392"/>
      <c r="UQC37" s="392"/>
      <c r="UQD37" s="392"/>
      <c r="UQE37" s="392"/>
      <c r="UQF37" s="392"/>
      <c r="UQG37" s="392"/>
      <c r="UQH37" s="392"/>
      <c r="UQI37" s="392"/>
      <c r="UQJ37" s="392"/>
      <c r="UQK37" s="392"/>
      <c r="UQL37" s="392"/>
      <c r="UQM37" s="392"/>
      <c r="UQN37" s="392"/>
      <c r="UQO37" s="392"/>
      <c r="UQP37" s="392"/>
      <c r="UQQ37" s="392"/>
      <c r="UQR37" s="392"/>
      <c r="UQS37" s="392"/>
      <c r="UQT37" s="392"/>
      <c r="UQU37" s="392"/>
      <c r="UQV37" s="392"/>
      <c r="UQW37" s="392"/>
      <c r="UQX37" s="392"/>
      <c r="UQY37" s="392"/>
      <c r="UQZ37" s="392"/>
      <c r="URA37" s="392"/>
      <c r="URB37" s="392"/>
      <c r="URC37" s="392"/>
      <c r="URD37" s="392"/>
      <c r="URE37" s="392"/>
      <c r="URF37" s="392"/>
      <c r="URG37" s="392"/>
      <c r="URH37" s="392"/>
      <c r="URI37" s="392"/>
      <c r="URJ37" s="392"/>
      <c r="URK37" s="392"/>
      <c r="URL37" s="392"/>
      <c r="URM37" s="392"/>
      <c r="URN37" s="392"/>
      <c r="URO37" s="392"/>
      <c r="URP37" s="392"/>
      <c r="URQ37" s="392"/>
      <c r="URR37" s="392"/>
      <c r="URS37" s="392"/>
      <c r="URT37" s="392"/>
      <c r="URU37" s="392"/>
      <c r="URV37" s="392"/>
      <c r="URW37" s="392"/>
      <c r="URX37" s="392"/>
      <c r="URY37" s="392"/>
      <c r="URZ37" s="392"/>
      <c r="USA37" s="392"/>
      <c r="USB37" s="392"/>
      <c r="USC37" s="392"/>
      <c r="USD37" s="392"/>
      <c r="USE37" s="392"/>
      <c r="USF37" s="392"/>
      <c r="USG37" s="392"/>
      <c r="USH37" s="392"/>
      <c r="USI37" s="392"/>
      <c r="USJ37" s="392"/>
      <c r="USK37" s="392"/>
      <c r="USL37" s="392"/>
      <c r="USM37" s="392"/>
      <c r="USN37" s="392"/>
      <c r="USO37" s="392"/>
      <c r="USP37" s="392"/>
      <c r="USQ37" s="392"/>
      <c r="USR37" s="392"/>
      <c r="USS37" s="392"/>
      <c r="UST37" s="392"/>
      <c r="USU37" s="392"/>
      <c r="USV37" s="392"/>
      <c r="USW37" s="392"/>
      <c r="USX37" s="392"/>
      <c r="USY37" s="392"/>
      <c r="USZ37" s="392"/>
      <c r="UTA37" s="392"/>
      <c r="UTB37" s="392"/>
      <c r="UTC37" s="392"/>
      <c r="UTD37" s="392"/>
      <c r="UTE37" s="392"/>
      <c r="UTF37" s="392"/>
      <c r="UTG37" s="392"/>
      <c r="UTH37" s="392"/>
      <c r="UTI37" s="392"/>
      <c r="UTJ37" s="392"/>
      <c r="UTK37" s="392"/>
      <c r="UTL37" s="392"/>
      <c r="UTM37" s="392"/>
      <c r="UTN37" s="392"/>
      <c r="UTO37" s="392"/>
      <c r="UTP37" s="392"/>
      <c r="UTQ37" s="392"/>
      <c r="UTR37" s="392"/>
      <c r="UTS37" s="392"/>
      <c r="UTT37" s="392"/>
      <c r="UTU37" s="392"/>
      <c r="UTV37" s="392"/>
      <c r="UTW37" s="392"/>
      <c r="UTX37" s="392"/>
      <c r="UTY37" s="392"/>
      <c r="UTZ37" s="392"/>
      <c r="UUA37" s="392"/>
      <c r="UUB37" s="392"/>
      <c r="UUC37" s="392"/>
      <c r="UUD37" s="392"/>
      <c r="UUE37" s="392"/>
      <c r="UUF37" s="392"/>
      <c r="UUG37" s="392"/>
      <c r="UUH37" s="392"/>
      <c r="UUI37" s="392"/>
      <c r="UUJ37" s="392"/>
      <c r="UUK37" s="392"/>
      <c r="UUL37" s="392"/>
      <c r="UUM37" s="392"/>
      <c r="UUN37" s="392"/>
      <c r="UUO37" s="392"/>
      <c r="UUP37" s="392"/>
      <c r="UUQ37" s="392"/>
      <c r="UUR37" s="392"/>
      <c r="UUS37" s="392"/>
      <c r="UUT37" s="392"/>
      <c r="UUU37" s="392"/>
      <c r="UUV37" s="392"/>
      <c r="UUW37" s="392"/>
      <c r="UUX37" s="392"/>
      <c r="UUY37" s="392"/>
      <c r="UUZ37" s="392"/>
      <c r="UVA37" s="392"/>
      <c r="UVB37" s="392"/>
      <c r="UVC37" s="392"/>
      <c r="UVD37" s="392"/>
      <c r="UVE37" s="392"/>
      <c r="UVF37" s="392"/>
      <c r="UVG37" s="392"/>
      <c r="UVH37" s="392"/>
      <c r="UVI37" s="392"/>
      <c r="UVJ37" s="392"/>
      <c r="UVK37" s="392"/>
      <c r="UVL37" s="392"/>
      <c r="UVM37" s="392"/>
      <c r="UVN37" s="392"/>
      <c r="UVO37" s="392"/>
      <c r="UVP37" s="392"/>
      <c r="UVQ37" s="392"/>
      <c r="UVR37" s="392"/>
      <c r="UVS37" s="392"/>
      <c r="UVT37" s="392"/>
      <c r="UVU37" s="392"/>
      <c r="UVV37" s="392"/>
      <c r="UVW37" s="392"/>
      <c r="UVX37" s="392"/>
      <c r="UVY37" s="392"/>
      <c r="UVZ37" s="392"/>
      <c r="UWA37" s="392"/>
      <c r="UWB37" s="392"/>
      <c r="UWC37" s="392"/>
      <c r="UWD37" s="392"/>
      <c r="UWE37" s="392"/>
      <c r="UWF37" s="392"/>
      <c r="UWG37" s="392"/>
      <c r="UWH37" s="392"/>
      <c r="UWI37" s="392"/>
      <c r="UWJ37" s="392"/>
      <c r="UWK37" s="392"/>
      <c r="UWL37" s="392"/>
      <c r="UWM37" s="392"/>
      <c r="UWN37" s="392"/>
      <c r="UWO37" s="392"/>
      <c r="UWP37" s="392"/>
      <c r="UWQ37" s="392"/>
      <c r="UWR37" s="392"/>
      <c r="UWS37" s="392"/>
      <c r="UWT37" s="392"/>
      <c r="UWU37" s="392"/>
      <c r="UWV37" s="392"/>
      <c r="UWW37" s="392"/>
      <c r="UWX37" s="392"/>
      <c r="UWY37" s="392"/>
      <c r="UWZ37" s="392"/>
      <c r="UXA37" s="392"/>
      <c r="UXB37" s="392"/>
      <c r="UXC37" s="392"/>
      <c r="UXD37" s="392"/>
      <c r="UXE37" s="392"/>
      <c r="UXF37" s="392"/>
      <c r="UXG37" s="392"/>
      <c r="UXH37" s="392"/>
      <c r="UXI37" s="392"/>
      <c r="UXJ37" s="392"/>
      <c r="UXK37" s="392"/>
      <c r="UXL37" s="392"/>
      <c r="UXM37" s="392"/>
      <c r="UXN37" s="392"/>
      <c r="UXO37" s="392"/>
      <c r="UXP37" s="392"/>
      <c r="UXQ37" s="392"/>
      <c r="UXR37" s="392"/>
      <c r="UXS37" s="392"/>
      <c r="UXT37" s="392"/>
      <c r="UXU37" s="392"/>
      <c r="UXV37" s="392"/>
      <c r="UXW37" s="392"/>
      <c r="UXX37" s="392"/>
      <c r="UXY37" s="392"/>
      <c r="UXZ37" s="392"/>
      <c r="UYA37" s="392"/>
      <c r="UYB37" s="392"/>
      <c r="UYC37" s="392"/>
      <c r="UYD37" s="392"/>
      <c r="UYE37" s="392"/>
      <c r="UYF37" s="392"/>
      <c r="UYG37" s="392"/>
      <c r="UYH37" s="392"/>
      <c r="UYI37" s="392"/>
      <c r="UYJ37" s="392"/>
      <c r="UYK37" s="392"/>
      <c r="UYL37" s="392"/>
      <c r="UYM37" s="392"/>
      <c r="UYN37" s="392"/>
      <c r="UYO37" s="392"/>
      <c r="UYP37" s="392"/>
      <c r="UYQ37" s="392"/>
      <c r="UYR37" s="392"/>
      <c r="UYS37" s="392"/>
      <c r="UYT37" s="392"/>
      <c r="UYU37" s="392"/>
      <c r="UYV37" s="392"/>
      <c r="UYW37" s="392"/>
      <c r="UYX37" s="392"/>
      <c r="UYY37" s="392"/>
      <c r="UYZ37" s="392"/>
      <c r="UZA37" s="392"/>
      <c r="UZB37" s="392"/>
      <c r="UZC37" s="392"/>
      <c r="UZD37" s="392"/>
      <c r="UZE37" s="392"/>
      <c r="UZF37" s="392"/>
      <c r="UZG37" s="392"/>
      <c r="UZH37" s="392"/>
      <c r="UZI37" s="392"/>
      <c r="UZJ37" s="392"/>
      <c r="UZK37" s="392"/>
      <c r="UZL37" s="392"/>
      <c r="UZM37" s="392"/>
      <c r="UZN37" s="392"/>
      <c r="UZO37" s="392"/>
      <c r="UZP37" s="392"/>
      <c r="UZQ37" s="392"/>
      <c r="UZR37" s="392"/>
      <c r="UZS37" s="392"/>
      <c r="UZT37" s="392"/>
      <c r="UZU37" s="392"/>
      <c r="UZV37" s="392"/>
      <c r="UZW37" s="392"/>
      <c r="UZX37" s="392"/>
      <c r="UZY37" s="392"/>
      <c r="UZZ37" s="392"/>
      <c r="VAA37" s="392"/>
      <c r="VAB37" s="392"/>
      <c r="VAC37" s="392"/>
      <c r="VAD37" s="392"/>
      <c r="VAE37" s="392"/>
      <c r="VAF37" s="392"/>
      <c r="VAG37" s="392"/>
      <c r="VAH37" s="392"/>
      <c r="VAI37" s="392"/>
      <c r="VAJ37" s="392"/>
      <c r="VAK37" s="392"/>
      <c r="VAL37" s="392"/>
      <c r="VAM37" s="392"/>
      <c r="VAN37" s="392"/>
      <c r="VAO37" s="392"/>
      <c r="VAP37" s="392"/>
      <c r="VAQ37" s="392"/>
      <c r="VAR37" s="392"/>
      <c r="VAS37" s="392"/>
      <c r="VAT37" s="392"/>
      <c r="VAU37" s="392"/>
      <c r="VAV37" s="392"/>
      <c r="VAW37" s="392"/>
      <c r="VAX37" s="392"/>
      <c r="VAY37" s="392"/>
      <c r="VAZ37" s="392"/>
      <c r="VBA37" s="392"/>
      <c r="VBB37" s="392"/>
      <c r="VBC37" s="392"/>
      <c r="VBD37" s="392"/>
      <c r="VBE37" s="392"/>
      <c r="VBF37" s="392"/>
      <c r="VBG37" s="392"/>
      <c r="VBH37" s="392"/>
      <c r="VBI37" s="392"/>
      <c r="VBJ37" s="392"/>
      <c r="VBK37" s="392"/>
      <c r="VBL37" s="392"/>
      <c r="VBM37" s="392"/>
      <c r="VBN37" s="392"/>
      <c r="VBO37" s="392"/>
      <c r="VBP37" s="392"/>
      <c r="VBQ37" s="392"/>
      <c r="VBR37" s="392"/>
      <c r="VBS37" s="392"/>
      <c r="VBT37" s="392"/>
      <c r="VBU37" s="392"/>
      <c r="VBV37" s="392"/>
      <c r="VBW37" s="392"/>
      <c r="VBX37" s="392"/>
      <c r="VBY37" s="392"/>
      <c r="VBZ37" s="392"/>
      <c r="VCA37" s="392"/>
      <c r="VCB37" s="392"/>
      <c r="VCC37" s="392"/>
      <c r="VCD37" s="392"/>
      <c r="VCE37" s="392"/>
      <c r="VCF37" s="392"/>
      <c r="VCG37" s="392"/>
      <c r="VCH37" s="392"/>
      <c r="VCI37" s="392"/>
      <c r="VCJ37" s="392"/>
      <c r="VCK37" s="392"/>
      <c r="VCL37" s="392"/>
      <c r="VCM37" s="392"/>
      <c r="VCN37" s="392"/>
      <c r="VCO37" s="392"/>
      <c r="VCP37" s="392"/>
      <c r="VCQ37" s="392"/>
      <c r="VCR37" s="392"/>
      <c r="VCS37" s="392"/>
      <c r="VCT37" s="392"/>
      <c r="VCU37" s="392"/>
      <c r="VCV37" s="392"/>
      <c r="VCW37" s="392"/>
      <c r="VCX37" s="392"/>
      <c r="VCY37" s="392"/>
      <c r="VCZ37" s="392"/>
      <c r="VDA37" s="392"/>
      <c r="VDB37" s="392"/>
      <c r="VDC37" s="392"/>
      <c r="VDD37" s="392"/>
      <c r="VDE37" s="392"/>
      <c r="VDF37" s="392"/>
      <c r="VDG37" s="392"/>
      <c r="VDH37" s="392"/>
      <c r="VDI37" s="392"/>
      <c r="VDJ37" s="392"/>
      <c r="VDK37" s="392"/>
      <c r="VDL37" s="392"/>
      <c r="VDM37" s="392"/>
      <c r="VDN37" s="392"/>
      <c r="VDO37" s="392"/>
      <c r="VDP37" s="392"/>
      <c r="VDQ37" s="392"/>
      <c r="VDR37" s="392"/>
      <c r="VDS37" s="392"/>
      <c r="VDT37" s="392"/>
      <c r="VDU37" s="392"/>
      <c r="VDV37" s="392"/>
      <c r="VDW37" s="392"/>
      <c r="VDX37" s="392"/>
      <c r="VDY37" s="392"/>
      <c r="VDZ37" s="392"/>
      <c r="VEA37" s="392"/>
      <c r="VEB37" s="392"/>
      <c r="VEC37" s="392"/>
      <c r="VED37" s="392"/>
      <c r="VEE37" s="392"/>
      <c r="VEF37" s="392"/>
      <c r="VEG37" s="392"/>
      <c r="VEH37" s="392"/>
      <c r="VEI37" s="392"/>
      <c r="VEJ37" s="392"/>
      <c r="VEK37" s="392"/>
      <c r="VEL37" s="392"/>
      <c r="VEM37" s="392"/>
      <c r="VEN37" s="392"/>
      <c r="VEO37" s="392"/>
      <c r="VEP37" s="392"/>
      <c r="VEQ37" s="392"/>
      <c r="VER37" s="392"/>
      <c r="VES37" s="392"/>
      <c r="VET37" s="392"/>
      <c r="VEU37" s="392"/>
      <c r="VEV37" s="392"/>
      <c r="VEW37" s="392"/>
      <c r="VEX37" s="392"/>
      <c r="VEY37" s="392"/>
      <c r="VEZ37" s="392"/>
      <c r="VFA37" s="392"/>
      <c r="VFB37" s="392"/>
      <c r="VFC37" s="392"/>
      <c r="VFD37" s="392"/>
      <c r="VFE37" s="392"/>
      <c r="VFF37" s="392"/>
      <c r="VFG37" s="392"/>
      <c r="VFH37" s="392"/>
      <c r="VFI37" s="392"/>
      <c r="VFJ37" s="392"/>
      <c r="VFK37" s="392"/>
      <c r="VFL37" s="392"/>
      <c r="VFM37" s="392"/>
      <c r="VFN37" s="392"/>
      <c r="VFO37" s="392"/>
      <c r="VFP37" s="392"/>
      <c r="VFQ37" s="392"/>
      <c r="VFR37" s="392"/>
      <c r="VFS37" s="392"/>
      <c r="VFT37" s="392"/>
      <c r="VFU37" s="392"/>
      <c r="VFV37" s="392"/>
      <c r="VFW37" s="392"/>
      <c r="VFX37" s="392"/>
      <c r="VFY37" s="392"/>
      <c r="VFZ37" s="392"/>
      <c r="VGA37" s="392"/>
      <c r="VGB37" s="392"/>
      <c r="VGC37" s="392"/>
      <c r="VGD37" s="392"/>
      <c r="VGE37" s="392"/>
      <c r="VGF37" s="392"/>
      <c r="VGG37" s="392"/>
      <c r="VGH37" s="392"/>
      <c r="VGI37" s="392"/>
      <c r="VGJ37" s="392"/>
      <c r="VGK37" s="392"/>
      <c r="VGL37" s="392"/>
      <c r="VGM37" s="392"/>
      <c r="VGN37" s="392"/>
      <c r="VGO37" s="392"/>
      <c r="VGP37" s="392"/>
      <c r="VGQ37" s="392"/>
      <c r="VGR37" s="392"/>
      <c r="VGS37" s="392"/>
      <c r="VGT37" s="392"/>
      <c r="VGU37" s="392"/>
      <c r="VGV37" s="392"/>
      <c r="VGW37" s="392"/>
      <c r="VGX37" s="392"/>
      <c r="VGY37" s="392"/>
      <c r="VGZ37" s="392"/>
      <c r="VHA37" s="392"/>
      <c r="VHB37" s="392"/>
      <c r="VHC37" s="392"/>
      <c r="VHD37" s="392"/>
      <c r="VHE37" s="392"/>
      <c r="VHF37" s="392"/>
      <c r="VHG37" s="392"/>
      <c r="VHH37" s="392"/>
      <c r="VHI37" s="392"/>
      <c r="VHJ37" s="392"/>
      <c r="VHK37" s="392"/>
      <c r="VHL37" s="392"/>
      <c r="VHM37" s="392"/>
      <c r="VHN37" s="392"/>
      <c r="VHO37" s="392"/>
      <c r="VHP37" s="392"/>
      <c r="VHQ37" s="392"/>
      <c r="VHR37" s="392"/>
      <c r="VHS37" s="392"/>
      <c r="VHT37" s="392"/>
      <c r="VHU37" s="392"/>
      <c r="VHV37" s="392"/>
      <c r="VHW37" s="392"/>
      <c r="VHX37" s="392"/>
      <c r="VHY37" s="392"/>
      <c r="VHZ37" s="392"/>
      <c r="VIA37" s="392"/>
      <c r="VIB37" s="392"/>
      <c r="VIC37" s="392"/>
      <c r="VID37" s="392"/>
      <c r="VIE37" s="392"/>
      <c r="VIF37" s="392"/>
      <c r="VIG37" s="392"/>
      <c r="VIH37" s="392"/>
      <c r="VII37" s="392"/>
      <c r="VIJ37" s="392"/>
      <c r="VIK37" s="392"/>
      <c r="VIL37" s="392"/>
      <c r="VIM37" s="392"/>
      <c r="VIN37" s="392"/>
      <c r="VIO37" s="392"/>
      <c r="VIP37" s="392"/>
      <c r="VIQ37" s="392"/>
      <c r="VIR37" s="392"/>
      <c r="VIS37" s="392"/>
      <c r="VIT37" s="392"/>
      <c r="VIU37" s="392"/>
      <c r="VIV37" s="392"/>
      <c r="VIW37" s="392"/>
      <c r="VIX37" s="392"/>
      <c r="VIY37" s="392"/>
      <c r="VIZ37" s="392"/>
      <c r="VJA37" s="392"/>
      <c r="VJB37" s="392"/>
      <c r="VJC37" s="392"/>
      <c r="VJD37" s="392"/>
      <c r="VJE37" s="392"/>
      <c r="VJF37" s="392"/>
      <c r="VJG37" s="392"/>
      <c r="VJH37" s="392"/>
      <c r="VJI37" s="392"/>
      <c r="VJJ37" s="392"/>
      <c r="VJK37" s="392"/>
      <c r="VJL37" s="392"/>
      <c r="VJM37" s="392"/>
      <c r="VJN37" s="392"/>
      <c r="VJO37" s="392"/>
      <c r="VJP37" s="392"/>
      <c r="VJQ37" s="392"/>
      <c r="VJR37" s="392"/>
      <c r="VJS37" s="392"/>
      <c r="VJT37" s="392"/>
      <c r="VJU37" s="392"/>
      <c r="VJV37" s="392"/>
      <c r="VJW37" s="392"/>
      <c r="VJX37" s="392"/>
      <c r="VJY37" s="392"/>
      <c r="VJZ37" s="392"/>
      <c r="VKA37" s="392"/>
      <c r="VKB37" s="392"/>
      <c r="VKC37" s="392"/>
      <c r="VKD37" s="392"/>
      <c r="VKE37" s="392"/>
      <c r="VKF37" s="392"/>
      <c r="VKG37" s="392"/>
      <c r="VKH37" s="392"/>
      <c r="VKI37" s="392"/>
      <c r="VKJ37" s="392"/>
      <c r="VKK37" s="392"/>
      <c r="VKL37" s="392"/>
      <c r="VKM37" s="392"/>
      <c r="VKN37" s="392"/>
      <c r="VKO37" s="392"/>
      <c r="VKP37" s="392"/>
      <c r="VKQ37" s="392"/>
      <c r="VKR37" s="392"/>
      <c r="VKS37" s="392"/>
      <c r="VKT37" s="392"/>
      <c r="VKU37" s="392"/>
      <c r="VKV37" s="392"/>
      <c r="VKW37" s="392"/>
      <c r="VKX37" s="392"/>
      <c r="VKY37" s="392"/>
      <c r="VKZ37" s="392"/>
      <c r="VLA37" s="392"/>
      <c r="VLB37" s="392"/>
      <c r="VLC37" s="392"/>
      <c r="VLD37" s="392"/>
      <c r="VLE37" s="392"/>
      <c r="VLF37" s="392"/>
      <c r="VLG37" s="392"/>
      <c r="VLH37" s="392"/>
      <c r="VLI37" s="392"/>
      <c r="VLJ37" s="392"/>
      <c r="VLK37" s="392"/>
      <c r="VLL37" s="392"/>
      <c r="VLM37" s="392"/>
      <c r="VLN37" s="392"/>
      <c r="VLO37" s="392"/>
      <c r="VLP37" s="392"/>
      <c r="VLQ37" s="392"/>
      <c r="VLR37" s="392"/>
      <c r="VLS37" s="392"/>
      <c r="VLT37" s="392"/>
      <c r="VLU37" s="392"/>
      <c r="VLV37" s="392"/>
      <c r="VLW37" s="392"/>
      <c r="VLX37" s="392"/>
      <c r="VLY37" s="392"/>
      <c r="VLZ37" s="392"/>
      <c r="VMA37" s="392"/>
      <c r="VMB37" s="392"/>
      <c r="VMC37" s="392"/>
      <c r="VMD37" s="392"/>
      <c r="VME37" s="392"/>
      <c r="VMF37" s="392"/>
      <c r="VMG37" s="392"/>
      <c r="VMH37" s="392"/>
      <c r="VMI37" s="392"/>
      <c r="VMJ37" s="392"/>
      <c r="VMK37" s="392"/>
      <c r="VML37" s="392"/>
      <c r="VMM37" s="392"/>
      <c r="VMN37" s="392"/>
      <c r="VMO37" s="392"/>
      <c r="VMP37" s="392"/>
      <c r="VMQ37" s="392"/>
      <c r="VMR37" s="392"/>
      <c r="VMS37" s="392"/>
      <c r="VMT37" s="392"/>
      <c r="VMU37" s="392"/>
      <c r="VMV37" s="392"/>
      <c r="VMW37" s="392"/>
      <c r="VMX37" s="392"/>
      <c r="VMY37" s="392"/>
      <c r="VMZ37" s="392"/>
      <c r="VNA37" s="392"/>
      <c r="VNB37" s="392"/>
      <c r="VNC37" s="392"/>
      <c r="VND37" s="392"/>
      <c r="VNE37" s="392"/>
      <c r="VNF37" s="392"/>
      <c r="VNG37" s="392"/>
      <c r="VNH37" s="392"/>
      <c r="VNI37" s="392"/>
      <c r="VNJ37" s="392"/>
      <c r="VNK37" s="392"/>
      <c r="VNL37" s="392"/>
      <c r="VNM37" s="392"/>
      <c r="VNN37" s="392"/>
      <c r="VNO37" s="392"/>
      <c r="VNP37" s="392"/>
      <c r="VNQ37" s="392"/>
      <c r="VNR37" s="392"/>
      <c r="VNS37" s="392"/>
      <c r="VNT37" s="392"/>
      <c r="VNU37" s="392"/>
      <c r="VNV37" s="392"/>
      <c r="VNW37" s="392"/>
      <c r="VNX37" s="392"/>
      <c r="VNY37" s="392"/>
      <c r="VNZ37" s="392"/>
      <c r="VOA37" s="392"/>
      <c r="VOB37" s="392"/>
      <c r="VOC37" s="392"/>
      <c r="VOD37" s="392"/>
      <c r="VOE37" s="392"/>
      <c r="VOF37" s="392"/>
      <c r="VOG37" s="392"/>
      <c r="VOH37" s="392"/>
      <c r="VOI37" s="392"/>
      <c r="VOJ37" s="392"/>
      <c r="VOK37" s="392"/>
      <c r="VOL37" s="392"/>
      <c r="VOM37" s="392"/>
      <c r="VON37" s="392"/>
      <c r="VOO37" s="392"/>
      <c r="VOP37" s="392"/>
      <c r="VOQ37" s="392"/>
      <c r="VOR37" s="392"/>
      <c r="VOS37" s="392"/>
      <c r="VOT37" s="392"/>
      <c r="VOU37" s="392"/>
      <c r="VOV37" s="392"/>
      <c r="VOW37" s="392"/>
      <c r="VOX37" s="392"/>
      <c r="VOY37" s="392"/>
      <c r="VOZ37" s="392"/>
      <c r="VPA37" s="392"/>
      <c r="VPB37" s="392"/>
      <c r="VPC37" s="392"/>
      <c r="VPD37" s="392"/>
      <c r="VPE37" s="392"/>
      <c r="VPF37" s="392"/>
      <c r="VPG37" s="392"/>
      <c r="VPH37" s="392"/>
      <c r="VPI37" s="392"/>
      <c r="VPJ37" s="392"/>
      <c r="VPK37" s="392"/>
      <c r="VPL37" s="392"/>
      <c r="VPM37" s="392"/>
      <c r="VPN37" s="392"/>
      <c r="VPO37" s="392"/>
      <c r="VPP37" s="392"/>
      <c r="VPQ37" s="392"/>
      <c r="VPR37" s="392"/>
      <c r="VPS37" s="392"/>
      <c r="VPT37" s="392"/>
      <c r="VPU37" s="392"/>
      <c r="VPV37" s="392"/>
      <c r="VPW37" s="392"/>
      <c r="VPX37" s="392"/>
      <c r="VPY37" s="392"/>
      <c r="VPZ37" s="392"/>
      <c r="VQA37" s="392"/>
      <c r="VQB37" s="392"/>
      <c r="VQC37" s="392"/>
      <c r="VQD37" s="392"/>
      <c r="VQE37" s="392"/>
      <c r="VQF37" s="392"/>
      <c r="VQG37" s="392"/>
      <c r="VQH37" s="392"/>
      <c r="VQI37" s="392"/>
      <c r="VQJ37" s="392"/>
      <c r="VQK37" s="392"/>
      <c r="VQL37" s="392"/>
      <c r="VQM37" s="392"/>
      <c r="VQN37" s="392"/>
      <c r="VQO37" s="392"/>
      <c r="VQP37" s="392"/>
      <c r="VQQ37" s="392"/>
      <c r="VQR37" s="392"/>
      <c r="VQS37" s="392"/>
      <c r="VQT37" s="392"/>
      <c r="VQU37" s="392"/>
      <c r="VQV37" s="392"/>
      <c r="VQW37" s="392"/>
      <c r="VQX37" s="392"/>
      <c r="VQY37" s="392"/>
      <c r="VQZ37" s="392"/>
      <c r="VRA37" s="392"/>
      <c r="VRB37" s="392"/>
      <c r="VRC37" s="392"/>
      <c r="VRD37" s="392"/>
      <c r="VRE37" s="392"/>
      <c r="VRF37" s="392"/>
      <c r="VRG37" s="392"/>
      <c r="VRH37" s="392"/>
      <c r="VRI37" s="392"/>
      <c r="VRJ37" s="392"/>
      <c r="VRK37" s="392"/>
      <c r="VRL37" s="392"/>
      <c r="VRM37" s="392"/>
      <c r="VRN37" s="392"/>
      <c r="VRO37" s="392"/>
      <c r="VRP37" s="392"/>
      <c r="VRQ37" s="392"/>
      <c r="VRR37" s="392"/>
      <c r="VRS37" s="392"/>
      <c r="VRT37" s="392"/>
      <c r="VRU37" s="392"/>
      <c r="VRV37" s="392"/>
      <c r="VRW37" s="392"/>
      <c r="VRX37" s="392"/>
      <c r="VRY37" s="392"/>
      <c r="VRZ37" s="392"/>
      <c r="VSA37" s="392"/>
      <c r="VSB37" s="392"/>
      <c r="VSC37" s="392"/>
      <c r="VSD37" s="392"/>
      <c r="VSE37" s="392"/>
      <c r="VSF37" s="392"/>
      <c r="VSG37" s="392"/>
      <c r="VSH37" s="392"/>
      <c r="VSI37" s="392"/>
      <c r="VSJ37" s="392"/>
      <c r="VSK37" s="392"/>
      <c r="VSL37" s="392"/>
      <c r="VSM37" s="392"/>
      <c r="VSN37" s="392"/>
      <c r="VSO37" s="392"/>
      <c r="VSP37" s="392"/>
      <c r="VSQ37" s="392"/>
      <c r="VSR37" s="392"/>
      <c r="VSS37" s="392"/>
      <c r="VST37" s="392"/>
      <c r="VSU37" s="392"/>
      <c r="VSV37" s="392"/>
      <c r="VSW37" s="392"/>
      <c r="VSX37" s="392"/>
      <c r="VSY37" s="392"/>
      <c r="VSZ37" s="392"/>
      <c r="VTA37" s="392"/>
      <c r="VTB37" s="392"/>
      <c r="VTC37" s="392"/>
      <c r="VTD37" s="392"/>
      <c r="VTE37" s="392"/>
      <c r="VTF37" s="392"/>
      <c r="VTG37" s="392"/>
      <c r="VTH37" s="392"/>
      <c r="VTI37" s="392"/>
      <c r="VTJ37" s="392"/>
      <c r="VTK37" s="392"/>
      <c r="VTL37" s="392"/>
      <c r="VTM37" s="392"/>
      <c r="VTN37" s="392"/>
      <c r="VTO37" s="392"/>
      <c r="VTP37" s="392"/>
      <c r="VTQ37" s="392"/>
      <c r="VTR37" s="392"/>
      <c r="VTS37" s="392"/>
      <c r="VTT37" s="392"/>
      <c r="VTU37" s="392"/>
      <c r="VTV37" s="392"/>
      <c r="VTW37" s="392"/>
      <c r="VTX37" s="392"/>
      <c r="VTY37" s="392"/>
      <c r="VTZ37" s="392"/>
      <c r="VUA37" s="392"/>
      <c r="VUB37" s="392"/>
      <c r="VUC37" s="392"/>
      <c r="VUD37" s="392"/>
      <c r="VUE37" s="392"/>
      <c r="VUF37" s="392"/>
      <c r="VUG37" s="392"/>
      <c r="VUH37" s="392"/>
      <c r="VUI37" s="392"/>
      <c r="VUJ37" s="392"/>
      <c r="VUK37" s="392"/>
      <c r="VUL37" s="392"/>
      <c r="VUM37" s="392"/>
      <c r="VUN37" s="392"/>
      <c r="VUO37" s="392"/>
      <c r="VUP37" s="392"/>
      <c r="VUQ37" s="392"/>
      <c r="VUR37" s="392"/>
      <c r="VUS37" s="392"/>
      <c r="VUT37" s="392"/>
      <c r="VUU37" s="392"/>
      <c r="VUV37" s="392"/>
      <c r="VUW37" s="392"/>
      <c r="VUX37" s="392"/>
      <c r="VUY37" s="392"/>
      <c r="VUZ37" s="392"/>
      <c r="VVA37" s="392"/>
      <c r="VVB37" s="392"/>
      <c r="VVC37" s="392"/>
      <c r="VVD37" s="392"/>
      <c r="VVE37" s="392"/>
      <c r="VVF37" s="392"/>
      <c r="VVG37" s="392"/>
      <c r="VVH37" s="392"/>
      <c r="VVI37" s="392"/>
      <c r="VVJ37" s="392"/>
      <c r="VVK37" s="392"/>
      <c r="VVL37" s="392"/>
      <c r="VVM37" s="392"/>
      <c r="VVN37" s="392"/>
      <c r="VVO37" s="392"/>
      <c r="VVP37" s="392"/>
      <c r="VVQ37" s="392"/>
      <c r="VVR37" s="392"/>
      <c r="VVS37" s="392"/>
      <c r="VVT37" s="392"/>
      <c r="VVU37" s="392"/>
      <c r="VVV37" s="392"/>
      <c r="VVW37" s="392"/>
      <c r="VVX37" s="392"/>
      <c r="VVY37" s="392"/>
      <c r="VVZ37" s="392"/>
      <c r="VWA37" s="392"/>
      <c r="VWB37" s="392"/>
      <c r="VWC37" s="392"/>
      <c r="VWD37" s="392"/>
      <c r="VWE37" s="392"/>
      <c r="VWF37" s="392"/>
      <c r="VWG37" s="392"/>
      <c r="VWH37" s="392"/>
      <c r="VWI37" s="392"/>
      <c r="VWJ37" s="392"/>
      <c r="VWK37" s="392"/>
      <c r="VWL37" s="392"/>
      <c r="VWM37" s="392"/>
      <c r="VWN37" s="392"/>
      <c r="VWO37" s="392"/>
      <c r="VWP37" s="392"/>
      <c r="VWQ37" s="392"/>
      <c r="VWR37" s="392"/>
      <c r="VWS37" s="392"/>
      <c r="VWT37" s="392"/>
      <c r="VWU37" s="392"/>
      <c r="VWV37" s="392"/>
      <c r="VWW37" s="392"/>
      <c r="VWX37" s="392"/>
      <c r="VWY37" s="392"/>
      <c r="VWZ37" s="392"/>
      <c r="VXA37" s="392"/>
      <c r="VXB37" s="392"/>
      <c r="VXC37" s="392"/>
      <c r="VXD37" s="392"/>
      <c r="VXE37" s="392"/>
      <c r="VXF37" s="392"/>
      <c r="VXG37" s="392"/>
      <c r="VXH37" s="392"/>
      <c r="VXI37" s="392"/>
      <c r="VXJ37" s="392"/>
      <c r="VXK37" s="392"/>
      <c r="VXL37" s="392"/>
      <c r="VXM37" s="392"/>
      <c r="VXN37" s="392"/>
      <c r="VXO37" s="392"/>
      <c r="VXP37" s="392"/>
      <c r="VXQ37" s="392"/>
      <c r="VXR37" s="392"/>
      <c r="VXS37" s="392"/>
      <c r="VXT37" s="392"/>
      <c r="VXU37" s="392"/>
      <c r="VXV37" s="392"/>
      <c r="VXW37" s="392"/>
      <c r="VXX37" s="392"/>
      <c r="VXY37" s="392"/>
      <c r="VXZ37" s="392"/>
      <c r="VYA37" s="392"/>
      <c r="VYB37" s="392"/>
      <c r="VYC37" s="392"/>
      <c r="VYD37" s="392"/>
      <c r="VYE37" s="392"/>
      <c r="VYF37" s="392"/>
      <c r="VYG37" s="392"/>
      <c r="VYH37" s="392"/>
      <c r="VYI37" s="392"/>
      <c r="VYJ37" s="392"/>
      <c r="VYK37" s="392"/>
      <c r="VYL37" s="392"/>
      <c r="VYM37" s="392"/>
      <c r="VYN37" s="392"/>
      <c r="VYO37" s="392"/>
      <c r="VYP37" s="392"/>
      <c r="VYQ37" s="392"/>
      <c r="VYR37" s="392"/>
      <c r="VYS37" s="392"/>
      <c r="VYT37" s="392"/>
      <c r="VYU37" s="392"/>
      <c r="VYV37" s="392"/>
      <c r="VYW37" s="392"/>
      <c r="VYX37" s="392"/>
      <c r="VYY37" s="392"/>
      <c r="VYZ37" s="392"/>
      <c r="VZA37" s="392"/>
      <c r="VZB37" s="392"/>
      <c r="VZC37" s="392"/>
      <c r="VZD37" s="392"/>
      <c r="VZE37" s="392"/>
      <c r="VZF37" s="392"/>
      <c r="VZG37" s="392"/>
      <c r="VZH37" s="392"/>
      <c r="VZI37" s="392"/>
      <c r="VZJ37" s="392"/>
      <c r="VZK37" s="392"/>
      <c r="VZL37" s="392"/>
      <c r="VZM37" s="392"/>
      <c r="VZN37" s="392"/>
      <c r="VZO37" s="392"/>
      <c r="VZP37" s="392"/>
      <c r="VZQ37" s="392"/>
      <c r="VZR37" s="392"/>
      <c r="VZS37" s="392"/>
      <c r="VZT37" s="392"/>
      <c r="VZU37" s="392"/>
      <c r="VZV37" s="392"/>
      <c r="VZW37" s="392"/>
      <c r="VZX37" s="392"/>
      <c r="VZY37" s="392"/>
      <c r="VZZ37" s="392"/>
      <c r="WAA37" s="392"/>
      <c r="WAB37" s="392"/>
      <c r="WAC37" s="392"/>
      <c r="WAD37" s="392"/>
      <c r="WAE37" s="392"/>
      <c r="WAF37" s="392"/>
      <c r="WAG37" s="392"/>
      <c r="WAH37" s="392"/>
      <c r="WAI37" s="392"/>
      <c r="WAJ37" s="392"/>
      <c r="WAK37" s="392"/>
      <c r="WAL37" s="392"/>
      <c r="WAM37" s="392"/>
      <c r="WAN37" s="392"/>
      <c r="WAO37" s="392"/>
      <c r="WAP37" s="392"/>
      <c r="WAQ37" s="392"/>
      <c r="WAR37" s="392"/>
      <c r="WAS37" s="392"/>
      <c r="WAT37" s="392"/>
      <c r="WAU37" s="392"/>
      <c r="WAV37" s="392"/>
      <c r="WAW37" s="392"/>
      <c r="WAX37" s="392"/>
      <c r="WAY37" s="392"/>
      <c r="WAZ37" s="392"/>
      <c r="WBA37" s="392"/>
      <c r="WBB37" s="392"/>
      <c r="WBC37" s="392"/>
      <c r="WBD37" s="392"/>
      <c r="WBE37" s="392"/>
      <c r="WBF37" s="392"/>
      <c r="WBG37" s="392"/>
      <c r="WBH37" s="392"/>
      <c r="WBI37" s="392"/>
      <c r="WBJ37" s="392"/>
      <c r="WBK37" s="392"/>
      <c r="WBL37" s="392"/>
      <c r="WBM37" s="392"/>
      <c r="WBN37" s="392"/>
      <c r="WBO37" s="392"/>
      <c r="WBP37" s="392"/>
      <c r="WBQ37" s="392"/>
      <c r="WBR37" s="392"/>
      <c r="WBS37" s="392"/>
      <c r="WBT37" s="392"/>
      <c r="WBU37" s="392"/>
      <c r="WBV37" s="392"/>
      <c r="WBW37" s="392"/>
      <c r="WBX37" s="392"/>
      <c r="WBY37" s="392"/>
      <c r="WBZ37" s="392"/>
      <c r="WCA37" s="392"/>
      <c r="WCB37" s="392"/>
      <c r="WCC37" s="392"/>
      <c r="WCD37" s="392"/>
      <c r="WCE37" s="392"/>
      <c r="WCF37" s="392"/>
      <c r="WCG37" s="392"/>
      <c r="WCH37" s="392"/>
      <c r="WCI37" s="392"/>
      <c r="WCJ37" s="392"/>
      <c r="WCK37" s="392"/>
      <c r="WCL37" s="392"/>
      <c r="WCM37" s="392"/>
      <c r="WCN37" s="392"/>
      <c r="WCO37" s="392"/>
      <c r="WCP37" s="392"/>
      <c r="WCQ37" s="392"/>
      <c r="WCR37" s="392"/>
      <c r="WCS37" s="392"/>
      <c r="WCT37" s="392"/>
      <c r="WCU37" s="392"/>
      <c r="WCV37" s="392"/>
      <c r="WCW37" s="392"/>
      <c r="WCX37" s="392"/>
      <c r="WCY37" s="392"/>
      <c r="WCZ37" s="392"/>
      <c r="WDA37" s="392"/>
      <c r="WDB37" s="392"/>
      <c r="WDC37" s="392"/>
      <c r="WDD37" s="392"/>
      <c r="WDE37" s="392"/>
      <c r="WDF37" s="392"/>
      <c r="WDG37" s="392"/>
      <c r="WDH37" s="392"/>
      <c r="WDI37" s="392"/>
      <c r="WDJ37" s="392"/>
      <c r="WDK37" s="392"/>
      <c r="WDL37" s="392"/>
      <c r="WDM37" s="392"/>
      <c r="WDN37" s="392"/>
      <c r="WDO37" s="392"/>
      <c r="WDP37" s="392"/>
      <c r="WDQ37" s="392"/>
      <c r="WDR37" s="392"/>
      <c r="WDS37" s="392"/>
      <c r="WDT37" s="392"/>
      <c r="WDU37" s="392"/>
      <c r="WDV37" s="392"/>
      <c r="WDW37" s="392"/>
      <c r="WDX37" s="392"/>
      <c r="WDY37" s="392"/>
      <c r="WDZ37" s="392"/>
      <c r="WEA37" s="392"/>
      <c r="WEB37" s="392"/>
      <c r="WEC37" s="392"/>
      <c r="WED37" s="392"/>
      <c r="WEE37" s="392"/>
      <c r="WEF37" s="392"/>
      <c r="WEG37" s="392"/>
      <c r="WEH37" s="392"/>
      <c r="WEI37" s="392"/>
      <c r="WEJ37" s="392"/>
      <c r="WEK37" s="392"/>
      <c r="WEL37" s="392"/>
      <c r="WEM37" s="392"/>
      <c r="WEN37" s="392"/>
      <c r="WEO37" s="392"/>
      <c r="WEP37" s="392"/>
      <c r="WEQ37" s="392"/>
      <c r="WER37" s="392"/>
      <c r="WES37" s="392"/>
      <c r="WET37" s="392"/>
      <c r="WEU37" s="392"/>
      <c r="WEV37" s="392"/>
      <c r="WEW37" s="392"/>
      <c r="WEX37" s="392"/>
      <c r="WEY37" s="392"/>
      <c r="WEZ37" s="392"/>
      <c r="WFA37" s="392"/>
      <c r="WFB37" s="392"/>
      <c r="WFC37" s="392"/>
      <c r="WFD37" s="392"/>
      <c r="WFE37" s="392"/>
      <c r="WFF37" s="392"/>
      <c r="WFG37" s="392"/>
      <c r="WFH37" s="392"/>
      <c r="WFI37" s="392"/>
      <c r="WFJ37" s="392"/>
      <c r="WFK37" s="392"/>
      <c r="WFL37" s="392"/>
      <c r="WFM37" s="392"/>
      <c r="WFN37" s="392"/>
      <c r="WFO37" s="392"/>
      <c r="WFP37" s="392"/>
      <c r="WFQ37" s="392"/>
      <c r="WFR37" s="392"/>
      <c r="WFS37" s="392"/>
      <c r="WFT37" s="392"/>
      <c r="WFU37" s="392"/>
      <c r="WFV37" s="392"/>
      <c r="WFW37" s="392"/>
      <c r="WFX37" s="392"/>
      <c r="WFY37" s="392"/>
      <c r="WFZ37" s="392"/>
      <c r="WGA37" s="392"/>
      <c r="WGB37" s="392"/>
      <c r="WGC37" s="392"/>
      <c r="WGD37" s="392"/>
      <c r="WGE37" s="392"/>
      <c r="WGF37" s="392"/>
      <c r="WGG37" s="392"/>
      <c r="WGH37" s="392"/>
      <c r="WGI37" s="392"/>
      <c r="WGJ37" s="392"/>
      <c r="WGK37" s="392"/>
      <c r="WGL37" s="392"/>
      <c r="WGM37" s="392"/>
      <c r="WGN37" s="392"/>
      <c r="WGO37" s="392"/>
      <c r="WGP37" s="392"/>
      <c r="WGQ37" s="392"/>
      <c r="WGR37" s="392"/>
      <c r="WGS37" s="392"/>
      <c r="WGT37" s="392"/>
      <c r="WGU37" s="392"/>
      <c r="WGV37" s="392"/>
      <c r="WGW37" s="392"/>
      <c r="WGX37" s="392"/>
      <c r="WGY37" s="392"/>
      <c r="WGZ37" s="392"/>
      <c r="WHA37" s="392"/>
      <c r="WHB37" s="392"/>
      <c r="WHC37" s="392"/>
      <c r="WHD37" s="392"/>
      <c r="WHE37" s="392"/>
      <c r="WHF37" s="392"/>
      <c r="WHG37" s="392"/>
      <c r="WHH37" s="392"/>
      <c r="WHI37" s="392"/>
      <c r="WHJ37" s="392"/>
      <c r="WHK37" s="392"/>
      <c r="WHL37" s="392"/>
      <c r="WHM37" s="392"/>
      <c r="WHN37" s="392"/>
      <c r="WHO37" s="392"/>
      <c r="WHP37" s="392"/>
      <c r="WHQ37" s="392"/>
      <c r="WHR37" s="392"/>
      <c r="WHS37" s="392"/>
      <c r="WHT37" s="392"/>
      <c r="WHU37" s="392"/>
      <c r="WHV37" s="392"/>
      <c r="WHW37" s="392"/>
      <c r="WHX37" s="392"/>
      <c r="WHY37" s="392"/>
      <c r="WHZ37" s="392"/>
      <c r="WIA37" s="392"/>
      <c r="WIB37" s="392"/>
      <c r="WIC37" s="392"/>
      <c r="WID37" s="392"/>
      <c r="WIE37" s="392"/>
      <c r="WIF37" s="392"/>
      <c r="WIG37" s="392"/>
      <c r="WIH37" s="392"/>
      <c r="WII37" s="392"/>
      <c r="WIJ37" s="392"/>
      <c r="WIK37" s="392"/>
      <c r="WIL37" s="392"/>
      <c r="WIM37" s="392"/>
      <c r="WIN37" s="392"/>
      <c r="WIO37" s="392"/>
      <c r="WIP37" s="392"/>
      <c r="WIQ37" s="392"/>
      <c r="WIR37" s="392"/>
      <c r="WIS37" s="392"/>
      <c r="WIT37" s="392"/>
      <c r="WIU37" s="392"/>
      <c r="WIV37" s="392"/>
      <c r="WIW37" s="392"/>
      <c r="WIX37" s="392"/>
      <c r="WIY37" s="392"/>
      <c r="WIZ37" s="392"/>
      <c r="WJA37" s="392"/>
      <c r="WJB37" s="392"/>
      <c r="WJC37" s="392"/>
      <c r="WJD37" s="392"/>
      <c r="WJE37" s="392"/>
      <c r="WJF37" s="392"/>
      <c r="WJG37" s="392"/>
      <c r="WJH37" s="392"/>
      <c r="WJI37" s="392"/>
      <c r="WJJ37" s="392"/>
      <c r="WJK37" s="392"/>
      <c r="WJL37" s="392"/>
      <c r="WJM37" s="392"/>
      <c r="WJN37" s="392"/>
      <c r="WJO37" s="392"/>
      <c r="WJP37" s="392"/>
      <c r="WJQ37" s="392"/>
      <c r="WJR37" s="392"/>
      <c r="WJS37" s="392"/>
      <c r="WJT37" s="392"/>
      <c r="WJU37" s="392"/>
      <c r="WJV37" s="392"/>
      <c r="WJW37" s="392"/>
      <c r="WJX37" s="392"/>
      <c r="WJY37" s="392"/>
      <c r="WJZ37" s="392"/>
      <c r="WKA37" s="392"/>
      <c r="WKB37" s="392"/>
      <c r="WKC37" s="392"/>
      <c r="WKD37" s="392"/>
      <c r="WKE37" s="392"/>
      <c r="WKF37" s="392"/>
      <c r="WKG37" s="392"/>
      <c r="WKH37" s="392"/>
      <c r="WKI37" s="392"/>
      <c r="WKJ37" s="392"/>
      <c r="WKK37" s="392"/>
      <c r="WKL37" s="392"/>
      <c r="WKM37" s="392"/>
      <c r="WKN37" s="392"/>
      <c r="WKO37" s="392"/>
      <c r="WKP37" s="392"/>
      <c r="WKQ37" s="392"/>
      <c r="WKR37" s="392"/>
      <c r="WKS37" s="392"/>
      <c r="WKT37" s="392"/>
      <c r="WKU37" s="392"/>
      <c r="WKV37" s="392"/>
      <c r="WKW37" s="392"/>
      <c r="WKX37" s="392"/>
      <c r="WKY37" s="392"/>
      <c r="WKZ37" s="392"/>
      <c r="WLA37" s="392"/>
      <c r="WLB37" s="392"/>
      <c r="WLC37" s="392"/>
      <c r="WLD37" s="392"/>
      <c r="WLE37" s="392"/>
      <c r="WLF37" s="392"/>
      <c r="WLG37" s="392"/>
      <c r="WLH37" s="392"/>
      <c r="WLI37" s="392"/>
      <c r="WLJ37" s="392"/>
      <c r="WLK37" s="392"/>
      <c r="WLL37" s="392"/>
      <c r="WLM37" s="392"/>
      <c r="WLN37" s="392"/>
      <c r="WLO37" s="392"/>
      <c r="WLP37" s="392"/>
      <c r="WLQ37" s="392"/>
      <c r="WLR37" s="392"/>
      <c r="WLS37" s="392"/>
      <c r="WLT37" s="392"/>
      <c r="WLU37" s="392"/>
      <c r="WLV37" s="392"/>
      <c r="WLW37" s="392"/>
      <c r="WLX37" s="392"/>
      <c r="WLY37" s="392"/>
      <c r="WLZ37" s="392"/>
      <c r="WMA37" s="392"/>
      <c r="WMB37" s="392"/>
      <c r="WMC37" s="392"/>
      <c r="WMD37" s="392"/>
      <c r="WME37" s="392"/>
      <c r="WMF37" s="392"/>
      <c r="WMG37" s="392"/>
      <c r="WMH37" s="392"/>
      <c r="WMI37" s="392"/>
      <c r="WMJ37" s="392"/>
      <c r="WMK37" s="392"/>
      <c r="WML37" s="392"/>
      <c r="WMM37" s="392"/>
      <c r="WMN37" s="392"/>
      <c r="WMO37" s="392"/>
      <c r="WMP37" s="392"/>
      <c r="WMQ37" s="392"/>
      <c r="WMR37" s="392"/>
      <c r="WMS37" s="392"/>
      <c r="WMT37" s="392"/>
      <c r="WMU37" s="392"/>
      <c r="WMV37" s="392"/>
      <c r="WMW37" s="392"/>
      <c r="WMX37" s="392"/>
      <c r="WMY37" s="392"/>
      <c r="WMZ37" s="392"/>
      <c r="WNA37" s="392"/>
      <c r="WNB37" s="392"/>
      <c r="WNC37" s="392"/>
      <c r="WND37" s="392"/>
      <c r="WNE37" s="392"/>
      <c r="WNF37" s="392"/>
      <c r="WNG37" s="392"/>
      <c r="WNH37" s="392"/>
      <c r="WNI37" s="392"/>
      <c r="WNJ37" s="392"/>
      <c r="WNK37" s="392"/>
      <c r="WNL37" s="392"/>
      <c r="WNM37" s="392"/>
      <c r="WNN37" s="392"/>
      <c r="WNO37" s="392"/>
      <c r="WNP37" s="392"/>
      <c r="WNQ37" s="392"/>
      <c r="WNR37" s="392"/>
      <c r="WNS37" s="392"/>
      <c r="WNT37" s="392"/>
      <c r="WNU37" s="392"/>
      <c r="WNV37" s="392"/>
      <c r="WNW37" s="392"/>
      <c r="WNX37" s="392"/>
      <c r="WNY37" s="392"/>
      <c r="WNZ37" s="392"/>
      <c r="WOA37" s="392"/>
      <c r="WOB37" s="392"/>
      <c r="WOC37" s="392"/>
      <c r="WOD37" s="392"/>
      <c r="WOE37" s="392"/>
      <c r="WOF37" s="392"/>
      <c r="WOG37" s="392"/>
      <c r="WOH37" s="392"/>
      <c r="WOI37" s="392"/>
      <c r="WOJ37" s="392"/>
      <c r="WOK37" s="392"/>
      <c r="WOL37" s="392"/>
      <c r="WOM37" s="392"/>
      <c r="WON37" s="392"/>
      <c r="WOO37" s="392"/>
      <c r="WOP37" s="392"/>
      <c r="WOQ37" s="392"/>
      <c r="WOR37" s="392"/>
      <c r="WOS37" s="392"/>
      <c r="WOT37" s="392"/>
      <c r="WOU37" s="392"/>
      <c r="WOV37" s="392"/>
      <c r="WOW37" s="392"/>
      <c r="WOX37" s="392"/>
      <c r="WOY37" s="392"/>
      <c r="WOZ37" s="392"/>
      <c r="WPA37" s="392"/>
      <c r="WPB37" s="392"/>
      <c r="WPC37" s="392"/>
      <c r="WPD37" s="392"/>
      <c r="WPE37" s="392"/>
      <c r="WPF37" s="392"/>
      <c r="WPG37" s="392"/>
      <c r="WPH37" s="392"/>
      <c r="WPI37" s="392"/>
      <c r="WPJ37" s="392"/>
      <c r="WPK37" s="392"/>
      <c r="WPL37" s="392"/>
      <c r="WPM37" s="392"/>
      <c r="WPN37" s="392"/>
      <c r="WPO37" s="392"/>
      <c r="WPP37" s="392"/>
      <c r="WPQ37" s="392"/>
      <c r="WPR37" s="392"/>
      <c r="WPS37" s="392"/>
      <c r="WPT37" s="392"/>
      <c r="WPU37" s="392"/>
      <c r="WPV37" s="392"/>
      <c r="WPW37" s="392"/>
      <c r="WPX37" s="392"/>
      <c r="WPY37" s="392"/>
      <c r="WPZ37" s="392"/>
      <c r="WQA37" s="392"/>
      <c r="WQB37" s="392"/>
      <c r="WQC37" s="392"/>
      <c r="WQD37" s="392"/>
      <c r="WQE37" s="392"/>
      <c r="WQF37" s="392"/>
      <c r="WQG37" s="392"/>
      <c r="WQH37" s="392"/>
      <c r="WQI37" s="392"/>
      <c r="WQJ37" s="392"/>
      <c r="WQK37" s="392"/>
      <c r="WQL37" s="392"/>
      <c r="WQM37" s="392"/>
      <c r="WQN37" s="392"/>
      <c r="WQO37" s="392"/>
      <c r="WQP37" s="392"/>
      <c r="WQQ37" s="392"/>
      <c r="WQR37" s="392"/>
      <c r="WQS37" s="392"/>
      <c r="WQT37" s="392"/>
      <c r="WQU37" s="392"/>
      <c r="WQV37" s="392"/>
      <c r="WQW37" s="392"/>
      <c r="WQX37" s="392"/>
      <c r="WQY37" s="392"/>
      <c r="WQZ37" s="392"/>
      <c r="WRA37" s="392"/>
      <c r="WRB37" s="392"/>
      <c r="WRC37" s="392"/>
      <c r="WRD37" s="392"/>
      <c r="WRE37" s="392"/>
      <c r="WRF37" s="392"/>
      <c r="WRG37" s="392"/>
      <c r="WRH37" s="392"/>
      <c r="WRI37" s="392"/>
      <c r="WRJ37" s="392"/>
      <c r="WRK37" s="392"/>
      <c r="WRL37" s="392"/>
      <c r="WRM37" s="392"/>
      <c r="WRN37" s="392"/>
      <c r="WRO37" s="392"/>
      <c r="WRP37" s="392"/>
      <c r="WRQ37" s="392"/>
      <c r="WRR37" s="392"/>
      <c r="WRS37" s="392"/>
      <c r="WRT37" s="392"/>
      <c r="WRU37" s="392"/>
      <c r="WRV37" s="392"/>
      <c r="WRW37" s="392"/>
      <c r="WRX37" s="392"/>
      <c r="WRY37" s="392"/>
      <c r="WRZ37" s="392"/>
      <c r="WSA37" s="392"/>
      <c r="WSB37" s="392"/>
      <c r="WSC37" s="392"/>
      <c r="WSD37" s="392"/>
      <c r="WSE37" s="392"/>
      <c r="WSF37" s="392"/>
      <c r="WSG37" s="392"/>
      <c r="WSH37" s="392"/>
      <c r="WSI37" s="392"/>
      <c r="WSJ37" s="392"/>
      <c r="WSK37" s="392"/>
      <c r="WSL37" s="392"/>
      <c r="WSM37" s="392"/>
      <c r="WSN37" s="392"/>
      <c r="WSO37" s="392"/>
      <c r="WSP37" s="392"/>
      <c r="WSQ37" s="392"/>
      <c r="WSR37" s="392"/>
      <c r="WSS37" s="392"/>
      <c r="WST37" s="392"/>
      <c r="WSU37" s="392"/>
      <c r="WSV37" s="392"/>
      <c r="WSW37" s="392"/>
      <c r="WSX37" s="392"/>
      <c r="WSY37" s="392"/>
      <c r="WSZ37" s="392"/>
      <c r="WTA37" s="392"/>
      <c r="WTB37" s="392"/>
      <c r="WTC37" s="392"/>
      <c r="WTD37" s="392"/>
      <c r="WTE37" s="392"/>
      <c r="WTF37" s="392"/>
      <c r="WTG37" s="392"/>
      <c r="WTH37" s="392"/>
      <c r="WTI37" s="392"/>
      <c r="WTJ37" s="392"/>
      <c r="WTK37" s="392"/>
      <c r="WTL37" s="392"/>
      <c r="WTM37" s="392"/>
      <c r="WTN37" s="392"/>
      <c r="WTO37" s="392"/>
      <c r="WTP37" s="392"/>
      <c r="WTQ37" s="392"/>
      <c r="WTR37" s="392"/>
      <c r="WTS37" s="392"/>
      <c r="WTT37" s="392"/>
      <c r="WTU37" s="392"/>
      <c r="WTV37" s="392"/>
      <c r="WTW37" s="392"/>
      <c r="WTX37" s="392"/>
      <c r="WTY37" s="392"/>
      <c r="WTZ37" s="392"/>
      <c r="WUA37" s="392"/>
      <c r="WUB37" s="392"/>
      <c r="WUC37" s="392"/>
      <c r="WUD37" s="392"/>
      <c r="WUE37" s="392"/>
      <c r="WUF37" s="392"/>
      <c r="WUG37" s="392"/>
      <c r="WUH37" s="392"/>
      <c r="WUI37" s="392"/>
      <c r="WUJ37" s="392"/>
      <c r="WUK37" s="392"/>
      <c r="WUL37" s="392"/>
      <c r="WUM37" s="392"/>
      <c r="WUN37" s="392"/>
      <c r="WUO37" s="392"/>
      <c r="WUP37" s="392"/>
      <c r="WUQ37" s="392"/>
      <c r="WUR37" s="392"/>
      <c r="WUS37" s="392"/>
      <c r="WUT37" s="392"/>
      <c r="WUU37" s="392"/>
      <c r="WUV37" s="392"/>
      <c r="WUW37" s="392"/>
      <c r="WUX37" s="392"/>
      <c r="WUY37" s="392"/>
      <c r="WUZ37" s="392"/>
      <c r="WVA37" s="392"/>
      <c r="WVB37" s="392"/>
      <c r="WVC37" s="392"/>
      <c r="WVD37" s="392"/>
      <c r="WVE37" s="392"/>
      <c r="WVF37" s="392"/>
      <c r="WVG37" s="392"/>
      <c r="WVH37" s="392"/>
      <c r="WVI37" s="392"/>
      <c r="WVJ37" s="392"/>
      <c r="WVK37" s="392"/>
      <c r="WVL37" s="392"/>
      <c r="WVM37" s="392"/>
      <c r="WVN37" s="392"/>
      <c r="WVO37" s="392"/>
      <c r="WVP37" s="392"/>
      <c r="WVQ37" s="392"/>
      <c r="WVR37" s="392"/>
      <c r="WVS37" s="392"/>
      <c r="WVT37" s="392"/>
      <c r="WVU37" s="392"/>
      <c r="WVV37" s="392"/>
      <c r="WVW37" s="392"/>
      <c r="WVX37" s="392"/>
      <c r="WVY37" s="392"/>
      <c r="WVZ37" s="392"/>
      <c r="WWA37" s="392"/>
      <c r="WWB37" s="392"/>
      <c r="WWC37" s="392"/>
      <c r="WWD37" s="392"/>
      <c r="WWE37" s="392"/>
      <c r="WWF37" s="392"/>
      <c r="WWG37" s="392"/>
      <c r="WWH37" s="392"/>
      <c r="WWI37" s="392"/>
      <c r="WWJ37" s="392"/>
      <c r="WWK37" s="392"/>
      <c r="WWL37" s="392"/>
      <c r="WWM37" s="392"/>
      <c r="WWN37" s="392"/>
      <c r="WWO37" s="392"/>
      <c r="WWP37" s="392"/>
      <c r="WWQ37" s="392"/>
      <c r="WWR37" s="392"/>
      <c r="WWS37" s="392"/>
      <c r="WWT37" s="392"/>
      <c r="WWU37" s="392"/>
      <c r="WWV37" s="392"/>
      <c r="WWW37" s="392"/>
      <c r="WWX37" s="392"/>
      <c r="WWY37" s="392"/>
      <c r="WWZ37" s="392"/>
      <c r="WXA37" s="392"/>
      <c r="WXB37" s="392"/>
      <c r="WXC37" s="392"/>
      <c r="WXD37" s="392"/>
      <c r="WXE37" s="392"/>
      <c r="WXF37" s="392"/>
      <c r="WXG37" s="392"/>
      <c r="WXH37" s="392"/>
      <c r="WXI37" s="392"/>
      <c r="WXJ37" s="392"/>
      <c r="WXK37" s="392"/>
      <c r="WXL37" s="392"/>
      <c r="WXM37" s="392"/>
      <c r="WXN37" s="392"/>
      <c r="WXO37" s="392"/>
      <c r="WXP37" s="392"/>
      <c r="WXQ37" s="392"/>
      <c r="WXR37" s="392"/>
      <c r="WXS37" s="392"/>
      <c r="WXT37" s="392"/>
      <c r="WXU37" s="392"/>
      <c r="WXV37" s="392"/>
      <c r="WXW37" s="392"/>
      <c r="WXX37" s="392"/>
      <c r="WXY37" s="392"/>
      <c r="WXZ37" s="392"/>
      <c r="WYA37" s="392"/>
      <c r="WYB37" s="392"/>
      <c r="WYC37" s="392"/>
      <c r="WYD37" s="392"/>
      <c r="WYE37" s="392"/>
      <c r="WYF37" s="392"/>
      <c r="WYG37" s="392"/>
      <c r="WYH37" s="392"/>
      <c r="WYI37" s="392"/>
      <c r="WYJ37" s="392"/>
      <c r="WYK37" s="392"/>
      <c r="WYL37" s="392"/>
      <c r="WYM37" s="392"/>
      <c r="WYN37" s="392"/>
      <c r="WYO37" s="392"/>
      <c r="WYP37" s="392"/>
      <c r="WYQ37" s="392"/>
      <c r="WYR37" s="392"/>
      <c r="WYS37" s="392"/>
      <c r="WYT37" s="392"/>
      <c r="WYU37" s="392"/>
      <c r="WYV37" s="392"/>
      <c r="WYW37" s="392"/>
      <c r="WYX37" s="392"/>
      <c r="WYY37" s="392"/>
      <c r="WYZ37" s="392"/>
      <c r="WZA37" s="392"/>
      <c r="WZB37" s="392"/>
      <c r="WZC37" s="392"/>
      <c r="WZD37" s="392"/>
      <c r="WZE37" s="392"/>
      <c r="WZF37" s="392"/>
      <c r="WZG37" s="392"/>
      <c r="WZH37" s="392"/>
      <c r="WZI37" s="392"/>
      <c r="WZJ37" s="392"/>
      <c r="WZK37" s="392"/>
      <c r="WZL37" s="392"/>
      <c r="WZM37" s="392"/>
      <c r="WZN37" s="392"/>
      <c r="WZO37" s="392"/>
      <c r="WZP37" s="392"/>
      <c r="WZQ37" s="392"/>
      <c r="WZR37" s="392"/>
      <c r="WZS37" s="392"/>
      <c r="WZT37" s="392"/>
      <c r="WZU37" s="392"/>
      <c r="WZV37" s="392"/>
      <c r="WZW37" s="392"/>
      <c r="WZX37" s="392"/>
      <c r="WZY37" s="392"/>
      <c r="WZZ37" s="392"/>
      <c r="XAA37" s="392"/>
      <c r="XAB37" s="392"/>
      <c r="XAC37" s="392"/>
      <c r="XAD37" s="392"/>
      <c r="XAE37" s="392"/>
      <c r="XAF37" s="392"/>
      <c r="XAG37" s="392"/>
      <c r="XAH37" s="392"/>
      <c r="XAI37" s="392"/>
      <c r="XAJ37" s="392"/>
      <c r="XAK37" s="392"/>
      <c r="XAL37" s="392"/>
      <c r="XAM37" s="392"/>
      <c r="XAN37" s="392"/>
      <c r="XAO37" s="392"/>
      <c r="XAP37" s="392"/>
      <c r="XAQ37" s="392"/>
      <c r="XAR37" s="392"/>
      <c r="XAS37" s="392"/>
      <c r="XAT37" s="392"/>
      <c r="XAU37" s="392"/>
      <c r="XAV37" s="392"/>
      <c r="XAW37" s="392"/>
      <c r="XAX37" s="392"/>
      <c r="XAY37" s="392"/>
      <c r="XAZ37" s="392"/>
      <c r="XBA37" s="392"/>
      <c r="XBB37" s="392"/>
      <c r="XBC37" s="392"/>
      <c r="XBD37" s="392"/>
      <c r="XBE37" s="392"/>
      <c r="XBF37" s="392"/>
      <c r="XBG37" s="392"/>
      <c r="XBH37" s="392"/>
      <c r="XBI37" s="392"/>
      <c r="XBJ37" s="392"/>
      <c r="XBK37" s="392"/>
      <c r="XBL37" s="392"/>
      <c r="XBM37" s="392"/>
      <c r="XBN37" s="392"/>
      <c r="XBO37" s="392"/>
      <c r="XBP37" s="392"/>
      <c r="XBQ37" s="392"/>
      <c r="XBR37" s="392"/>
      <c r="XBS37" s="392"/>
      <c r="XBT37" s="392"/>
      <c r="XBU37" s="392"/>
      <c r="XBV37" s="392"/>
      <c r="XBW37" s="392"/>
      <c r="XBX37" s="392"/>
      <c r="XBY37" s="392"/>
      <c r="XBZ37" s="392"/>
      <c r="XCA37" s="392"/>
      <c r="XCB37" s="392"/>
      <c r="XCC37" s="392"/>
      <c r="XCD37" s="392"/>
      <c r="XCE37" s="392"/>
      <c r="XCF37" s="392"/>
      <c r="XCG37" s="392"/>
      <c r="XCH37" s="392"/>
      <c r="XCI37" s="392"/>
      <c r="XCJ37" s="392"/>
      <c r="XCK37" s="392"/>
      <c r="XCL37" s="392"/>
      <c r="XCM37" s="392"/>
      <c r="XCN37" s="392"/>
      <c r="XCO37" s="392"/>
      <c r="XCP37" s="392"/>
      <c r="XCQ37" s="392"/>
      <c r="XCR37" s="392"/>
      <c r="XCS37" s="392"/>
      <c r="XCT37" s="392"/>
      <c r="XCU37" s="392"/>
      <c r="XCV37" s="392"/>
      <c r="XCW37" s="392"/>
      <c r="XCX37" s="392"/>
      <c r="XCY37" s="392"/>
      <c r="XCZ37" s="392"/>
      <c r="XDA37" s="392"/>
      <c r="XDB37" s="392"/>
      <c r="XDC37" s="392"/>
      <c r="XDD37" s="392"/>
      <c r="XDE37" s="392"/>
      <c r="XDF37" s="392"/>
      <c r="XDG37" s="392"/>
      <c r="XDH37" s="392"/>
      <c r="XDI37" s="392"/>
      <c r="XDJ37" s="392"/>
      <c r="XDK37" s="392"/>
      <c r="XDL37" s="392"/>
      <c r="XDM37" s="392"/>
      <c r="XDN37" s="392"/>
      <c r="XDO37" s="392"/>
      <c r="XDP37" s="392"/>
      <c r="XDQ37" s="392"/>
      <c r="XDR37" s="392"/>
      <c r="XDS37" s="392"/>
      <c r="XDT37" s="392"/>
      <c r="XDU37" s="392"/>
      <c r="XDV37" s="392"/>
      <c r="XDW37" s="392"/>
      <c r="XDX37" s="392"/>
      <c r="XDY37" s="392"/>
      <c r="XDZ37" s="392"/>
      <c r="XEA37" s="392"/>
      <c r="XEB37" s="392"/>
      <c r="XEC37" s="392"/>
      <c r="XED37" s="392"/>
      <c r="XEE37" s="392"/>
      <c r="XEF37" s="392"/>
      <c r="XEG37" s="392"/>
      <c r="XEH37" s="392"/>
      <c r="XEI37" s="392"/>
      <c r="XEJ37" s="392"/>
      <c r="XEK37" s="392"/>
    </row>
    <row r="38" spans="1:16365" ht="15.75" customHeight="1" x14ac:dyDescent="0.3">
      <c r="A38" s="392" t="s">
        <v>378</v>
      </c>
      <c r="B38" s="316">
        <v>1.29</v>
      </c>
      <c r="C38" s="306" t="s">
        <v>131</v>
      </c>
      <c r="D38" s="306"/>
      <c r="E38" s="391">
        <v>28.41</v>
      </c>
      <c r="F38" s="327" t="s">
        <v>130</v>
      </c>
      <c r="G38" s="356"/>
      <c r="H38" s="305" t="s">
        <v>136</v>
      </c>
      <c r="I38" s="356"/>
      <c r="J38" s="305" t="s">
        <v>136</v>
      </c>
      <c r="K38" s="320"/>
      <c r="L38" s="305" t="s">
        <v>134</v>
      </c>
      <c r="M38" s="300"/>
      <c r="N38" s="309" t="s">
        <v>134</v>
      </c>
      <c r="O38" s="392"/>
      <c r="P38" s="392"/>
      <c r="Q38" s="392"/>
      <c r="R38" s="392"/>
      <c r="S38" s="392"/>
      <c r="T38" s="392"/>
      <c r="U38" s="392"/>
      <c r="V38" s="392"/>
      <c r="W38" s="392"/>
      <c r="X38" s="392"/>
      <c r="Y38" s="392"/>
      <c r="Z38" s="392"/>
      <c r="AA38" s="392"/>
      <c r="AB38" s="392"/>
      <c r="AC38" s="392"/>
      <c r="AD38" s="392"/>
      <c r="AE38" s="392"/>
      <c r="AF38" s="392"/>
      <c r="AG38" s="392"/>
      <c r="AH38" s="392"/>
      <c r="AI38" s="392"/>
      <c r="AJ38" s="392"/>
      <c r="AK38" s="392"/>
      <c r="AL38" s="392"/>
      <c r="AM38" s="392"/>
      <c r="AN38" s="392"/>
      <c r="AO38" s="392"/>
      <c r="AP38" s="392"/>
      <c r="AQ38" s="392"/>
      <c r="AR38" s="392"/>
      <c r="AS38" s="392"/>
      <c r="AT38" s="392"/>
      <c r="AU38" s="392"/>
      <c r="AV38" s="392"/>
      <c r="AW38" s="392"/>
      <c r="AX38" s="392"/>
      <c r="AY38" s="392"/>
      <c r="AZ38" s="392"/>
      <c r="BA38" s="392"/>
      <c r="BB38" s="392"/>
      <c r="BC38" s="392"/>
      <c r="BD38" s="392"/>
      <c r="BE38" s="392"/>
      <c r="BF38" s="392"/>
      <c r="BG38" s="392"/>
      <c r="BH38" s="392"/>
      <c r="BI38" s="392"/>
      <c r="BJ38" s="392"/>
      <c r="BK38" s="392"/>
      <c r="BL38" s="392"/>
      <c r="BM38" s="392"/>
      <c r="BN38" s="392"/>
      <c r="BO38" s="392"/>
      <c r="BP38" s="392"/>
      <c r="BQ38" s="392"/>
      <c r="BR38" s="392"/>
      <c r="BS38" s="392"/>
      <c r="BT38" s="392"/>
      <c r="BU38" s="392"/>
      <c r="BV38" s="392"/>
      <c r="BW38" s="392"/>
      <c r="BX38" s="392"/>
      <c r="BY38" s="392"/>
      <c r="BZ38" s="392"/>
      <c r="CA38" s="392"/>
      <c r="CB38" s="392"/>
      <c r="CC38" s="392"/>
      <c r="CD38" s="392"/>
      <c r="CE38" s="392"/>
      <c r="CF38" s="392"/>
      <c r="CG38" s="392"/>
      <c r="CH38" s="392"/>
      <c r="CI38" s="392"/>
      <c r="CJ38" s="392"/>
      <c r="CK38" s="392"/>
      <c r="CL38" s="392"/>
      <c r="CM38" s="392"/>
      <c r="CN38" s="392"/>
      <c r="CO38" s="392"/>
      <c r="CP38" s="392"/>
      <c r="CQ38" s="392"/>
      <c r="CR38" s="392"/>
      <c r="CS38" s="392"/>
      <c r="CT38" s="392"/>
      <c r="CU38" s="392"/>
      <c r="CV38" s="392"/>
      <c r="CW38" s="392"/>
      <c r="CX38" s="392"/>
      <c r="CY38" s="392"/>
      <c r="CZ38" s="392"/>
      <c r="DA38" s="392"/>
      <c r="DB38" s="392"/>
      <c r="DC38" s="392"/>
      <c r="DD38" s="392"/>
      <c r="DE38" s="392"/>
      <c r="DF38" s="392"/>
      <c r="DG38" s="392"/>
      <c r="DH38" s="392"/>
      <c r="DI38" s="392"/>
      <c r="DJ38" s="392"/>
      <c r="DK38" s="392"/>
      <c r="DL38" s="392"/>
      <c r="DM38" s="392"/>
      <c r="DN38" s="392"/>
      <c r="DO38" s="392"/>
      <c r="DP38" s="392"/>
      <c r="DQ38" s="392"/>
      <c r="DR38" s="392"/>
      <c r="DS38" s="392"/>
      <c r="DT38" s="392"/>
      <c r="DU38" s="392"/>
      <c r="DV38" s="392"/>
      <c r="DW38" s="392"/>
      <c r="DX38" s="392"/>
      <c r="DY38" s="392"/>
      <c r="DZ38" s="392"/>
      <c r="EA38" s="392"/>
      <c r="EB38" s="392"/>
      <c r="EC38" s="392"/>
      <c r="ED38" s="392"/>
      <c r="EE38" s="392"/>
      <c r="EF38" s="392"/>
      <c r="EG38" s="392"/>
      <c r="EH38" s="392"/>
      <c r="EI38" s="392"/>
      <c r="EJ38" s="392"/>
      <c r="EK38" s="392"/>
      <c r="EL38" s="392"/>
      <c r="EM38" s="392"/>
      <c r="EN38" s="392"/>
      <c r="EO38" s="392"/>
      <c r="EP38" s="392"/>
      <c r="EQ38" s="392"/>
      <c r="ER38" s="392"/>
      <c r="ES38" s="392"/>
      <c r="ET38" s="392"/>
      <c r="EU38" s="392"/>
      <c r="EV38" s="392"/>
      <c r="EW38" s="392"/>
      <c r="EX38" s="392"/>
      <c r="EY38" s="392"/>
      <c r="EZ38" s="392"/>
      <c r="FA38" s="392"/>
      <c r="FB38" s="392"/>
      <c r="FC38" s="392"/>
      <c r="FD38" s="392"/>
      <c r="FE38" s="392"/>
      <c r="FF38" s="392"/>
      <c r="FG38" s="392"/>
      <c r="FH38" s="392"/>
      <c r="FI38" s="392"/>
      <c r="FJ38" s="392"/>
      <c r="FK38" s="392"/>
      <c r="FL38" s="392"/>
      <c r="FM38" s="392"/>
      <c r="FN38" s="392"/>
      <c r="FO38" s="392"/>
      <c r="FP38" s="392"/>
      <c r="FQ38" s="392"/>
      <c r="FR38" s="392"/>
      <c r="FS38" s="392"/>
      <c r="FT38" s="392"/>
      <c r="FU38" s="392"/>
      <c r="FV38" s="392"/>
      <c r="FW38" s="392"/>
      <c r="FX38" s="392"/>
      <c r="FY38" s="392"/>
      <c r="FZ38" s="392"/>
      <c r="GA38" s="392"/>
      <c r="GB38" s="392"/>
      <c r="GC38" s="392"/>
      <c r="GD38" s="392"/>
      <c r="GE38" s="392"/>
      <c r="GF38" s="392"/>
      <c r="GG38" s="392"/>
      <c r="GH38" s="392"/>
      <c r="GI38" s="392"/>
      <c r="GJ38" s="392"/>
      <c r="GK38" s="392"/>
      <c r="GL38" s="392"/>
      <c r="GM38" s="392"/>
      <c r="GN38" s="392"/>
      <c r="GO38" s="392"/>
      <c r="GP38" s="392"/>
      <c r="GQ38" s="392"/>
      <c r="GR38" s="392"/>
      <c r="GS38" s="392"/>
      <c r="GT38" s="392"/>
      <c r="GU38" s="392"/>
      <c r="GV38" s="392"/>
      <c r="GW38" s="392"/>
      <c r="GX38" s="392"/>
      <c r="GY38" s="392"/>
      <c r="GZ38" s="392"/>
      <c r="HA38" s="392"/>
      <c r="HB38" s="392"/>
      <c r="HC38" s="392"/>
      <c r="HD38" s="392"/>
      <c r="HE38" s="392"/>
      <c r="HF38" s="392"/>
      <c r="HG38" s="392"/>
      <c r="HH38" s="392"/>
      <c r="HI38" s="392"/>
      <c r="HJ38" s="392"/>
      <c r="HK38" s="392"/>
      <c r="HL38" s="392"/>
      <c r="HM38" s="392"/>
      <c r="HN38" s="392"/>
      <c r="HO38" s="392"/>
      <c r="HP38" s="392"/>
      <c r="HQ38" s="392"/>
      <c r="HR38" s="392"/>
      <c r="HS38" s="392"/>
      <c r="HT38" s="392"/>
      <c r="HU38" s="392"/>
      <c r="HV38" s="392"/>
      <c r="HW38" s="392"/>
      <c r="HX38" s="392"/>
      <c r="HY38" s="392"/>
      <c r="HZ38" s="392"/>
      <c r="IA38" s="392"/>
      <c r="IB38" s="392"/>
      <c r="IC38" s="392"/>
      <c r="ID38" s="392"/>
      <c r="IE38" s="392"/>
      <c r="IF38" s="392"/>
      <c r="IG38" s="392"/>
      <c r="IH38" s="392"/>
      <c r="II38" s="392"/>
      <c r="IJ38" s="392"/>
      <c r="IK38" s="392"/>
      <c r="IL38" s="392"/>
      <c r="IM38" s="392"/>
      <c r="IN38" s="392"/>
      <c r="IO38" s="392"/>
      <c r="IP38" s="392"/>
      <c r="IQ38" s="392"/>
      <c r="IR38" s="392"/>
      <c r="IS38" s="392"/>
      <c r="IT38" s="392"/>
      <c r="IU38" s="392"/>
      <c r="IV38" s="392"/>
      <c r="IW38" s="392"/>
      <c r="IX38" s="392"/>
      <c r="IY38" s="392"/>
      <c r="IZ38" s="392"/>
      <c r="JA38" s="392"/>
      <c r="JB38" s="392"/>
      <c r="JC38" s="392"/>
      <c r="JD38" s="392"/>
      <c r="JE38" s="392"/>
      <c r="JF38" s="392"/>
      <c r="JG38" s="392"/>
      <c r="JH38" s="392"/>
      <c r="JI38" s="392"/>
      <c r="JJ38" s="392"/>
      <c r="JK38" s="392"/>
      <c r="JL38" s="392"/>
      <c r="JM38" s="392"/>
      <c r="JN38" s="392"/>
      <c r="JO38" s="392"/>
      <c r="JP38" s="392"/>
      <c r="JQ38" s="392"/>
      <c r="JR38" s="392"/>
      <c r="JS38" s="392"/>
      <c r="JT38" s="392"/>
      <c r="JU38" s="392"/>
      <c r="JV38" s="392"/>
      <c r="JW38" s="392"/>
      <c r="JX38" s="392"/>
      <c r="JY38" s="392"/>
      <c r="JZ38" s="392"/>
      <c r="KA38" s="392"/>
      <c r="KB38" s="392"/>
      <c r="KC38" s="392"/>
      <c r="KD38" s="392"/>
      <c r="KE38" s="392"/>
      <c r="KF38" s="392"/>
      <c r="KG38" s="392"/>
      <c r="KH38" s="392"/>
      <c r="KI38" s="392"/>
      <c r="KJ38" s="392"/>
      <c r="KK38" s="392"/>
      <c r="KL38" s="392"/>
      <c r="KM38" s="392"/>
      <c r="KN38" s="392"/>
      <c r="KO38" s="392"/>
      <c r="KP38" s="392"/>
      <c r="KQ38" s="392"/>
      <c r="KR38" s="392"/>
      <c r="KS38" s="392"/>
      <c r="KT38" s="392"/>
      <c r="KU38" s="392"/>
      <c r="KV38" s="392"/>
      <c r="KW38" s="392"/>
      <c r="KX38" s="392"/>
      <c r="KY38" s="392"/>
      <c r="KZ38" s="392"/>
      <c r="LA38" s="392"/>
      <c r="LB38" s="392"/>
      <c r="LC38" s="392"/>
      <c r="LD38" s="392"/>
      <c r="LE38" s="392"/>
      <c r="LF38" s="392"/>
      <c r="LG38" s="392"/>
      <c r="LH38" s="392"/>
      <c r="LI38" s="392"/>
      <c r="LJ38" s="392"/>
      <c r="LK38" s="392"/>
      <c r="LL38" s="392"/>
      <c r="LM38" s="392"/>
      <c r="LN38" s="392"/>
      <c r="LO38" s="392"/>
      <c r="LP38" s="392"/>
      <c r="LQ38" s="392"/>
      <c r="LR38" s="392"/>
      <c r="LS38" s="392"/>
      <c r="LT38" s="392"/>
      <c r="LU38" s="392"/>
      <c r="LV38" s="392"/>
      <c r="LW38" s="392"/>
      <c r="LX38" s="392"/>
      <c r="LY38" s="392"/>
      <c r="LZ38" s="392"/>
      <c r="MA38" s="392"/>
      <c r="MB38" s="392"/>
      <c r="MC38" s="392"/>
      <c r="MD38" s="392"/>
      <c r="ME38" s="392"/>
      <c r="MF38" s="392"/>
      <c r="MG38" s="392"/>
      <c r="MH38" s="392"/>
      <c r="MI38" s="392"/>
      <c r="MJ38" s="392"/>
      <c r="MK38" s="392"/>
      <c r="ML38" s="392"/>
      <c r="MM38" s="392"/>
      <c r="MN38" s="392"/>
      <c r="MO38" s="392"/>
      <c r="MP38" s="392"/>
      <c r="MQ38" s="392"/>
      <c r="MR38" s="392"/>
      <c r="MS38" s="392"/>
      <c r="MT38" s="392"/>
      <c r="MU38" s="392"/>
      <c r="MV38" s="392"/>
      <c r="MW38" s="392"/>
      <c r="MX38" s="392"/>
      <c r="MY38" s="392"/>
      <c r="MZ38" s="392"/>
      <c r="NA38" s="392"/>
      <c r="NB38" s="392"/>
      <c r="NC38" s="392"/>
      <c r="ND38" s="392"/>
      <c r="NE38" s="392"/>
      <c r="NF38" s="392"/>
      <c r="NG38" s="392"/>
      <c r="NH38" s="392"/>
      <c r="NI38" s="392"/>
      <c r="NJ38" s="392"/>
      <c r="NK38" s="392"/>
      <c r="NL38" s="392"/>
      <c r="NM38" s="392"/>
      <c r="NN38" s="392"/>
      <c r="NO38" s="392"/>
      <c r="NP38" s="392"/>
      <c r="NQ38" s="392"/>
      <c r="NR38" s="392"/>
      <c r="NS38" s="392"/>
      <c r="NT38" s="392"/>
      <c r="NU38" s="392"/>
      <c r="NV38" s="392"/>
      <c r="NW38" s="392"/>
      <c r="NX38" s="392"/>
      <c r="NY38" s="392"/>
      <c r="NZ38" s="392"/>
      <c r="OA38" s="392"/>
      <c r="OB38" s="392"/>
      <c r="OC38" s="392"/>
      <c r="OD38" s="392"/>
      <c r="OE38" s="392"/>
      <c r="OF38" s="392"/>
      <c r="OG38" s="392"/>
      <c r="OH38" s="392"/>
      <c r="OI38" s="392"/>
      <c r="OJ38" s="392"/>
      <c r="OK38" s="392"/>
      <c r="OL38" s="392"/>
      <c r="OM38" s="392"/>
      <c r="ON38" s="392"/>
      <c r="OO38" s="392"/>
      <c r="OP38" s="392"/>
      <c r="OQ38" s="392"/>
      <c r="OR38" s="392"/>
      <c r="OS38" s="392"/>
      <c r="OT38" s="392"/>
      <c r="OU38" s="392"/>
      <c r="OV38" s="392"/>
      <c r="OW38" s="392"/>
      <c r="OX38" s="392"/>
      <c r="OY38" s="392"/>
      <c r="OZ38" s="392"/>
      <c r="PA38" s="392"/>
      <c r="PB38" s="392"/>
      <c r="PC38" s="392"/>
      <c r="PD38" s="392"/>
      <c r="PE38" s="392"/>
      <c r="PF38" s="392"/>
      <c r="PG38" s="392"/>
      <c r="PH38" s="392"/>
      <c r="PI38" s="392"/>
      <c r="PJ38" s="392"/>
      <c r="PK38" s="392"/>
      <c r="PL38" s="392"/>
      <c r="PM38" s="392"/>
      <c r="PN38" s="392"/>
      <c r="PO38" s="392"/>
      <c r="PP38" s="392"/>
      <c r="PQ38" s="392"/>
      <c r="PR38" s="392"/>
      <c r="PS38" s="392"/>
      <c r="PT38" s="392"/>
      <c r="PU38" s="392"/>
      <c r="PV38" s="392"/>
      <c r="PW38" s="392"/>
      <c r="PX38" s="392"/>
      <c r="PY38" s="392"/>
      <c r="PZ38" s="392"/>
      <c r="QA38" s="392"/>
      <c r="QB38" s="392"/>
      <c r="QC38" s="392"/>
      <c r="QD38" s="392"/>
      <c r="QE38" s="392"/>
      <c r="QF38" s="392"/>
      <c r="QG38" s="392"/>
      <c r="QH38" s="392"/>
      <c r="QI38" s="392"/>
      <c r="QJ38" s="392"/>
      <c r="QK38" s="392"/>
      <c r="QL38" s="392"/>
      <c r="QM38" s="392"/>
      <c r="QN38" s="392"/>
      <c r="QO38" s="392"/>
      <c r="QP38" s="392"/>
      <c r="QQ38" s="392"/>
      <c r="QR38" s="392"/>
      <c r="QS38" s="392"/>
      <c r="QT38" s="392"/>
      <c r="QU38" s="392"/>
      <c r="QV38" s="392"/>
      <c r="QW38" s="392"/>
      <c r="QX38" s="392"/>
      <c r="QY38" s="392"/>
      <c r="QZ38" s="392"/>
      <c r="RA38" s="392"/>
      <c r="RB38" s="392"/>
      <c r="RC38" s="392"/>
      <c r="RD38" s="392"/>
      <c r="RE38" s="392"/>
      <c r="RF38" s="392"/>
      <c r="RG38" s="392"/>
      <c r="RH38" s="392"/>
      <c r="RI38" s="392"/>
      <c r="RJ38" s="392"/>
      <c r="RK38" s="392"/>
      <c r="RL38" s="392"/>
      <c r="RM38" s="392"/>
      <c r="RN38" s="392"/>
      <c r="RO38" s="392"/>
      <c r="RP38" s="392"/>
      <c r="RQ38" s="392"/>
      <c r="RR38" s="392"/>
      <c r="RS38" s="392"/>
      <c r="RT38" s="392"/>
      <c r="RU38" s="392"/>
      <c r="RV38" s="392"/>
      <c r="RW38" s="392"/>
      <c r="RX38" s="392"/>
      <c r="RY38" s="392"/>
      <c r="RZ38" s="392"/>
      <c r="SA38" s="392"/>
      <c r="SB38" s="392"/>
      <c r="SC38" s="392"/>
      <c r="SD38" s="392"/>
      <c r="SE38" s="392"/>
      <c r="SF38" s="392"/>
      <c r="SG38" s="392"/>
      <c r="SH38" s="392"/>
      <c r="SI38" s="392"/>
      <c r="SJ38" s="392"/>
      <c r="SK38" s="392"/>
      <c r="SL38" s="392"/>
      <c r="SM38" s="392"/>
      <c r="SN38" s="392"/>
      <c r="SO38" s="392"/>
      <c r="SP38" s="392"/>
      <c r="SQ38" s="392"/>
      <c r="SR38" s="392"/>
      <c r="SS38" s="392"/>
      <c r="ST38" s="392"/>
      <c r="SU38" s="392"/>
      <c r="SV38" s="392"/>
      <c r="SW38" s="392"/>
      <c r="SX38" s="392"/>
      <c r="SY38" s="392"/>
      <c r="SZ38" s="392"/>
      <c r="TA38" s="392"/>
      <c r="TB38" s="392"/>
      <c r="TC38" s="392"/>
      <c r="TD38" s="392"/>
      <c r="TE38" s="392"/>
      <c r="TF38" s="392"/>
      <c r="TG38" s="392"/>
      <c r="TH38" s="392"/>
      <c r="TI38" s="392"/>
      <c r="TJ38" s="392"/>
      <c r="TK38" s="392"/>
      <c r="TL38" s="392"/>
      <c r="TM38" s="392"/>
      <c r="TN38" s="392"/>
      <c r="TO38" s="392"/>
      <c r="TP38" s="392"/>
      <c r="TQ38" s="392"/>
      <c r="TR38" s="392"/>
      <c r="TS38" s="392"/>
      <c r="TT38" s="392"/>
      <c r="TU38" s="392"/>
      <c r="TV38" s="392"/>
      <c r="TW38" s="392"/>
      <c r="TX38" s="392"/>
      <c r="TY38" s="392"/>
      <c r="TZ38" s="392"/>
      <c r="UA38" s="392"/>
      <c r="UB38" s="392"/>
      <c r="UC38" s="392"/>
      <c r="UD38" s="392"/>
      <c r="UE38" s="392"/>
      <c r="UF38" s="392"/>
      <c r="UG38" s="392"/>
      <c r="UH38" s="392"/>
      <c r="UI38" s="392"/>
      <c r="UJ38" s="392"/>
      <c r="UK38" s="392"/>
      <c r="UL38" s="392"/>
      <c r="UM38" s="392"/>
      <c r="UN38" s="392"/>
      <c r="UO38" s="392"/>
      <c r="UP38" s="392"/>
      <c r="UQ38" s="392"/>
      <c r="UR38" s="392"/>
      <c r="US38" s="392"/>
      <c r="UT38" s="392"/>
      <c r="UU38" s="392"/>
      <c r="UV38" s="392"/>
      <c r="UW38" s="392"/>
      <c r="UX38" s="392"/>
      <c r="UY38" s="392"/>
      <c r="UZ38" s="392"/>
      <c r="VA38" s="392"/>
      <c r="VB38" s="392"/>
      <c r="VC38" s="392"/>
      <c r="VD38" s="392"/>
      <c r="VE38" s="392"/>
      <c r="VF38" s="392"/>
      <c r="VG38" s="392"/>
      <c r="VH38" s="392"/>
      <c r="VI38" s="392"/>
      <c r="VJ38" s="392"/>
      <c r="VK38" s="392"/>
      <c r="VL38" s="392"/>
      <c r="VM38" s="392"/>
      <c r="VN38" s="392"/>
      <c r="VO38" s="392"/>
      <c r="VP38" s="392"/>
      <c r="VQ38" s="392"/>
      <c r="VR38" s="392"/>
      <c r="VS38" s="392"/>
      <c r="VT38" s="392"/>
      <c r="VU38" s="392"/>
      <c r="VV38" s="392"/>
      <c r="VW38" s="392"/>
      <c r="VX38" s="392"/>
      <c r="VY38" s="392"/>
      <c r="VZ38" s="392"/>
      <c r="WA38" s="392"/>
      <c r="WB38" s="392"/>
      <c r="WC38" s="392"/>
      <c r="WD38" s="392"/>
      <c r="WE38" s="392"/>
      <c r="WF38" s="392"/>
      <c r="WG38" s="392"/>
      <c r="WH38" s="392"/>
      <c r="WI38" s="392"/>
      <c r="WJ38" s="392"/>
      <c r="WK38" s="392"/>
      <c r="WL38" s="392"/>
      <c r="WM38" s="392"/>
      <c r="WN38" s="392"/>
      <c r="WO38" s="392"/>
      <c r="WP38" s="392"/>
      <c r="WQ38" s="392"/>
      <c r="WR38" s="392"/>
      <c r="WS38" s="392"/>
      <c r="WT38" s="392"/>
      <c r="WU38" s="392"/>
      <c r="WV38" s="392"/>
      <c r="WW38" s="392"/>
      <c r="WX38" s="392"/>
      <c r="WY38" s="392"/>
      <c r="WZ38" s="392"/>
      <c r="XA38" s="392"/>
      <c r="XB38" s="392"/>
      <c r="XC38" s="392"/>
      <c r="XD38" s="392"/>
      <c r="XE38" s="392"/>
      <c r="XF38" s="392"/>
      <c r="XG38" s="392"/>
      <c r="XH38" s="392"/>
      <c r="XI38" s="392"/>
      <c r="XJ38" s="392"/>
      <c r="XK38" s="392"/>
      <c r="XL38" s="392"/>
      <c r="XM38" s="392"/>
      <c r="XN38" s="392"/>
      <c r="XO38" s="392"/>
      <c r="XP38" s="392"/>
      <c r="XQ38" s="392"/>
      <c r="XR38" s="392"/>
      <c r="XS38" s="392"/>
      <c r="XT38" s="392"/>
      <c r="XU38" s="392"/>
      <c r="XV38" s="392"/>
      <c r="XW38" s="392"/>
      <c r="XX38" s="392"/>
      <c r="XY38" s="392"/>
      <c r="XZ38" s="392"/>
      <c r="YA38" s="392"/>
      <c r="YB38" s="392"/>
      <c r="YC38" s="392"/>
      <c r="YD38" s="392"/>
      <c r="YE38" s="392"/>
      <c r="YF38" s="392"/>
      <c r="YG38" s="392"/>
      <c r="YH38" s="392"/>
      <c r="YI38" s="392"/>
      <c r="YJ38" s="392"/>
      <c r="YK38" s="392"/>
      <c r="YL38" s="392"/>
      <c r="YM38" s="392"/>
      <c r="YN38" s="392"/>
      <c r="YO38" s="392"/>
      <c r="YP38" s="392"/>
      <c r="YQ38" s="392"/>
      <c r="YR38" s="392"/>
      <c r="YS38" s="392"/>
      <c r="YT38" s="392"/>
      <c r="YU38" s="392"/>
      <c r="YV38" s="392"/>
      <c r="YW38" s="392"/>
      <c r="YX38" s="392"/>
      <c r="YY38" s="392"/>
      <c r="YZ38" s="392"/>
      <c r="ZA38" s="392"/>
      <c r="ZB38" s="392"/>
      <c r="ZC38" s="392"/>
      <c r="ZD38" s="392"/>
      <c r="ZE38" s="392"/>
      <c r="ZF38" s="392"/>
      <c r="ZG38" s="392"/>
      <c r="ZH38" s="392"/>
      <c r="ZI38" s="392"/>
      <c r="ZJ38" s="392"/>
      <c r="ZK38" s="392"/>
      <c r="ZL38" s="392"/>
      <c r="ZM38" s="392"/>
      <c r="ZN38" s="392"/>
      <c r="ZO38" s="392"/>
      <c r="ZP38" s="392"/>
      <c r="ZQ38" s="392"/>
      <c r="ZR38" s="392"/>
      <c r="ZS38" s="392"/>
      <c r="ZT38" s="392"/>
      <c r="ZU38" s="392"/>
      <c r="ZV38" s="392"/>
      <c r="ZW38" s="392"/>
      <c r="ZX38" s="392"/>
      <c r="ZY38" s="392"/>
      <c r="ZZ38" s="392"/>
      <c r="AAA38" s="392"/>
      <c r="AAB38" s="392"/>
      <c r="AAC38" s="392"/>
      <c r="AAD38" s="392"/>
      <c r="AAE38" s="392"/>
      <c r="AAF38" s="392"/>
      <c r="AAG38" s="392"/>
      <c r="AAH38" s="392"/>
      <c r="AAI38" s="392"/>
      <c r="AAJ38" s="392"/>
      <c r="AAK38" s="392"/>
      <c r="AAL38" s="392"/>
      <c r="AAM38" s="392"/>
      <c r="AAN38" s="392"/>
      <c r="AAO38" s="392"/>
      <c r="AAP38" s="392"/>
      <c r="AAQ38" s="392"/>
      <c r="AAR38" s="392"/>
      <c r="AAS38" s="392"/>
      <c r="AAT38" s="392"/>
      <c r="AAU38" s="392"/>
      <c r="AAV38" s="392"/>
      <c r="AAW38" s="392"/>
      <c r="AAX38" s="392"/>
      <c r="AAY38" s="392"/>
      <c r="AAZ38" s="392"/>
      <c r="ABA38" s="392"/>
      <c r="ABB38" s="392"/>
      <c r="ABC38" s="392"/>
      <c r="ABD38" s="392"/>
      <c r="ABE38" s="392"/>
      <c r="ABF38" s="392"/>
      <c r="ABG38" s="392"/>
      <c r="ABH38" s="392"/>
      <c r="ABI38" s="392"/>
      <c r="ABJ38" s="392"/>
      <c r="ABK38" s="392"/>
      <c r="ABL38" s="392"/>
      <c r="ABM38" s="392"/>
      <c r="ABN38" s="392"/>
      <c r="ABO38" s="392"/>
      <c r="ABP38" s="392"/>
      <c r="ABQ38" s="392"/>
      <c r="ABR38" s="392"/>
      <c r="ABS38" s="392"/>
      <c r="ABT38" s="392"/>
      <c r="ABU38" s="392"/>
      <c r="ABV38" s="392"/>
      <c r="ABW38" s="392"/>
      <c r="ABX38" s="392"/>
      <c r="ABY38" s="392"/>
      <c r="ABZ38" s="392"/>
      <c r="ACA38" s="392"/>
      <c r="ACB38" s="392"/>
      <c r="ACC38" s="392"/>
      <c r="ACD38" s="392"/>
      <c r="ACE38" s="392"/>
      <c r="ACF38" s="392"/>
      <c r="ACG38" s="392"/>
      <c r="ACH38" s="392"/>
      <c r="ACI38" s="392"/>
      <c r="ACJ38" s="392"/>
      <c r="ACK38" s="392"/>
      <c r="ACL38" s="392"/>
      <c r="ACM38" s="392"/>
      <c r="ACN38" s="392"/>
      <c r="ACO38" s="392"/>
      <c r="ACP38" s="392"/>
      <c r="ACQ38" s="392"/>
      <c r="ACR38" s="392"/>
      <c r="ACS38" s="392"/>
      <c r="ACT38" s="392"/>
      <c r="ACU38" s="392"/>
      <c r="ACV38" s="392"/>
      <c r="ACW38" s="392"/>
      <c r="ACX38" s="392"/>
      <c r="ACY38" s="392"/>
      <c r="ACZ38" s="392"/>
      <c r="ADA38" s="392"/>
      <c r="ADB38" s="392"/>
      <c r="ADC38" s="392"/>
      <c r="ADD38" s="392"/>
      <c r="ADE38" s="392"/>
      <c r="ADF38" s="392"/>
      <c r="ADG38" s="392"/>
      <c r="ADH38" s="392"/>
      <c r="ADI38" s="392"/>
      <c r="ADJ38" s="392"/>
      <c r="ADK38" s="392"/>
      <c r="ADL38" s="392"/>
      <c r="ADM38" s="392"/>
      <c r="ADN38" s="392"/>
      <c r="ADO38" s="392"/>
      <c r="ADP38" s="392"/>
      <c r="ADQ38" s="392"/>
      <c r="ADR38" s="392"/>
      <c r="ADS38" s="392"/>
      <c r="ADT38" s="392"/>
      <c r="ADU38" s="392"/>
      <c r="ADV38" s="392"/>
      <c r="ADW38" s="392"/>
      <c r="ADX38" s="392"/>
      <c r="ADY38" s="392"/>
      <c r="ADZ38" s="392"/>
      <c r="AEA38" s="392"/>
      <c r="AEB38" s="392"/>
      <c r="AEC38" s="392"/>
      <c r="AED38" s="392"/>
      <c r="AEE38" s="392"/>
      <c r="AEF38" s="392"/>
      <c r="AEG38" s="392"/>
      <c r="AEH38" s="392"/>
      <c r="AEI38" s="392"/>
      <c r="AEJ38" s="392"/>
      <c r="AEK38" s="392"/>
      <c r="AEL38" s="392"/>
      <c r="AEM38" s="392"/>
      <c r="AEN38" s="392"/>
      <c r="AEO38" s="392"/>
      <c r="AEP38" s="392"/>
      <c r="AEQ38" s="392"/>
      <c r="AER38" s="392"/>
      <c r="AES38" s="392"/>
      <c r="AET38" s="392"/>
      <c r="AEU38" s="392"/>
      <c r="AEV38" s="392"/>
      <c r="AEW38" s="392"/>
      <c r="AEX38" s="392"/>
      <c r="AEY38" s="392"/>
      <c r="AEZ38" s="392"/>
      <c r="AFA38" s="392"/>
      <c r="AFB38" s="392"/>
      <c r="AFC38" s="392"/>
      <c r="AFD38" s="392"/>
      <c r="AFE38" s="392"/>
      <c r="AFF38" s="392"/>
      <c r="AFG38" s="392"/>
      <c r="AFH38" s="392"/>
      <c r="AFI38" s="392"/>
      <c r="AFJ38" s="392"/>
      <c r="AFK38" s="392"/>
      <c r="AFL38" s="392"/>
      <c r="AFM38" s="392"/>
      <c r="AFN38" s="392"/>
      <c r="AFO38" s="392"/>
      <c r="AFP38" s="392"/>
      <c r="AFQ38" s="392"/>
      <c r="AFR38" s="392"/>
      <c r="AFS38" s="392"/>
      <c r="AFT38" s="392"/>
      <c r="AFU38" s="392"/>
      <c r="AFV38" s="392"/>
      <c r="AFW38" s="392"/>
      <c r="AFX38" s="392"/>
      <c r="AFY38" s="392"/>
      <c r="AFZ38" s="392"/>
      <c r="AGA38" s="392"/>
      <c r="AGB38" s="392"/>
      <c r="AGC38" s="392"/>
      <c r="AGD38" s="392"/>
      <c r="AGE38" s="392"/>
      <c r="AGF38" s="392"/>
      <c r="AGG38" s="392"/>
      <c r="AGH38" s="392"/>
      <c r="AGI38" s="392"/>
      <c r="AGJ38" s="392"/>
      <c r="AGK38" s="392"/>
      <c r="AGL38" s="392"/>
      <c r="AGM38" s="392"/>
      <c r="AGN38" s="392"/>
      <c r="AGO38" s="392"/>
      <c r="AGP38" s="392"/>
      <c r="AGQ38" s="392"/>
      <c r="AGR38" s="392"/>
      <c r="AGS38" s="392"/>
      <c r="AGT38" s="392"/>
      <c r="AGU38" s="392"/>
      <c r="AGV38" s="392"/>
      <c r="AGW38" s="392"/>
      <c r="AGX38" s="392"/>
      <c r="AGY38" s="392"/>
      <c r="AGZ38" s="392"/>
      <c r="AHA38" s="392"/>
      <c r="AHB38" s="392"/>
      <c r="AHC38" s="392"/>
      <c r="AHD38" s="392"/>
      <c r="AHE38" s="392"/>
      <c r="AHF38" s="392"/>
      <c r="AHG38" s="392"/>
      <c r="AHH38" s="392"/>
      <c r="AHI38" s="392"/>
      <c r="AHJ38" s="392"/>
      <c r="AHK38" s="392"/>
      <c r="AHL38" s="392"/>
      <c r="AHM38" s="392"/>
      <c r="AHN38" s="392"/>
      <c r="AHO38" s="392"/>
      <c r="AHP38" s="392"/>
      <c r="AHQ38" s="392"/>
      <c r="AHR38" s="392"/>
      <c r="AHS38" s="392"/>
      <c r="AHT38" s="392"/>
      <c r="AHU38" s="392"/>
      <c r="AHV38" s="392"/>
      <c r="AHW38" s="392"/>
      <c r="AHX38" s="392"/>
      <c r="AHY38" s="392"/>
      <c r="AHZ38" s="392"/>
      <c r="AIA38" s="392"/>
      <c r="AIB38" s="392"/>
      <c r="AIC38" s="392"/>
      <c r="AID38" s="392"/>
      <c r="AIE38" s="392"/>
      <c r="AIF38" s="392"/>
      <c r="AIG38" s="392"/>
      <c r="AIH38" s="392"/>
      <c r="AII38" s="392"/>
      <c r="AIJ38" s="392"/>
      <c r="AIK38" s="392"/>
      <c r="AIL38" s="392"/>
      <c r="AIM38" s="392"/>
      <c r="AIN38" s="392"/>
      <c r="AIO38" s="392"/>
      <c r="AIP38" s="392"/>
      <c r="AIQ38" s="392"/>
      <c r="AIR38" s="392"/>
      <c r="AIS38" s="392"/>
      <c r="AIT38" s="392"/>
      <c r="AIU38" s="392"/>
      <c r="AIV38" s="392"/>
      <c r="AIW38" s="392"/>
      <c r="AIX38" s="392"/>
      <c r="AIY38" s="392"/>
      <c r="AIZ38" s="392"/>
      <c r="AJA38" s="392"/>
      <c r="AJB38" s="392"/>
      <c r="AJC38" s="392"/>
      <c r="AJD38" s="392"/>
      <c r="AJE38" s="392"/>
      <c r="AJF38" s="392"/>
      <c r="AJG38" s="392"/>
      <c r="AJH38" s="392"/>
      <c r="AJI38" s="392"/>
      <c r="AJJ38" s="392"/>
      <c r="AJK38" s="392"/>
      <c r="AJL38" s="392"/>
      <c r="AJM38" s="392"/>
      <c r="AJN38" s="392"/>
      <c r="AJO38" s="392"/>
      <c r="AJP38" s="392"/>
      <c r="AJQ38" s="392"/>
      <c r="AJR38" s="392"/>
      <c r="AJS38" s="392"/>
      <c r="AJT38" s="392"/>
      <c r="AJU38" s="392"/>
      <c r="AJV38" s="392"/>
      <c r="AJW38" s="392"/>
      <c r="AJX38" s="392"/>
      <c r="AJY38" s="392"/>
      <c r="AJZ38" s="392"/>
      <c r="AKA38" s="392"/>
      <c r="AKB38" s="392"/>
      <c r="AKC38" s="392"/>
      <c r="AKD38" s="392"/>
      <c r="AKE38" s="392"/>
      <c r="AKF38" s="392"/>
      <c r="AKG38" s="392"/>
      <c r="AKH38" s="392"/>
      <c r="AKI38" s="392"/>
      <c r="AKJ38" s="392"/>
      <c r="AKK38" s="392"/>
      <c r="AKL38" s="392"/>
      <c r="AKM38" s="392"/>
      <c r="AKN38" s="392"/>
      <c r="AKO38" s="392"/>
      <c r="AKP38" s="392"/>
      <c r="AKQ38" s="392"/>
      <c r="AKR38" s="392"/>
      <c r="AKS38" s="392"/>
      <c r="AKT38" s="392"/>
      <c r="AKU38" s="392"/>
      <c r="AKV38" s="392"/>
      <c r="AKW38" s="392"/>
      <c r="AKX38" s="392"/>
      <c r="AKY38" s="392"/>
      <c r="AKZ38" s="392"/>
      <c r="ALA38" s="392"/>
      <c r="ALB38" s="392"/>
      <c r="ALC38" s="392"/>
      <c r="ALD38" s="392"/>
      <c r="ALE38" s="392"/>
      <c r="ALF38" s="392"/>
      <c r="ALG38" s="392"/>
      <c r="ALH38" s="392"/>
      <c r="ALI38" s="392"/>
      <c r="ALJ38" s="392"/>
      <c r="ALK38" s="392"/>
      <c r="ALL38" s="392"/>
      <c r="ALM38" s="392"/>
      <c r="ALN38" s="392"/>
      <c r="ALO38" s="392"/>
      <c r="ALP38" s="392"/>
      <c r="ALQ38" s="392"/>
      <c r="ALR38" s="392"/>
      <c r="ALS38" s="392"/>
      <c r="ALT38" s="392"/>
      <c r="ALU38" s="392"/>
      <c r="ALV38" s="392"/>
      <c r="ALW38" s="392"/>
      <c r="ALX38" s="392"/>
      <c r="ALY38" s="392"/>
      <c r="ALZ38" s="392"/>
      <c r="AMA38" s="392"/>
      <c r="AMB38" s="392"/>
      <c r="AMC38" s="392"/>
      <c r="AMD38" s="392"/>
      <c r="AME38" s="392"/>
      <c r="AMF38" s="392"/>
      <c r="AMG38" s="392"/>
      <c r="AMH38" s="392"/>
      <c r="AMI38" s="392"/>
      <c r="AMJ38" s="392"/>
      <c r="AMK38" s="392"/>
      <c r="AML38" s="392"/>
      <c r="AMM38" s="392"/>
      <c r="AMN38" s="392"/>
      <c r="AMO38" s="392"/>
      <c r="AMP38" s="392"/>
      <c r="AMQ38" s="392"/>
      <c r="AMR38" s="392"/>
      <c r="AMS38" s="392"/>
      <c r="AMT38" s="392"/>
      <c r="AMU38" s="392"/>
      <c r="AMV38" s="392"/>
      <c r="AMW38" s="392"/>
      <c r="AMX38" s="392"/>
      <c r="AMY38" s="392"/>
      <c r="AMZ38" s="392"/>
      <c r="ANA38" s="392"/>
      <c r="ANB38" s="392"/>
      <c r="ANC38" s="392"/>
      <c r="AND38" s="392"/>
      <c r="ANE38" s="392"/>
      <c r="ANF38" s="392"/>
      <c r="ANG38" s="392"/>
      <c r="ANH38" s="392"/>
      <c r="ANI38" s="392"/>
      <c r="ANJ38" s="392"/>
      <c r="ANK38" s="392"/>
      <c r="ANL38" s="392"/>
      <c r="ANM38" s="392"/>
      <c r="ANN38" s="392"/>
      <c r="ANO38" s="392"/>
      <c r="ANP38" s="392"/>
      <c r="ANQ38" s="392"/>
      <c r="ANR38" s="392"/>
      <c r="ANS38" s="392"/>
      <c r="ANT38" s="392"/>
      <c r="ANU38" s="392"/>
      <c r="ANV38" s="392"/>
      <c r="ANW38" s="392"/>
      <c r="ANX38" s="392"/>
      <c r="ANY38" s="392"/>
      <c r="ANZ38" s="392"/>
      <c r="AOA38" s="392"/>
      <c r="AOB38" s="392"/>
      <c r="AOC38" s="392"/>
      <c r="AOD38" s="392"/>
      <c r="AOE38" s="392"/>
      <c r="AOF38" s="392"/>
      <c r="AOG38" s="392"/>
      <c r="AOH38" s="392"/>
      <c r="AOI38" s="392"/>
      <c r="AOJ38" s="392"/>
      <c r="AOK38" s="392"/>
      <c r="AOL38" s="392"/>
      <c r="AOM38" s="392"/>
      <c r="AON38" s="392"/>
      <c r="AOO38" s="392"/>
      <c r="AOP38" s="392"/>
      <c r="AOQ38" s="392"/>
      <c r="AOR38" s="392"/>
      <c r="AOS38" s="392"/>
      <c r="AOT38" s="392"/>
      <c r="AOU38" s="392"/>
      <c r="AOV38" s="392"/>
      <c r="AOW38" s="392"/>
      <c r="AOX38" s="392"/>
      <c r="AOY38" s="392"/>
      <c r="AOZ38" s="392"/>
      <c r="APA38" s="392"/>
      <c r="APB38" s="392"/>
      <c r="APC38" s="392"/>
      <c r="APD38" s="392"/>
      <c r="APE38" s="392"/>
      <c r="APF38" s="392"/>
      <c r="APG38" s="392"/>
      <c r="APH38" s="392"/>
      <c r="API38" s="392"/>
      <c r="APJ38" s="392"/>
      <c r="APK38" s="392"/>
      <c r="APL38" s="392"/>
      <c r="APM38" s="392"/>
      <c r="APN38" s="392"/>
      <c r="APO38" s="392"/>
      <c r="APP38" s="392"/>
      <c r="APQ38" s="392"/>
      <c r="APR38" s="392"/>
      <c r="APS38" s="392"/>
      <c r="APT38" s="392"/>
      <c r="APU38" s="392"/>
      <c r="APV38" s="392"/>
      <c r="APW38" s="392"/>
      <c r="APX38" s="392"/>
      <c r="APY38" s="392"/>
      <c r="APZ38" s="392"/>
      <c r="AQA38" s="392"/>
      <c r="AQB38" s="392"/>
      <c r="AQC38" s="392"/>
      <c r="AQD38" s="392"/>
      <c r="AQE38" s="392"/>
      <c r="AQF38" s="392"/>
      <c r="AQG38" s="392"/>
      <c r="AQH38" s="392"/>
      <c r="AQI38" s="392"/>
      <c r="AQJ38" s="392"/>
      <c r="AQK38" s="392"/>
      <c r="AQL38" s="392"/>
      <c r="AQM38" s="392"/>
      <c r="AQN38" s="392"/>
      <c r="AQO38" s="392"/>
      <c r="AQP38" s="392"/>
      <c r="AQQ38" s="392"/>
      <c r="AQR38" s="392"/>
      <c r="AQS38" s="392"/>
      <c r="AQT38" s="392"/>
      <c r="AQU38" s="392"/>
      <c r="AQV38" s="392"/>
      <c r="AQW38" s="392"/>
      <c r="AQX38" s="392"/>
      <c r="AQY38" s="392"/>
      <c r="AQZ38" s="392"/>
      <c r="ARA38" s="392"/>
      <c r="ARB38" s="392"/>
      <c r="ARC38" s="392"/>
      <c r="ARD38" s="392"/>
      <c r="ARE38" s="392"/>
      <c r="ARF38" s="392"/>
      <c r="ARG38" s="392"/>
      <c r="ARH38" s="392"/>
      <c r="ARI38" s="392"/>
      <c r="ARJ38" s="392"/>
      <c r="ARK38" s="392"/>
      <c r="ARL38" s="392"/>
      <c r="ARM38" s="392"/>
      <c r="ARN38" s="392"/>
      <c r="ARO38" s="392"/>
      <c r="ARP38" s="392"/>
      <c r="ARQ38" s="392"/>
      <c r="ARR38" s="392"/>
      <c r="ARS38" s="392"/>
      <c r="ART38" s="392"/>
      <c r="ARU38" s="392"/>
      <c r="ARV38" s="392"/>
      <c r="ARW38" s="392"/>
      <c r="ARX38" s="392"/>
      <c r="ARY38" s="392"/>
      <c r="ARZ38" s="392"/>
      <c r="ASA38" s="392"/>
      <c r="ASB38" s="392"/>
      <c r="ASC38" s="392"/>
      <c r="ASD38" s="392"/>
      <c r="ASE38" s="392"/>
      <c r="ASF38" s="392"/>
      <c r="ASG38" s="392"/>
      <c r="ASH38" s="392"/>
      <c r="ASI38" s="392"/>
      <c r="ASJ38" s="392"/>
      <c r="ASK38" s="392"/>
      <c r="ASL38" s="392"/>
      <c r="ASM38" s="392"/>
      <c r="ASN38" s="392"/>
      <c r="ASO38" s="392"/>
      <c r="ASP38" s="392"/>
      <c r="ASQ38" s="392"/>
      <c r="ASR38" s="392"/>
      <c r="ASS38" s="392"/>
      <c r="AST38" s="392"/>
      <c r="ASU38" s="392"/>
      <c r="ASV38" s="392"/>
      <c r="ASW38" s="392"/>
      <c r="ASX38" s="392"/>
      <c r="ASY38" s="392"/>
      <c r="ASZ38" s="392"/>
      <c r="ATA38" s="392"/>
      <c r="ATB38" s="392"/>
      <c r="ATC38" s="392"/>
      <c r="ATD38" s="392"/>
      <c r="ATE38" s="392"/>
      <c r="ATF38" s="392"/>
      <c r="ATG38" s="392"/>
      <c r="ATH38" s="392"/>
      <c r="ATI38" s="392"/>
      <c r="ATJ38" s="392"/>
      <c r="ATK38" s="392"/>
      <c r="ATL38" s="392"/>
      <c r="ATM38" s="392"/>
      <c r="ATN38" s="392"/>
      <c r="ATO38" s="392"/>
      <c r="ATP38" s="392"/>
      <c r="ATQ38" s="392"/>
      <c r="ATR38" s="392"/>
      <c r="ATS38" s="392"/>
      <c r="ATT38" s="392"/>
      <c r="ATU38" s="392"/>
      <c r="ATV38" s="392"/>
      <c r="ATW38" s="392"/>
      <c r="ATX38" s="392"/>
      <c r="ATY38" s="392"/>
      <c r="ATZ38" s="392"/>
      <c r="AUA38" s="392"/>
      <c r="AUB38" s="392"/>
      <c r="AUC38" s="392"/>
      <c r="AUD38" s="392"/>
      <c r="AUE38" s="392"/>
      <c r="AUF38" s="392"/>
      <c r="AUG38" s="392"/>
      <c r="AUH38" s="392"/>
      <c r="AUI38" s="392"/>
      <c r="AUJ38" s="392"/>
      <c r="AUK38" s="392"/>
      <c r="AUL38" s="392"/>
      <c r="AUM38" s="392"/>
      <c r="AUN38" s="392"/>
      <c r="AUO38" s="392"/>
      <c r="AUP38" s="392"/>
      <c r="AUQ38" s="392"/>
      <c r="AUR38" s="392"/>
      <c r="AUS38" s="392"/>
      <c r="AUT38" s="392"/>
      <c r="AUU38" s="392"/>
      <c r="AUV38" s="392"/>
      <c r="AUW38" s="392"/>
      <c r="AUX38" s="392"/>
      <c r="AUY38" s="392"/>
      <c r="AUZ38" s="392"/>
      <c r="AVA38" s="392"/>
      <c r="AVB38" s="392"/>
      <c r="AVC38" s="392"/>
      <c r="AVD38" s="392"/>
      <c r="AVE38" s="392"/>
      <c r="AVF38" s="392"/>
      <c r="AVG38" s="392"/>
      <c r="AVH38" s="392"/>
      <c r="AVI38" s="392"/>
      <c r="AVJ38" s="392"/>
      <c r="AVK38" s="392"/>
      <c r="AVL38" s="392"/>
      <c r="AVM38" s="392"/>
      <c r="AVN38" s="392"/>
      <c r="AVO38" s="392"/>
      <c r="AVP38" s="392"/>
      <c r="AVQ38" s="392"/>
      <c r="AVR38" s="392"/>
      <c r="AVS38" s="392"/>
      <c r="AVT38" s="392"/>
      <c r="AVU38" s="392"/>
      <c r="AVV38" s="392"/>
      <c r="AVW38" s="392"/>
      <c r="AVX38" s="392"/>
      <c r="AVY38" s="392"/>
      <c r="AVZ38" s="392"/>
      <c r="AWA38" s="392"/>
      <c r="AWB38" s="392"/>
      <c r="AWC38" s="392"/>
      <c r="AWD38" s="392"/>
      <c r="AWE38" s="392"/>
      <c r="AWF38" s="392"/>
      <c r="AWG38" s="392"/>
      <c r="AWH38" s="392"/>
      <c r="AWI38" s="392"/>
      <c r="AWJ38" s="392"/>
      <c r="AWK38" s="392"/>
      <c r="AWL38" s="392"/>
      <c r="AWM38" s="392"/>
      <c r="AWN38" s="392"/>
      <c r="AWO38" s="392"/>
      <c r="AWP38" s="392"/>
      <c r="AWQ38" s="392"/>
      <c r="AWR38" s="392"/>
      <c r="AWS38" s="392"/>
      <c r="AWT38" s="392"/>
      <c r="AWU38" s="392"/>
      <c r="AWV38" s="392"/>
      <c r="AWW38" s="392"/>
      <c r="AWX38" s="392"/>
      <c r="AWY38" s="392"/>
      <c r="AWZ38" s="392"/>
      <c r="AXA38" s="392"/>
      <c r="AXB38" s="392"/>
      <c r="AXC38" s="392"/>
      <c r="AXD38" s="392"/>
      <c r="AXE38" s="392"/>
      <c r="AXF38" s="392"/>
      <c r="AXG38" s="392"/>
      <c r="AXH38" s="392"/>
      <c r="AXI38" s="392"/>
      <c r="AXJ38" s="392"/>
      <c r="AXK38" s="392"/>
      <c r="AXL38" s="392"/>
      <c r="AXM38" s="392"/>
      <c r="AXN38" s="392"/>
      <c r="AXO38" s="392"/>
      <c r="AXP38" s="392"/>
      <c r="AXQ38" s="392"/>
      <c r="AXR38" s="392"/>
      <c r="AXS38" s="392"/>
      <c r="AXT38" s="392"/>
      <c r="AXU38" s="392"/>
      <c r="AXV38" s="392"/>
      <c r="AXW38" s="392"/>
      <c r="AXX38" s="392"/>
      <c r="AXY38" s="392"/>
      <c r="AXZ38" s="392"/>
      <c r="AYA38" s="392"/>
      <c r="AYB38" s="392"/>
      <c r="AYC38" s="392"/>
      <c r="AYD38" s="392"/>
      <c r="AYE38" s="392"/>
      <c r="AYF38" s="392"/>
      <c r="AYG38" s="392"/>
      <c r="AYH38" s="392"/>
      <c r="AYI38" s="392"/>
      <c r="AYJ38" s="392"/>
      <c r="AYK38" s="392"/>
      <c r="AYL38" s="392"/>
      <c r="AYM38" s="392"/>
      <c r="AYN38" s="392"/>
      <c r="AYO38" s="392"/>
      <c r="AYP38" s="392"/>
      <c r="AYQ38" s="392"/>
      <c r="AYR38" s="392"/>
      <c r="AYS38" s="392"/>
      <c r="AYT38" s="392"/>
      <c r="AYU38" s="392"/>
      <c r="AYV38" s="392"/>
      <c r="AYW38" s="392"/>
      <c r="AYX38" s="392"/>
      <c r="AYY38" s="392"/>
      <c r="AYZ38" s="392"/>
      <c r="AZA38" s="392"/>
      <c r="AZB38" s="392"/>
      <c r="AZC38" s="392"/>
      <c r="AZD38" s="392"/>
      <c r="AZE38" s="392"/>
      <c r="AZF38" s="392"/>
      <c r="AZG38" s="392"/>
      <c r="AZH38" s="392"/>
      <c r="AZI38" s="392"/>
      <c r="AZJ38" s="392"/>
      <c r="AZK38" s="392"/>
      <c r="AZL38" s="392"/>
      <c r="AZM38" s="392"/>
      <c r="AZN38" s="392"/>
      <c r="AZO38" s="392"/>
      <c r="AZP38" s="392"/>
      <c r="AZQ38" s="392"/>
      <c r="AZR38" s="392"/>
      <c r="AZS38" s="392"/>
      <c r="AZT38" s="392"/>
      <c r="AZU38" s="392"/>
      <c r="AZV38" s="392"/>
      <c r="AZW38" s="392"/>
      <c r="AZX38" s="392"/>
      <c r="AZY38" s="392"/>
      <c r="AZZ38" s="392"/>
      <c r="BAA38" s="392"/>
      <c r="BAB38" s="392"/>
      <c r="BAC38" s="392"/>
      <c r="BAD38" s="392"/>
      <c r="BAE38" s="392"/>
      <c r="BAF38" s="392"/>
      <c r="BAG38" s="392"/>
      <c r="BAH38" s="392"/>
      <c r="BAI38" s="392"/>
      <c r="BAJ38" s="392"/>
      <c r="BAK38" s="392"/>
      <c r="BAL38" s="392"/>
      <c r="BAM38" s="392"/>
      <c r="BAN38" s="392"/>
      <c r="BAO38" s="392"/>
      <c r="BAP38" s="392"/>
      <c r="BAQ38" s="392"/>
      <c r="BAR38" s="392"/>
      <c r="BAS38" s="392"/>
      <c r="BAT38" s="392"/>
      <c r="BAU38" s="392"/>
      <c r="BAV38" s="392"/>
      <c r="BAW38" s="392"/>
      <c r="BAX38" s="392"/>
      <c r="BAY38" s="392"/>
      <c r="BAZ38" s="392"/>
      <c r="BBA38" s="392"/>
      <c r="BBB38" s="392"/>
      <c r="BBC38" s="392"/>
      <c r="BBD38" s="392"/>
      <c r="BBE38" s="392"/>
      <c r="BBF38" s="392"/>
      <c r="BBG38" s="392"/>
      <c r="BBH38" s="392"/>
      <c r="BBI38" s="392"/>
      <c r="BBJ38" s="392"/>
      <c r="BBK38" s="392"/>
      <c r="BBL38" s="392"/>
      <c r="BBM38" s="392"/>
      <c r="BBN38" s="392"/>
      <c r="BBO38" s="392"/>
      <c r="BBP38" s="392"/>
      <c r="BBQ38" s="392"/>
      <c r="BBR38" s="392"/>
      <c r="BBS38" s="392"/>
      <c r="BBT38" s="392"/>
      <c r="BBU38" s="392"/>
      <c r="BBV38" s="392"/>
      <c r="BBW38" s="392"/>
      <c r="BBX38" s="392"/>
      <c r="BBY38" s="392"/>
      <c r="BBZ38" s="392"/>
      <c r="BCA38" s="392"/>
      <c r="BCB38" s="392"/>
      <c r="BCC38" s="392"/>
      <c r="BCD38" s="392"/>
      <c r="BCE38" s="392"/>
      <c r="BCF38" s="392"/>
      <c r="BCG38" s="392"/>
      <c r="BCH38" s="392"/>
      <c r="BCI38" s="392"/>
      <c r="BCJ38" s="392"/>
      <c r="BCK38" s="392"/>
      <c r="BCL38" s="392"/>
      <c r="BCM38" s="392"/>
      <c r="BCN38" s="392"/>
      <c r="BCO38" s="392"/>
      <c r="BCP38" s="392"/>
      <c r="BCQ38" s="392"/>
      <c r="BCR38" s="392"/>
      <c r="BCS38" s="392"/>
      <c r="BCT38" s="392"/>
      <c r="BCU38" s="392"/>
      <c r="BCV38" s="392"/>
      <c r="BCW38" s="392"/>
      <c r="BCX38" s="392"/>
      <c r="BCY38" s="392"/>
      <c r="BCZ38" s="392"/>
      <c r="BDA38" s="392"/>
      <c r="BDB38" s="392"/>
      <c r="BDC38" s="392"/>
      <c r="BDD38" s="392"/>
      <c r="BDE38" s="392"/>
      <c r="BDF38" s="392"/>
      <c r="BDG38" s="392"/>
      <c r="BDH38" s="392"/>
      <c r="BDI38" s="392"/>
      <c r="BDJ38" s="392"/>
      <c r="BDK38" s="392"/>
      <c r="BDL38" s="392"/>
      <c r="BDM38" s="392"/>
      <c r="BDN38" s="392"/>
      <c r="BDO38" s="392"/>
      <c r="BDP38" s="392"/>
      <c r="BDQ38" s="392"/>
      <c r="BDR38" s="392"/>
      <c r="BDS38" s="392"/>
      <c r="BDT38" s="392"/>
      <c r="BDU38" s="392"/>
      <c r="BDV38" s="392"/>
      <c r="BDW38" s="392"/>
      <c r="BDX38" s="392"/>
      <c r="BDY38" s="392"/>
      <c r="BDZ38" s="392"/>
      <c r="BEA38" s="392"/>
      <c r="BEB38" s="392"/>
      <c r="BEC38" s="392"/>
      <c r="BED38" s="392"/>
      <c r="BEE38" s="392"/>
      <c r="BEF38" s="392"/>
      <c r="BEG38" s="392"/>
      <c r="BEH38" s="392"/>
      <c r="BEI38" s="392"/>
      <c r="BEJ38" s="392"/>
      <c r="BEK38" s="392"/>
      <c r="BEL38" s="392"/>
      <c r="BEM38" s="392"/>
      <c r="BEN38" s="392"/>
      <c r="BEO38" s="392"/>
      <c r="BEP38" s="392"/>
      <c r="BEQ38" s="392"/>
      <c r="BER38" s="392"/>
      <c r="BES38" s="392"/>
      <c r="BET38" s="392"/>
      <c r="BEU38" s="392"/>
      <c r="BEV38" s="392"/>
      <c r="BEW38" s="392"/>
      <c r="BEX38" s="392"/>
      <c r="BEY38" s="392"/>
      <c r="BEZ38" s="392"/>
      <c r="BFA38" s="392"/>
      <c r="BFB38" s="392"/>
      <c r="BFC38" s="392"/>
      <c r="BFD38" s="392"/>
      <c r="BFE38" s="392"/>
      <c r="BFF38" s="392"/>
      <c r="BFG38" s="392"/>
      <c r="BFH38" s="392"/>
      <c r="BFI38" s="392"/>
      <c r="BFJ38" s="392"/>
      <c r="BFK38" s="392"/>
      <c r="BFL38" s="392"/>
      <c r="BFM38" s="392"/>
      <c r="BFN38" s="392"/>
      <c r="BFO38" s="392"/>
      <c r="BFP38" s="392"/>
      <c r="BFQ38" s="392"/>
      <c r="BFR38" s="392"/>
      <c r="BFS38" s="392"/>
      <c r="BFT38" s="392"/>
      <c r="BFU38" s="392"/>
      <c r="BFV38" s="392"/>
      <c r="BFW38" s="392"/>
      <c r="BFX38" s="392"/>
      <c r="BFY38" s="392"/>
      <c r="BFZ38" s="392"/>
      <c r="BGA38" s="392"/>
      <c r="BGB38" s="392"/>
      <c r="BGC38" s="392"/>
      <c r="BGD38" s="392"/>
      <c r="BGE38" s="392"/>
      <c r="BGF38" s="392"/>
      <c r="BGG38" s="392"/>
      <c r="BGH38" s="392"/>
      <c r="BGI38" s="392"/>
      <c r="BGJ38" s="392"/>
      <c r="BGK38" s="392"/>
      <c r="BGL38" s="392"/>
      <c r="BGM38" s="392"/>
      <c r="BGN38" s="392"/>
      <c r="BGO38" s="392"/>
      <c r="BGP38" s="392"/>
      <c r="BGQ38" s="392"/>
      <c r="BGR38" s="392"/>
      <c r="BGS38" s="392"/>
      <c r="BGT38" s="392"/>
      <c r="BGU38" s="392"/>
      <c r="BGV38" s="392"/>
      <c r="BGW38" s="392"/>
      <c r="BGX38" s="392"/>
      <c r="BGY38" s="392"/>
      <c r="BGZ38" s="392"/>
      <c r="BHA38" s="392"/>
      <c r="BHB38" s="392"/>
      <c r="BHC38" s="392"/>
      <c r="BHD38" s="392"/>
      <c r="BHE38" s="392"/>
      <c r="BHF38" s="392"/>
      <c r="BHG38" s="392"/>
      <c r="BHH38" s="392"/>
      <c r="BHI38" s="392"/>
      <c r="BHJ38" s="392"/>
      <c r="BHK38" s="392"/>
      <c r="BHL38" s="392"/>
      <c r="BHM38" s="392"/>
      <c r="BHN38" s="392"/>
      <c r="BHO38" s="392"/>
      <c r="BHP38" s="392"/>
      <c r="BHQ38" s="392"/>
      <c r="BHR38" s="392"/>
      <c r="BHS38" s="392"/>
      <c r="BHT38" s="392"/>
      <c r="BHU38" s="392"/>
      <c r="BHV38" s="392"/>
      <c r="BHW38" s="392"/>
      <c r="BHX38" s="392"/>
      <c r="BHY38" s="392"/>
      <c r="BHZ38" s="392"/>
      <c r="BIA38" s="392"/>
      <c r="BIB38" s="392"/>
      <c r="BIC38" s="392"/>
      <c r="BID38" s="392"/>
      <c r="BIE38" s="392"/>
      <c r="BIF38" s="392"/>
      <c r="BIG38" s="392"/>
      <c r="BIH38" s="392"/>
      <c r="BII38" s="392"/>
      <c r="BIJ38" s="392"/>
      <c r="BIK38" s="392"/>
      <c r="BIL38" s="392"/>
      <c r="BIM38" s="392"/>
      <c r="BIN38" s="392"/>
      <c r="BIO38" s="392"/>
      <c r="BIP38" s="392"/>
      <c r="BIQ38" s="392"/>
      <c r="BIR38" s="392"/>
      <c r="BIS38" s="392"/>
      <c r="BIT38" s="392"/>
      <c r="BIU38" s="392"/>
      <c r="BIV38" s="392"/>
      <c r="BIW38" s="392"/>
      <c r="BIX38" s="392"/>
      <c r="BIY38" s="392"/>
      <c r="BIZ38" s="392"/>
      <c r="BJA38" s="392"/>
      <c r="BJB38" s="392"/>
      <c r="BJC38" s="392"/>
      <c r="BJD38" s="392"/>
      <c r="BJE38" s="392"/>
      <c r="BJF38" s="392"/>
      <c r="BJG38" s="392"/>
      <c r="BJH38" s="392"/>
      <c r="BJI38" s="392"/>
      <c r="BJJ38" s="392"/>
      <c r="BJK38" s="392"/>
      <c r="BJL38" s="392"/>
      <c r="BJM38" s="392"/>
      <c r="BJN38" s="392"/>
      <c r="BJO38" s="392"/>
      <c r="BJP38" s="392"/>
      <c r="BJQ38" s="392"/>
      <c r="BJR38" s="392"/>
      <c r="BJS38" s="392"/>
      <c r="BJT38" s="392"/>
      <c r="BJU38" s="392"/>
      <c r="BJV38" s="392"/>
      <c r="BJW38" s="392"/>
      <c r="BJX38" s="392"/>
      <c r="BJY38" s="392"/>
      <c r="BJZ38" s="392"/>
      <c r="BKA38" s="392"/>
      <c r="BKB38" s="392"/>
      <c r="BKC38" s="392"/>
      <c r="BKD38" s="392"/>
      <c r="BKE38" s="392"/>
      <c r="BKF38" s="392"/>
      <c r="BKG38" s="392"/>
      <c r="BKH38" s="392"/>
      <c r="BKI38" s="392"/>
      <c r="BKJ38" s="392"/>
      <c r="BKK38" s="392"/>
      <c r="BKL38" s="392"/>
      <c r="BKM38" s="392"/>
      <c r="BKN38" s="392"/>
      <c r="BKO38" s="392"/>
      <c r="BKP38" s="392"/>
      <c r="BKQ38" s="392"/>
      <c r="BKR38" s="392"/>
      <c r="BKS38" s="392"/>
      <c r="BKT38" s="392"/>
      <c r="BKU38" s="392"/>
      <c r="BKV38" s="392"/>
      <c r="BKW38" s="392"/>
      <c r="BKX38" s="392"/>
      <c r="BKY38" s="392"/>
      <c r="BKZ38" s="392"/>
      <c r="BLA38" s="392"/>
      <c r="BLB38" s="392"/>
      <c r="BLC38" s="392"/>
      <c r="BLD38" s="392"/>
      <c r="BLE38" s="392"/>
      <c r="BLF38" s="392"/>
      <c r="BLG38" s="392"/>
      <c r="BLH38" s="392"/>
      <c r="BLI38" s="392"/>
      <c r="BLJ38" s="392"/>
      <c r="BLK38" s="392"/>
      <c r="BLL38" s="392"/>
      <c r="BLM38" s="392"/>
      <c r="BLN38" s="392"/>
      <c r="BLO38" s="392"/>
      <c r="BLP38" s="392"/>
      <c r="BLQ38" s="392"/>
      <c r="BLR38" s="392"/>
      <c r="BLS38" s="392"/>
      <c r="BLT38" s="392"/>
      <c r="BLU38" s="392"/>
      <c r="BLV38" s="392"/>
      <c r="BLW38" s="392"/>
      <c r="BLX38" s="392"/>
      <c r="BLY38" s="392"/>
      <c r="BLZ38" s="392"/>
      <c r="BMA38" s="392"/>
      <c r="BMB38" s="392"/>
      <c r="BMC38" s="392"/>
      <c r="BMD38" s="392"/>
      <c r="BME38" s="392"/>
      <c r="BMF38" s="392"/>
      <c r="BMG38" s="392"/>
      <c r="BMH38" s="392"/>
      <c r="BMI38" s="392"/>
      <c r="BMJ38" s="392"/>
      <c r="BMK38" s="392"/>
      <c r="BML38" s="392"/>
      <c r="BMM38" s="392"/>
      <c r="BMN38" s="392"/>
      <c r="BMO38" s="392"/>
      <c r="BMP38" s="392"/>
      <c r="BMQ38" s="392"/>
      <c r="BMR38" s="392"/>
      <c r="BMS38" s="392"/>
      <c r="BMT38" s="392"/>
      <c r="BMU38" s="392"/>
      <c r="BMV38" s="392"/>
      <c r="BMW38" s="392"/>
      <c r="BMX38" s="392"/>
      <c r="BMY38" s="392"/>
      <c r="BMZ38" s="392"/>
      <c r="BNA38" s="392"/>
      <c r="BNB38" s="392"/>
      <c r="BNC38" s="392"/>
      <c r="BND38" s="392"/>
      <c r="BNE38" s="392"/>
      <c r="BNF38" s="392"/>
      <c r="BNG38" s="392"/>
      <c r="BNH38" s="392"/>
      <c r="BNI38" s="392"/>
      <c r="BNJ38" s="392"/>
      <c r="BNK38" s="392"/>
      <c r="BNL38" s="392"/>
      <c r="BNM38" s="392"/>
      <c r="BNN38" s="392"/>
      <c r="BNO38" s="392"/>
      <c r="BNP38" s="392"/>
      <c r="BNQ38" s="392"/>
      <c r="BNR38" s="392"/>
      <c r="BNS38" s="392"/>
      <c r="BNT38" s="392"/>
      <c r="BNU38" s="392"/>
      <c r="BNV38" s="392"/>
      <c r="BNW38" s="392"/>
      <c r="BNX38" s="392"/>
      <c r="BNY38" s="392"/>
      <c r="BNZ38" s="392"/>
      <c r="BOA38" s="392"/>
      <c r="BOB38" s="392"/>
      <c r="BOC38" s="392"/>
      <c r="BOD38" s="392"/>
      <c r="BOE38" s="392"/>
      <c r="BOF38" s="392"/>
      <c r="BOG38" s="392"/>
      <c r="BOH38" s="392"/>
      <c r="BOI38" s="392"/>
      <c r="BOJ38" s="392"/>
      <c r="BOK38" s="392"/>
      <c r="BOL38" s="392"/>
      <c r="BOM38" s="392"/>
      <c r="BON38" s="392"/>
      <c r="BOO38" s="392"/>
      <c r="BOP38" s="392"/>
      <c r="BOQ38" s="392"/>
      <c r="BOR38" s="392"/>
      <c r="BOS38" s="392"/>
      <c r="BOT38" s="392"/>
      <c r="BOU38" s="392"/>
      <c r="BOV38" s="392"/>
      <c r="BOW38" s="392"/>
      <c r="BOX38" s="392"/>
      <c r="BOY38" s="392"/>
      <c r="BOZ38" s="392"/>
      <c r="BPA38" s="392"/>
      <c r="BPB38" s="392"/>
      <c r="BPC38" s="392"/>
      <c r="BPD38" s="392"/>
      <c r="BPE38" s="392"/>
      <c r="BPF38" s="392"/>
      <c r="BPG38" s="392"/>
      <c r="BPH38" s="392"/>
      <c r="BPI38" s="392"/>
      <c r="BPJ38" s="392"/>
      <c r="BPK38" s="392"/>
      <c r="BPL38" s="392"/>
      <c r="BPM38" s="392"/>
      <c r="BPN38" s="392"/>
      <c r="BPO38" s="392"/>
      <c r="BPP38" s="392"/>
      <c r="BPQ38" s="392"/>
      <c r="BPR38" s="392"/>
      <c r="BPS38" s="392"/>
      <c r="BPT38" s="392"/>
      <c r="BPU38" s="392"/>
      <c r="BPV38" s="392"/>
      <c r="BPW38" s="392"/>
      <c r="BPX38" s="392"/>
      <c r="BPY38" s="392"/>
      <c r="BPZ38" s="392"/>
      <c r="BQA38" s="392"/>
      <c r="BQB38" s="392"/>
      <c r="BQC38" s="392"/>
      <c r="BQD38" s="392"/>
      <c r="BQE38" s="392"/>
      <c r="BQF38" s="392"/>
      <c r="BQG38" s="392"/>
      <c r="BQH38" s="392"/>
      <c r="BQI38" s="392"/>
      <c r="BQJ38" s="392"/>
      <c r="BQK38" s="392"/>
      <c r="BQL38" s="392"/>
      <c r="BQM38" s="392"/>
      <c r="BQN38" s="392"/>
      <c r="BQO38" s="392"/>
      <c r="BQP38" s="392"/>
      <c r="BQQ38" s="392"/>
      <c r="BQR38" s="392"/>
      <c r="BQS38" s="392"/>
      <c r="BQT38" s="392"/>
      <c r="BQU38" s="392"/>
      <c r="BQV38" s="392"/>
      <c r="BQW38" s="392"/>
      <c r="BQX38" s="392"/>
      <c r="BQY38" s="392"/>
      <c r="BQZ38" s="392"/>
      <c r="BRA38" s="392"/>
      <c r="BRB38" s="392"/>
      <c r="BRC38" s="392"/>
      <c r="BRD38" s="392"/>
      <c r="BRE38" s="392"/>
      <c r="BRF38" s="392"/>
      <c r="BRG38" s="392"/>
      <c r="BRH38" s="392"/>
      <c r="BRI38" s="392"/>
      <c r="BRJ38" s="392"/>
      <c r="BRK38" s="392"/>
      <c r="BRL38" s="392"/>
      <c r="BRM38" s="392"/>
      <c r="BRN38" s="392"/>
      <c r="BRO38" s="392"/>
      <c r="BRP38" s="392"/>
      <c r="BRQ38" s="392"/>
      <c r="BRR38" s="392"/>
      <c r="BRS38" s="392"/>
      <c r="BRT38" s="392"/>
      <c r="BRU38" s="392"/>
      <c r="BRV38" s="392"/>
      <c r="BRW38" s="392"/>
      <c r="BRX38" s="392"/>
      <c r="BRY38" s="392"/>
      <c r="BRZ38" s="392"/>
      <c r="BSA38" s="392"/>
      <c r="BSB38" s="392"/>
      <c r="BSC38" s="392"/>
      <c r="BSD38" s="392"/>
      <c r="BSE38" s="392"/>
      <c r="BSF38" s="392"/>
      <c r="BSG38" s="392"/>
      <c r="BSH38" s="392"/>
      <c r="BSI38" s="392"/>
      <c r="BSJ38" s="392"/>
      <c r="BSK38" s="392"/>
      <c r="BSL38" s="392"/>
      <c r="BSM38" s="392"/>
      <c r="BSN38" s="392"/>
      <c r="BSO38" s="392"/>
      <c r="BSP38" s="392"/>
      <c r="BSQ38" s="392"/>
      <c r="BSR38" s="392"/>
      <c r="BSS38" s="392"/>
      <c r="BST38" s="392"/>
      <c r="BSU38" s="392"/>
      <c r="BSV38" s="392"/>
      <c r="BSW38" s="392"/>
      <c r="BSX38" s="392"/>
      <c r="BSY38" s="392"/>
      <c r="BSZ38" s="392"/>
      <c r="BTA38" s="392"/>
      <c r="BTB38" s="392"/>
      <c r="BTC38" s="392"/>
      <c r="BTD38" s="392"/>
      <c r="BTE38" s="392"/>
      <c r="BTF38" s="392"/>
      <c r="BTG38" s="392"/>
      <c r="BTH38" s="392"/>
      <c r="BTI38" s="392"/>
      <c r="BTJ38" s="392"/>
      <c r="BTK38" s="392"/>
      <c r="BTL38" s="392"/>
      <c r="BTM38" s="392"/>
      <c r="BTN38" s="392"/>
      <c r="BTO38" s="392"/>
      <c r="BTP38" s="392"/>
      <c r="BTQ38" s="392"/>
      <c r="BTR38" s="392"/>
      <c r="BTS38" s="392"/>
      <c r="BTT38" s="392"/>
      <c r="BTU38" s="392"/>
      <c r="BTV38" s="392"/>
      <c r="BTW38" s="392"/>
      <c r="BTX38" s="392"/>
      <c r="BTY38" s="392"/>
      <c r="BTZ38" s="392"/>
      <c r="BUA38" s="392"/>
      <c r="BUB38" s="392"/>
      <c r="BUC38" s="392"/>
      <c r="BUD38" s="392"/>
      <c r="BUE38" s="392"/>
      <c r="BUF38" s="392"/>
      <c r="BUG38" s="392"/>
      <c r="BUH38" s="392"/>
      <c r="BUI38" s="392"/>
      <c r="BUJ38" s="392"/>
      <c r="BUK38" s="392"/>
      <c r="BUL38" s="392"/>
      <c r="BUM38" s="392"/>
      <c r="BUN38" s="392"/>
      <c r="BUO38" s="392"/>
      <c r="BUP38" s="392"/>
      <c r="BUQ38" s="392"/>
      <c r="BUR38" s="392"/>
      <c r="BUS38" s="392"/>
      <c r="BUT38" s="392"/>
      <c r="BUU38" s="392"/>
      <c r="BUV38" s="392"/>
      <c r="BUW38" s="392"/>
      <c r="BUX38" s="392"/>
      <c r="BUY38" s="392"/>
      <c r="BUZ38" s="392"/>
      <c r="BVA38" s="392"/>
      <c r="BVB38" s="392"/>
      <c r="BVC38" s="392"/>
      <c r="BVD38" s="392"/>
      <c r="BVE38" s="392"/>
      <c r="BVF38" s="392"/>
      <c r="BVG38" s="392"/>
      <c r="BVH38" s="392"/>
      <c r="BVI38" s="392"/>
      <c r="BVJ38" s="392"/>
      <c r="BVK38" s="392"/>
      <c r="BVL38" s="392"/>
      <c r="BVM38" s="392"/>
      <c r="BVN38" s="392"/>
      <c r="BVO38" s="392"/>
      <c r="BVP38" s="392"/>
      <c r="BVQ38" s="392"/>
      <c r="BVR38" s="392"/>
      <c r="BVS38" s="392"/>
      <c r="BVT38" s="392"/>
      <c r="BVU38" s="392"/>
      <c r="BVV38" s="392"/>
      <c r="BVW38" s="392"/>
      <c r="BVX38" s="392"/>
      <c r="BVY38" s="392"/>
      <c r="BVZ38" s="392"/>
      <c r="BWA38" s="392"/>
      <c r="BWB38" s="392"/>
      <c r="BWC38" s="392"/>
      <c r="BWD38" s="392"/>
      <c r="BWE38" s="392"/>
      <c r="BWF38" s="392"/>
      <c r="BWG38" s="392"/>
      <c r="BWH38" s="392"/>
      <c r="BWI38" s="392"/>
      <c r="BWJ38" s="392"/>
      <c r="BWK38" s="392"/>
      <c r="BWL38" s="392"/>
      <c r="BWM38" s="392"/>
      <c r="BWN38" s="392"/>
      <c r="BWO38" s="392"/>
      <c r="BWP38" s="392"/>
      <c r="BWQ38" s="392"/>
      <c r="BWR38" s="392"/>
      <c r="BWS38" s="392"/>
      <c r="BWT38" s="392"/>
      <c r="BWU38" s="392"/>
      <c r="BWV38" s="392"/>
      <c r="BWW38" s="392"/>
      <c r="BWX38" s="392"/>
      <c r="BWY38" s="392"/>
      <c r="BWZ38" s="392"/>
      <c r="BXA38" s="392"/>
      <c r="BXB38" s="392"/>
      <c r="BXC38" s="392"/>
      <c r="BXD38" s="392"/>
      <c r="BXE38" s="392"/>
      <c r="BXF38" s="392"/>
      <c r="BXG38" s="392"/>
      <c r="BXH38" s="392"/>
      <c r="BXI38" s="392"/>
      <c r="BXJ38" s="392"/>
      <c r="BXK38" s="392"/>
      <c r="BXL38" s="392"/>
      <c r="BXM38" s="392"/>
      <c r="BXN38" s="392"/>
      <c r="BXO38" s="392"/>
      <c r="BXP38" s="392"/>
      <c r="BXQ38" s="392"/>
      <c r="BXR38" s="392"/>
      <c r="BXS38" s="392"/>
      <c r="BXT38" s="392"/>
      <c r="BXU38" s="392"/>
      <c r="BXV38" s="392"/>
      <c r="BXW38" s="392"/>
      <c r="BXX38" s="392"/>
      <c r="BXY38" s="392"/>
      <c r="BXZ38" s="392"/>
      <c r="BYA38" s="392"/>
      <c r="BYB38" s="392"/>
      <c r="BYC38" s="392"/>
      <c r="BYD38" s="392"/>
      <c r="BYE38" s="392"/>
      <c r="BYF38" s="392"/>
      <c r="BYG38" s="392"/>
      <c r="BYH38" s="392"/>
      <c r="BYI38" s="392"/>
      <c r="BYJ38" s="392"/>
      <c r="BYK38" s="392"/>
      <c r="BYL38" s="392"/>
      <c r="BYM38" s="392"/>
      <c r="BYN38" s="392"/>
      <c r="BYO38" s="392"/>
      <c r="BYP38" s="392"/>
      <c r="BYQ38" s="392"/>
      <c r="BYR38" s="392"/>
      <c r="BYS38" s="392"/>
      <c r="BYT38" s="392"/>
      <c r="BYU38" s="392"/>
      <c r="BYV38" s="392"/>
      <c r="BYW38" s="392"/>
      <c r="BYX38" s="392"/>
      <c r="BYY38" s="392"/>
      <c r="BYZ38" s="392"/>
      <c r="BZA38" s="392"/>
      <c r="BZB38" s="392"/>
      <c r="BZC38" s="392"/>
      <c r="BZD38" s="392"/>
      <c r="BZE38" s="392"/>
      <c r="BZF38" s="392"/>
      <c r="BZG38" s="392"/>
      <c r="BZH38" s="392"/>
      <c r="BZI38" s="392"/>
      <c r="BZJ38" s="392"/>
      <c r="BZK38" s="392"/>
      <c r="BZL38" s="392"/>
      <c r="BZM38" s="392"/>
      <c r="BZN38" s="392"/>
      <c r="BZO38" s="392"/>
      <c r="BZP38" s="392"/>
      <c r="BZQ38" s="392"/>
      <c r="BZR38" s="392"/>
      <c r="BZS38" s="392"/>
      <c r="BZT38" s="392"/>
      <c r="BZU38" s="392"/>
      <c r="BZV38" s="392"/>
      <c r="BZW38" s="392"/>
      <c r="BZX38" s="392"/>
      <c r="BZY38" s="392"/>
      <c r="BZZ38" s="392"/>
      <c r="CAA38" s="392"/>
      <c r="CAB38" s="392"/>
      <c r="CAC38" s="392"/>
      <c r="CAD38" s="392"/>
      <c r="CAE38" s="392"/>
      <c r="CAF38" s="392"/>
      <c r="CAG38" s="392"/>
      <c r="CAH38" s="392"/>
      <c r="CAI38" s="392"/>
      <c r="CAJ38" s="392"/>
      <c r="CAK38" s="392"/>
      <c r="CAL38" s="392"/>
      <c r="CAM38" s="392"/>
      <c r="CAN38" s="392"/>
      <c r="CAO38" s="392"/>
      <c r="CAP38" s="392"/>
      <c r="CAQ38" s="392"/>
      <c r="CAR38" s="392"/>
      <c r="CAS38" s="392"/>
      <c r="CAT38" s="392"/>
      <c r="CAU38" s="392"/>
      <c r="CAV38" s="392"/>
      <c r="CAW38" s="392"/>
      <c r="CAX38" s="392"/>
      <c r="CAY38" s="392"/>
      <c r="CAZ38" s="392"/>
      <c r="CBA38" s="392"/>
      <c r="CBB38" s="392"/>
      <c r="CBC38" s="392"/>
      <c r="CBD38" s="392"/>
      <c r="CBE38" s="392"/>
      <c r="CBF38" s="392"/>
      <c r="CBG38" s="392"/>
      <c r="CBH38" s="392"/>
      <c r="CBI38" s="392"/>
      <c r="CBJ38" s="392"/>
      <c r="CBK38" s="392"/>
      <c r="CBL38" s="392"/>
      <c r="CBM38" s="392"/>
      <c r="CBN38" s="392"/>
      <c r="CBO38" s="392"/>
      <c r="CBP38" s="392"/>
      <c r="CBQ38" s="392"/>
      <c r="CBR38" s="392"/>
      <c r="CBS38" s="392"/>
      <c r="CBT38" s="392"/>
      <c r="CBU38" s="392"/>
      <c r="CBV38" s="392"/>
      <c r="CBW38" s="392"/>
      <c r="CBX38" s="392"/>
      <c r="CBY38" s="392"/>
      <c r="CBZ38" s="392"/>
      <c r="CCA38" s="392"/>
      <c r="CCB38" s="392"/>
      <c r="CCC38" s="392"/>
      <c r="CCD38" s="392"/>
      <c r="CCE38" s="392"/>
      <c r="CCF38" s="392"/>
      <c r="CCG38" s="392"/>
      <c r="CCH38" s="392"/>
      <c r="CCI38" s="392"/>
      <c r="CCJ38" s="392"/>
      <c r="CCK38" s="392"/>
      <c r="CCL38" s="392"/>
      <c r="CCM38" s="392"/>
      <c r="CCN38" s="392"/>
      <c r="CCO38" s="392"/>
      <c r="CCP38" s="392"/>
      <c r="CCQ38" s="392"/>
      <c r="CCR38" s="392"/>
      <c r="CCS38" s="392"/>
      <c r="CCT38" s="392"/>
      <c r="CCU38" s="392"/>
      <c r="CCV38" s="392"/>
      <c r="CCW38" s="392"/>
      <c r="CCX38" s="392"/>
      <c r="CCY38" s="392"/>
      <c r="CCZ38" s="392"/>
      <c r="CDA38" s="392"/>
      <c r="CDB38" s="392"/>
      <c r="CDC38" s="392"/>
      <c r="CDD38" s="392"/>
      <c r="CDE38" s="392"/>
      <c r="CDF38" s="392"/>
      <c r="CDG38" s="392"/>
      <c r="CDH38" s="392"/>
      <c r="CDI38" s="392"/>
      <c r="CDJ38" s="392"/>
      <c r="CDK38" s="392"/>
      <c r="CDL38" s="392"/>
      <c r="CDM38" s="392"/>
      <c r="CDN38" s="392"/>
      <c r="CDO38" s="392"/>
      <c r="CDP38" s="392"/>
      <c r="CDQ38" s="392"/>
      <c r="CDR38" s="392"/>
      <c r="CDS38" s="392"/>
      <c r="CDT38" s="392"/>
      <c r="CDU38" s="392"/>
      <c r="CDV38" s="392"/>
      <c r="CDW38" s="392"/>
      <c r="CDX38" s="392"/>
      <c r="CDY38" s="392"/>
      <c r="CDZ38" s="392"/>
      <c r="CEA38" s="392"/>
      <c r="CEB38" s="392"/>
      <c r="CEC38" s="392"/>
      <c r="CED38" s="392"/>
      <c r="CEE38" s="392"/>
      <c r="CEF38" s="392"/>
      <c r="CEG38" s="392"/>
      <c r="CEH38" s="392"/>
      <c r="CEI38" s="392"/>
      <c r="CEJ38" s="392"/>
      <c r="CEK38" s="392"/>
      <c r="CEL38" s="392"/>
      <c r="CEM38" s="392"/>
      <c r="CEN38" s="392"/>
      <c r="CEO38" s="392"/>
      <c r="CEP38" s="392"/>
      <c r="CEQ38" s="392"/>
      <c r="CER38" s="392"/>
      <c r="CES38" s="392"/>
      <c r="CET38" s="392"/>
      <c r="CEU38" s="392"/>
      <c r="CEV38" s="392"/>
      <c r="CEW38" s="392"/>
      <c r="CEX38" s="392"/>
      <c r="CEY38" s="392"/>
      <c r="CEZ38" s="392"/>
      <c r="CFA38" s="392"/>
      <c r="CFB38" s="392"/>
      <c r="CFC38" s="392"/>
      <c r="CFD38" s="392"/>
      <c r="CFE38" s="392"/>
      <c r="CFF38" s="392"/>
      <c r="CFG38" s="392"/>
      <c r="CFH38" s="392"/>
      <c r="CFI38" s="392"/>
      <c r="CFJ38" s="392"/>
      <c r="CFK38" s="392"/>
      <c r="CFL38" s="392"/>
      <c r="CFM38" s="392"/>
      <c r="CFN38" s="392"/>
      <c r="CFO38" s="392"/>
      <c r="CFP38" s="392"/>
      <c r="CFQ38" s="392"/>
      <c r="CFR38" s="392"/>
      <c r="CFS38" s="392"/>
      <c r="CFT38" s="392"/>
      <c r="CFU38" s="392"/>
      <c r="CFV38" s="392"/>
      <c r="CFW38" s="392"/>
      <c r="CFX38" s="392"/>
      <c r="CFY38" s="392"/>
      <c r="CFZ38" s="392"/>
      <c r="CGA38" s="392"/>
      <c r="CGB38" s="392"/>
      <c r="CGC38" s="392"/>
      <c r="CGD38" s="392"/>
      <c r="CGE38" s="392"/>
      <c r="CGF38" s="392"/>
      <c r="CGG38" s="392"/>
      <c r="CGH38" s="392"/>
      <c r="CGI38" s="392"/>
      <c r="CGJ38" s="392"/>
      <c r="CGK38" s="392"/>
      <c r="CGL38" s="392"/>
      <c r="CGM38" s="392"/>
      <c r="CGN38" s="392"/>
      <c r="CGO38" s="392"/>
      <c r="CGP38" s="392"/>
      <c r="CGQ38" s="392"/>
      <c r="CGR38" s="392"/>
      <c r="CGS38" s="392"/>
      <c r="CGT38" s="392"/>
      <c r="CGU38" s="392"/>
      <c r="CGV38" s="392"/>
      <c r="CGW38" s="392"/>
      <c r="CGX38" s="392"/>
      <c r="CGY38" s="392"/>
      <c r="CGZ38" s="392"/>
      <c r="CHA38" s="392"/>
      <c r="CHB38" s="392"/>
      <c r="CHC38" s="392"/>
      <c r="CHD38" s="392"/>
      <c r="CHE38" s="392"/>
      <c r="CHF38" s="392"/>
      <c r="CHG38" s="392"/>
      <c r="CHH38" s="392"/>
      <c r="CHI38" s="392"/>
      <c r="CHJ38" s="392"/>
      <c r="CHK38" s="392"/>
      <c r="CHL38" s="392"/>
      <c r="CHM38" s="392"/>
      <c r="CHN38" s="392"/>
      <c r="CHO38" s="392"/>
      <c r="CHP38" s="392"/>
      <c r="CHQ38" s="392"/>
      <c r="CHR38" s="392"/>
      <c r="CHS38" s="392"/>
      <c r="CHT38" s="392"/>
      <c r="CHU38" s="392"/>
      <c r="CHV38" s="392"/>
      <c r="CHW38" s="392"/>
      <c r="CHX38" s="392"/>
      <c r="CHY38" s="392"/>
      <c r="CHZ38" s="392"/>
      <c r="CIA38" s="392"/>
      <c r="CIB38" s="392"/>
      <c r="CIC38" s="392"/>
      <c r="CID38" s="392"/>
      <c r="CIE38" s="392"/>
      <c r="CIF38" s="392"/>
      <c r="CIG38" s="392"/>
      <c r="CIH38" s="392"/>
      <c r="CII38" s="392"/>
      <c r="CIJ38" s="392"/>
      <c r="CIK38" s="392"/>
      <c r="CIL38" s="392"/>
      <c r="CIM38" s="392"/>
      <c r="CIN38" s="392"/>
      <c r="CIO38" s="392"/>
      <c r="CIP38" s="392"/>
      <c r="CIQ38" s="392"/>
      <c r="CIR38" s="392"/>
      <c r="CIS38" s="392"/>
      <c r="CIT38" s="392"/>
      <c r="CIU38" s="392"/>
      <c r="CIV38" s="392"/>
      <c r="CIW38" s="392"/>
      <c r="CIX38" s="392"/>
      <c r="CIY38" s="392"/>
      <c r="CIZ38" s="392"/>
      <c r="CJA38" s="392"/>
      <c r="CJB38" s="392"/>
      <c r="CJC38" s="392"/>
      <c r="CJD38" s="392"/>
      <c r="CJE38" s="392"/>
      <c r="CJF38" s="392"/>
      <c r="CJG38" s="392"/>
      <c r="CJH38" s="392"/>
      <c r="CJI38" s="392"/>
      <c r="CJJ38" s="392"/>
      <c r="CJK38" s="392"/>
      <c r="CJL38" s="392"/>
      <c r="CJM38" s="392"/>
      <c r="CJN38" s="392"/>
      <c r="CJO38" s="392"/>
      <c r="CJP38" s="392"/>
      <c r="CJQ38" s="392"/>
      <c r="CJR38" s="392"/>
      <c r="CJS38" s="392"/>
      <c r="CJT38" s="392"/>
      <c r="CJU38" s="392"/>
      <c r="CJV38" s="392"/>
      <c r="CJW38" s="392"/>
      <c r="CJX38" s="392"/>
      <c r="CJY38" s="392"/>
      <c r="CJZ38" s="392"/>
      <c r="CKA38" s="392"/>
      <c r="CKB38" s="392"/>
      <c r="CKC38" s="392"/>
      <c r="CKD38" s="392"/>
      <c r="CKE38" s="392"/>
      <c r="CKF38" s="392"/>
      <c r="CKG38" s="392"/>
      <c r="CKH38" s="392"/>
      <c r="CKI38" s="392"/>
      <c r="CKJ38" s="392"/>
      <c r="CKK38" s="392"/>
      <c r="CKL38" s="392"/>
      <c r="CKM38" s="392"/>
      <c r="CKN38" s="392"/>
      <c r="CKO38" s="392"/>
      <c r="CKP38" s="392"/>
      <c r="CKQ38" s="392"/>
      <c r="CKR38" s="392"/>
      <c r="CKS38" s="392"/>
      <c r="CKT38" s="392"/>
      <c r="CKU38" s="392"/>
      <c r="CKV38" s="392"/>
      <c r="CKW38" s="392"/>
      <c r="CKX38" s="392"/>
      <c r="CKY38" s="392"/>
      <c r="CKZ38" s="392"/>
      <c r="CLA38" s="392"/>
      <c r="CLB38" s="392"/>
      <c r="CLC38" s="392"/>
      <c r="CLD38" s="392"/>
      <c r="CLE38" s="392"/>
      <c r="CLF38" s="392"/>
      <c r="CLG38" s="392"/>
      <c r="CLH38" s="392"/>
      <c r="CLI38" s="392"/>
      <c r="CLJ38" s="392"/>
      <c r="CLK38" s="392"/>
      <c r="CLL38" s="392"/>
      <c r="CLM38" s="392"/>
      <c r="CLN38" s="392"/>
      <c r="CLO38" s="392"/>
      <c r="CLP38" s="392"/>
      <c r="CLQ38" s="392"/>
      <c r="CLR38" s="392"/>
      <c r="CLS38" s="392"/>
      <c r="CLT38" s="392"/>
      <c r="CLU38" s="392"/>
      <c r="CLV38" s="392"/>
      <c r="CLW38" s="392"/>
      <c r="CLX38" s="392"/>
      <c r="CLY38" s="392"/>
      <c r="CLZ38" s="392"/>
      <c r="CMA38" s="392"/>
      <c r="CMB38" s="392"/>
      <c r="CMC38" s="392"/>
      <c r="CMD38" s="392"/>
      <c r="CME38" s="392"/>
      <c r="CMF38" s="392"/>
      <c r="CMG38" s="392"/>
      <c r="CMH38" s="392"/>
      <c r="CMI38" s="392"/>
      <c r="CMJ38" s="392"/>
      <c r="CMK38" s="392"/>
      <c r="CML38" s="392"/>
      <c r="CMM38" s="392"/>
      <c r="CMN38" s="392"/>
      <c r="CMO38" s="392"/>
      <c r="CMP38" s="392"/>
      <c r="CMQ38" s="392"/>
      <c r="CMR38" s="392"/>
      <c r="CMS38" s="392"/>
      <c r="CMT38" s="392"/>
      <c r="CMU38" s="392"/>
      <c r="CMV38" s="392"/>
      <c r="CMW38" s="392"/>
      <c r="CMX38" s="392"/>
      <c r="CMY38" s="392"/>
      <c r="CMZ38" s="392"/>
      <c r="CNA38" s="392"/>
      <c r="CNB38" s="392"/>
      <c r="CNC38" s="392"/>
      <c r="CND38" s="392"/>
      <c r="CNE38" s="392"/>
      <c r="CNF38" s="392"/>
      <c r="CNG38" s="392"/>
      <c r="CNH38" s="392"/>
      <c r="CNI38" s="392"/>
      <c r="CNJ38" s="392"/>
      <c r="CNK38" s="392"/>
      <c r="CNL38" s="392"/>
      <c r="CNM38" s="392"/>
      <c r="CNN38" s="392"/>
      <c r="CNO38" s="392"/>
      <c r="CNP38" s="392"/>
      <c r="CNQ38" s="392"/>
      <c r="CNR38" s="392"/>
      <c r="CNS38" s="392"/>
      <c r="CNT38" s="392"/>
      <c r="CNU38" s="392"/>
      <c r="CNV38" s="392"/>
      <c r="CNW38" s="392"/>
      <c r="CNX38" s="392"/>
      <c r="CNY38" s="392"/>
      <c r="CNZ38" s="392"/>
      <c r="COA38" s="392"/>
      <c r="COB38" s="392"/>
      <c r="COC38" s="392"/>
      <c r="COD38" s="392"/>
      <c r="COE38" s="392"/>
      <c r="COF38" s="392"/>
      <c r="COG38" s="392"/>
      <c r="COH38" s="392"/>
      <c r="COI38" s="392"/>
      <c r="COJ38" s="392"/>
      <c r="COK38" s="392"/>
      <c r="COL38" s="392"/>
      <c r="COM38" s="392"/>
      <c r="CON38" s="392"/>
      <c r="COO38" s="392"/>
      <c r="COP38" s="392"/>
      <c r="COQ38" s="392"/>
      <c r="COR38" s="392"/>
      <c r="COS38" s="392"/>
      <c r="COT38" s="392"/>
      <c r="COU38" s="392"/>
      <c r="COV38" s="392"/>
      <c r="COW38" s="392"/>
      <c r="COX38" s="392"/>
      <c r="COY38" s="392"/>
      <c r="COZ38" s="392"/>
      <c r="CPA38" s="392"/>
      <c r="CPB38" s="392"/>
      <c r="CPC38" s="392"/>
      <c r="CPD38" s="392"/>
      <c r="CPE38" s="392"/>
      <c r="CPF38" s="392"/>
      <c r="CPG38" s="392"/>
      <c r="CPH38" s="392"/>
      <c r="CPI38" s="392"/>
      <c r="CPJ38" s="392"/>
      <c r="CPK38" s="392"/>
      <c r="CPL38" s="392"/>
      <c r="CPM38" s="392"/>
      <c r="CPN38" s="392"/>
      <c r="CPO38" s="392"/>
      <c r="CPP38" s="392"/>
      <c r="CPQ38" s="392"/>
      <c r="CPR38" s="392"/>
      <c r="CPS38" s="392"/>
      <c r="CPT38" s="392"/>
      <c r="CPU38" s="392"/>
      <c r="CPV38" s="392"/>
      <c r="CPW38" s="392"/>
      <c r="CPX38" s="392"/>
      <c r="CPY38" s="392"/>
      <c r="CPZ38" s="392"/>
      <c r="CQA38" s="392"/>
      <c r="CQB38" s="392"/>
      <c r="CQC38" s="392"/>
      <c r="CQD38" s="392"/>
      <c r="CQE38" s="392"/>
      <c r="CQF38" s="392"/>
      <c r="CQG38" s="392"/>
      <c r="CQH38" s="392"/>
      <c r="CQI38" s="392"/>
      <c r="CQJ38" s="392"/>
      <c r="CQK38" s="392"/>
      <c r="CQL38" s="392"/>
      <c r="CQM38" s="392"/>
      <c r="CQN38" s="392"/>
      <c r="CQO38" s="392"/>
      <c r="CQP38" s="392"/>
      <c r="CQQ38" s="392"/>
      <c r="CQR38" s="392"/>
      <c r="CQS38" s="392"/>
      <c r="CQT38" s="392"/>
      <c r="CQU38" s="392"/>
      <c r="CQV38" s="392"/>
      <c r="CQW38" s="392"/>
      <c r="CQX38" s="392"/>
      <c r="CQY38" s="392"/>
      <c r="CQZ38" s="392"/>
      <c r="CRA38" s="392"/>
      <c r="CRB38" s="392"/>
      <c r="CRC38" s="392"/>
      <c r="CRD38" s="392"/>
      <c r="CRE38" s="392"/>
      <c r="CRF38" s="392"/>
      <c r="CRG38" s="392"/>
      <c r="CRH38" s="392"/>
      <c r="CRI38" s="392"/>
      <c r="CRJ38" s="392"/>
      <c r="CRK38" s="392"/>
      <c r="CRL38" s="392"/>
      <c r="CRM38" s="392"/>
      <c r="CRN38" s="392"/>
      <c r="CRO38" s="392"/>
      <c r="CRP38" s="392"/>
      <c r="CRQ38" s="392"/>
      <c r="CRR38" s="392"/>
      <c r="CRS38" s="392"/>
      <c r="CRT38" s="392"/>
      <c r="CRU38" s="392"/>
      <c r="CRV38" s="392"/>
      <c r="CRW38" s="392"/>
      <c r="CRX38" s="392"/>
      <c r="CRY38" s="392"/>
      <c r="CRZ38" s="392"/>
      <c r="CSA38" s="392"/>
      <c r="CSB38" s="392"/>
      <c r="CSC38" s="392"/>
      <c r="CSD38" s="392"/>
      <c r="CSE38" s="392"/>
      <c r="CSF38" s="392"/>
      <c r="CSG38" s="392"/>
      <c r="CSH38" s="392"/>
      <c r="CSI38" s="392"/>
      <c r="CSJ38" s="392"/>
      <c r="CSK38" s="392"/>
      <c r="CSL38" s="392"/>
      <c r="CSM38" s="392"/>
      <c r="CSN38" s="392"/>
      <c r="CSO38" s="392"/>
      <c r="CSP38" s="392"/>
      <c r="CSQ38" s="392"/>
      <c r="CSR38" s="392"/>
      <c r="CSS38" s="392"/>
      <c r="CST38" s="392"/>
      <c r="CSU38" s="392"/>
      <c r="CSV38" s="392"/>
      <c r="CSW38" s="392"/>
      <c r="CSX38" s="392"/>
      <c r="CSY38" s="392"/>
      <c r="CSZ38" s="392"/>
      <c r="CTA38" s="392"/>
      <c r="CTB38" s="392"/>
      <c r="CTC38" s="392"/>
      <c r="CTD38" s="392"/>
      <c r="CTE38" s="392"/>
      <c r="CTF38" s="392"/>
      <c r="CTG38" s="392"/>
      <c r="CTH38" s="392"/>
      <c r="CTI38" s="392"/>
      <c r="CTJ38" s="392"/>
      <c r="CTK38" s="392"/>
      <c r="CTL38" s="392"/>
      <c r="CTM38" s="392"/>
      <c r="CTN38" s="392"/>
      <c r="CTO38" s="392"/>
      <c r="CTP38" s="392"/>
      <c r="CTQ38" s="392"/>
      <c r="CTR38" s="392"/>
      <c r="CTS38" s="392"/>
      <c r="CTT38" s="392"/>
      <c r="CTU38" s="392"/>
      <c r="CTV38" s="392"/>
      <c r="CTW38" s="392"/>
      <c r="CTX38" s="392"/>
      <c r="CTY38" s="392"/>
      <c r="CTZ38" s="392"/>
      <c r="CUA38" s="392"/>
      <c r="CUB38" s="392"/>
      <c r="CUC38" s="392"/>
      <c r="CUD38" s="392"/>
      <c r="CUE38" s="392"/>
      <c r="CUF38" s="392"/>
      <c r="CUG38" s="392"/>
      <c r="CUH38" s="392"/>
      <c r="CUI38" s="392"/>
      <c r="CUJ38" s="392"/>
      <c r="CUK38" s="392"/>
      <c r="CUL38" s="392"/>
      <c r="CUM38" s="392"/>
      <c r="CUN38" s="392"/>
      <c r="CUO38" s="392"/>
      <c r="CUP38" s="392"/>
      <c r="CUQ38" s="392"/>
      <c r="CUR38" s="392"/>
      <c r="CUS38" s="392"/>
      <c r="CUT38" s="392"/>
      <c r="CUU38" s="392"/>
      <c r="CUV38" s="392"/>
      <c r="CUW38" s="392"/>
      <c r="CUX38" s="392"/>
      <c r="CUY38" s="392"/>
      <c r="CUZ38" s="392"/>
      <c r="CVA38" s="392"/>
      <c r="CVB38" s="392"/>
      <c r="CVC38" s="392"/>
      <c r="CVD38" s="392"/>
      <c r="CVE38" s="392"/>
      <c r="CVF38" s="392"/>
      <c r="CVG38" s="392"/>
      <c r="CVH38" s="392"/>
      <c r="CVI38" s="392"/>
      <c r="CVJ38" s="392"/>
      <c r="CVK38" s="392"/>
      <c r="CVL38" s="392"/>
      <c r="CVM38" s="392"/>
      <c r="CVN38" s="392"/>
      <c r="CVO38" s="392"/>
      <c r="CVP38" s="392"/>
      <c r="CVQ38" s="392"/>
      <c r="CVR38" s="392"/>
      <c r="CVS38" s="392"/>
      <c r="CVT38" s="392"/>
      <c r="CVU38" s="392"/>
      <c r="CVV38" s="392"/>
      <c r="CVW38" s="392"/>
      <c r="CVX38" s="392"/>
      <c r="CVY38" s="392"/>
      <c r="CVZ38" s="392"/>
      <c r="CWA38" s="392"/>
      <c r="CWB38" s="392"/>
      <c r="CWC38" s="392"/>
      <c r="CWD38" s="392"/>
      <c r="CWE38" s="392"/>
      <c r="CWF38" s="392"/>
      <c r="CWG38" s="392"/>
      <c r="CWH38" s="392"/>
      <c r="CWI38" s="392"/>
      <c r="CWJ38" s="392"/>
      <c r="CWK38" s="392"/>
      <c r="CWL38" s="392"/>
      <c r="CWM38" s="392"/>
      <c r="CWN38" s="392"/>
      <c r="CWO38" s="392"/>
      <c r="CWP38" s="392"/>
      <c r="CWQ38" s="392"/>
      <c r="CWR38" s="392"/>
      <c r="CWS38" s="392"/>
      <c r="CWT38" s="392"/>
      <c r="CWU38" s="392"/>
      <c r="CWV38" s="392"/>
      <c r="CWW38" s="392"/>
      <c r="CWX38" s="392"/>
      <c r="CWY38" s="392"/>
      <c r="CWZ38" s="392"/>
      <c r="CXA38" s="392"/>
      <c r="CXB38" s="392"/>
      <c r="CXC38" s="392"/>
      <c r="CXD38" s="392"/>
      <c r="CXE38" s="392"/>
      <c r="CXF38" s="392"/>
      <c r="CXG38" s="392"/>
      <c r="CXH38" s="392"/>
      <c r="CXI38" s="392"/>
      <c r="CXJ38" s="392"/>
      <c r="CXK38" s="392"/>
      <c r="CXL38" s="392"/>
      <c r="CXM38" s="392"/>
      <c r="CXN38" s="392"/>
      <c r="CXO38" s="392"/>
      <c r="CXP38" s="392"/>
      <c r="CXQ38" s="392"/>
      <c r="CXR38" s="392"/>
      <c r="CXS38" s="392"/>
      <c r="CXT38" s="392"/>
      <c r="CXU38" s="392"/>
      <c r="CXV38" s="392"/>
      <c r="CXW38" s="392"/>
      <c r="CXX38" s="392"/>
      <c r="CXY38" s="392"/>
      <c r="CXZ38" s="392"/>
      <c r="CYA38" s="392"/>
      <c r="CYB38" s="392"/>
      <c r="CYC38" s="392"/>
      <c r="CYD38" s="392"/>
      <c r="CYE38" s="392"/>
      <c r="CYF38" s="392"/>
      <c r="CYG38" s="392"/>
      <c r="CYH38" s="392"/>
      <c r="CYI38" s="392"/>
      <c r="CYJ38" s="392"/>
      <c r="CYK38" s="392"/>
      <c r="CYL38" s="392"/>
      <c r="CYM38" s="392"/>
      <c r="CYN38" s="392"/>
      <c r="CYO38" s="392"/>
      <c r="CYP38" s="392"/>
      <c r="CYQ38" s="392"/>
      <c r="CYR38" s="392"/>
      <c r="CYS38" s="392"/>
      <c r="CYT38" s="392"/>
      <c r="CYU38" s="392"/>
      <c r="CYV38" s="392"/>
      <c r="CYW38" s="392"/>
      <c r="CYX38" s="392"/>
      <c r="CYY38" s="392"/>
      <c r="CYZ38" s="392"/>
      <c r="CZA38" s="392"/>
      <c r="CZB38" s="392"/>
      <c r="CZC38" s="392"/>
      <c r="CZD38" s="392"/>
      <c r="CZE38" s="392"/>
      <c r="CZF38" s="392"/>
      <c r="CZG38" s="392"/>
      <c r="CZH38" s="392"/>
      <c r="CZI38" s="392"/>
      <c r="CZJ38" s="392"/>
      <c r="CZK38" s="392"/>
      <c r="CZL38" s="392"/>
      <c r="CZM38" s="392"/>
      <c r="CZN38" s="392"/>
      <c r="CZO38" s="392"/>
      <c r="CZP38" s="392"/>
      <c r="CZQ38" s="392"/>
      <c r="CZR38" s="392"/>
      <c r="CZS38" s="392"/>
      <c r="CZT38" s="392"/>
      <c r="CZU38" s="392"/>
      <c r="CZV38" s="392"/>
      <c r="CZW38" s="392"/>
      <c r="CZX38" s="392"/>
      <c r="CZY38" s="392"/>
      <c r="CZZ38" s="392"/>
      <c r="DAA38" s="392"/>
      <c r="DAB38" s="392"/>
      <c r="DAC38" s="392"/>
      <c r="DAD38" s="392"/>
      <c r="DAE38" s="392"/>
      <c r="DAF38" s="392"/>
      <c r="DAG38" s="392"/>
      <c r="DAH38" s="392"/>
      <c r="DAI38" s="392"/>
      <c r="DAJ38" s="392"/>
      <c r="DAK38" s="392"/>
      <c r="DAL38" s="392"/>
      <c r="DAM38" s="392"/>
      <c r="DAN38" s="392"/>
      <c r="DAO38" s="392"/>
      <c r="DAP38" s="392"/>
      <c r="DAQ38" s="392"/>
      <c r="DAR38" s="392"/>
      <c r="DAS38" s="392"/>
      <c r="DAT38" s="392"/>
      <c r="DAU38" s="392"/>
      <c r="DAV38" s="392"/>
      <c r="DAW38" s="392"/>
      <c r="DAX38" s="392"/>
      <c r="DAY38" s="392"/>
      <c r="DAZ38" s="392"/>
      <c r="DBA38" s="392"/>
      <c r="DBB38" s="392"/>
      <c r="DBC38" s="392"/>
      <c r="DBD38" s="392"/>
      <c r="DBE38" s="392"/>
      <c r="DBF38" s="392"/>
      <c r="DBG38" s="392"/>
      <c r="DBH38" s="392"/>
      <c r="DBI38" s="392"/>
      <c r="DBJ38" s="392"/>
      <c r="DBK38" s="392"/>
      <c r="DBL38" s="392"/>
      <c r="DBM38" s="392"/>
      <c r="DBN38" s="392"/>
      <c r="DBO38" s="392"/>
      <c r="DBP38" s="392"/>
      <c r="DBQ38" s="392"/>
      <c r="DBR38" s="392"/>
      <c r="DBS38" s="392"/>
      <c r="DBT38" s="392"/>
      <c r="DBU38" s="392"/>
      <c r="DBV38" s="392"/>
      <c r="DBW38" s="392"/>
      <c r="DBX38" s="392"/>
      <c r="DBY38" s="392"/>
      <c r="DBZ38" s="392"/>
      <c r="DCA38" s="392"/>
      <c r="DCB38" s="392"/>
      <c r="DCC38" s="392"/>
      <c r="DCD38" s="392"/>
      <c r="DCE38" s="392"/>
      <c r="DCF38" s="392"/>
      <c r="DCG38" s="392"/>
      <c r="DCH38" s="392"/>
      <c r="DCI38" s="392"/>
      <c r="DCJ38" s="392"/>
      <c r="DCK38" s="392"/>
      <c r="DCL38" s="392"/>
      <c r="DCM38" s="392"/>
      <c r="DCN38" s="392"/>
      <c r="DCO38" s="392"/>
      <c r="DCP38" s="392"/>
      <c r="DCQ38" s="392"/>
      <c r="DCR38" s="392"/>
      <c r="DCS38" s="392"/>
      <c r="DCT38" s="392"/>
      <c r="DCU38" s="392"/>
      <c r="DCV38" s="392"/>
      <c r="DCW38" s="392"/>
      <c r="DCX38" s="392"/>
      <c r="DCY38" s="392"/>
      <c r="DCZ38" s="392"/>
      <c r="DDA38" s="392"/>
      <c r="DDB38" s="392"/>
      <c r="DDC38" s="392"/>
      <c r="DDD38" s="392"/>
      <c r="DDE38" s="392"/>
      <c r="DDF38" s="392"/>
      <c r="DDG38" s="392"/>
      <c r="DDH38" s="392"/>
      <c r="DDI38" s="392"/>
      <c r="DDJ38" s="392"/>
      <c r="DDK38" s="392"/>
      <c r="DDL38" s="392"/>
      <c r="DDM38" s="392"/>
      <c r="DDN38" s="392"/>
      <c r="DDO38" s="392"/>
      <c r="DDP38" s="392"/>
      <c r="DDQ38" s="392"/>
      <c r="DDR38" s="392"/>
      <c r="DDS38" s="392"/>
      <c r="DDT38" s="392"/>
      <c r="DDU38" s="392"/>
      <c r="DDV38" s="392"/>
      <c r="DDW38" s="392"/>
      <c r="DDX38" s="392"/>
      <c r="DDY38" s="392"/>
      <c r="DDZ38" s="392"/>
      <c r="DEA38" s="392"/>
      <c r="DEB38" s="392"/>
      <c r="DEC38" s="392"/>
      <c r="DED38" s="392"/>
      <c r="DEE38" s="392"/>
      <c r="DEF38" s="392"/>
      <c r="DEG38" s="392"/>
      <c r="DEH38" s="392"/>
      <c r="DEI38" s="392"/>
      <c r="DEJ38" s="392"/>
      <c r="DEK38" s="392"/>
      <c r="DEL38" s="392"/>
      <c r="DEM38" s="392"/>
      <c r="DEN38" s="392"/>
      <c r="DEO38" s="392"/>
      <c r="DEP38" s="392"/>
      <c r="DEQ38" s="392"/>
      <c r="DER38" s="392"/>
      <c r="DES38" s="392"/>
      <c r="DET38" s="392"/>
      <c r="DEU38" s="392"/>
      <c r="DEV38" s="392"/>
      <c r="DEW38" s="392"/>
      <c r="DEX38" s="392"/>
      <c r="DEY38" s="392"/>
      <c r="DEZ38" s="392"/>
      <c r="DFA38" s="392"/>
      <c r="DFB38" s="392"/>
      <c r="DFC38" s="392"/>
      <c r="DFD38" s="392"/>
      <c r="DFE38" s="392"/>
      <c r="DFF38" s="392"/>
      <c r="DFG38" s="392"/>
      <c r="DFH38" s="392"/>
      <c r="DFI38" s="392"/>
      <c r="DFJ38" s="392"/>
      <c r="DFK38" s="392"/>
      <c r="DFL38" s="392"/>
      <c r="DFM38" s="392"/>
      <c r="DFN38" s="392"/>
      <c r="DFO38" s="392"/>
      <c r="DFP38" s="392"/>
      <c r="DFQ38" s="392"/>
      <c r="DFR38" s="392"/>
      <c r="DFS38" s="392"/>
      <c r="DFT38" s="392"/>
      <c r="DFU38" s="392"/>
      <c r="DFV38" s="392"/>
      <c r="DFW38" s="392"/>
      <c r="DFX38" s="392"/>
      <c r="DFY38" s="392"/>
      <c r="DFZ38" s="392"/>
      <c r="DGA38" s="392"/>
      <c r="DGB38" s="392"/>
      <c r="DGC38" s="392"/>
      <c r="DGD38" s="392"/>
      <c r="DGE38" s="392"/>
      <c r="DGF38" s="392"/>
      <c r="DGG38" s="392"/>
      <c r="DGH38" s="392"/>
      <c r="DGI38" s="392"/>
      <c r="DGJ38" s="392"/>
      <c r="DGK38" s="392"/>
      <c r="DGL38" s="392"/>
      <c r="DGM38" s="392"/>
      <c r="DGN38" s="392"/>
      <c r="DGO38" s="392"/>
      <c r="DGP38" s="392"/>
      <c r="DGQ38" s="392"/>
      <c r="DGR38" s="392"/>
      <c r="DGS38" s="392"/>
      <c r="DGT38" s="392"/>
      <c r="DGU38" s="392"/>
      <c r="DGV38" s="392"/>
      <c r="DGW38" s="392"/>
      <c r="DGX38" s="392"/>
      <c r="DGY38" s="392"/>
      <c r="DGZ38" s="392"/>
      <c r="DHA38" s="392"/>
      <c r="DHB38" s="392"/>
      <c r="DHC38" s="392"/>
      <c r="DHD38" s="392"/>
      <c r="DHE38" s="392"/>
      <c r="DHF38" s="392"/>
      <c r="DHG38" s="392"/>
      <c r="DHH38" s="392"/>
      <c r="DHI38" s="392"/>
      <c r="DHJ38" s="392"/>
      <c r="DHK38" s="392"/>
      <c r="DHL38" s="392"/>
      <c r="DHM38" s="392"/>
      <c r="DHN38" s="392"/>
      <c r="DHO38" s="392"/>
      <c r="DHP38" s="392"/>
      <c r="DHQ38" s="392"/>
      <c r="DHR38" s="392"/>
      <c r="DHS38" s="392"/>
      <c r="DHT38" s="392"/>
      <c r="DHU38" s="392"/>
      <c r="DHV38" s="392"/>
      <c r="DHW38" s="392"/>
      <c r="DHX38" s="392"/>
      <c r="DHY38" s="392"/>
      <c r="DHZ38" s="392"/>
      <c r="DIA38" s="392"/>
      <c r="DIB38" s="392"/>
      <c r="DIC38" s="392"/>
      <c r="DID38" s="392"/>
      <c r="DIE38" s="392"/>
      <c r="DIF38" s="392"/>
      <c r="DIG38" s="392"/>
      <c r="DIH38" s="392"/>
      <c r="DII38" s="392"/>
      <c r="DIJ38" s="392"/>
      <c r="DIK38" s="392"/>
      <c r="DIL38" s="392"/>
      <c r="DIM38" s="392"/>
      <c r="DIN38" s="392"/>
      <c r="DIO38" s="392"/>
      <c r="DIP38" s="392"/>
      <c r="DIQ38" s="392"/>
      <c r="DIR38" s="392"/>
      <c r="DIS38" s="392"/>
      <c r="DIT38" s="392"/>
      <c r="DIU38" s="392"/>
      <c r="DIV38" s="392"/>
      <c r="DIW38" s="392"/>
      <c r="DIX38" s="392"/>
      <c r="DIY38" s="392"/>
      <c r="DIZ38" s="392"/>
      <c r="DJA38" s="392"/>
      <c r="DJB38" s="392"/>
      <c r="DJC38" s="392"/>
      <c r="DJD38" s="392"/>
      <c r="DJE38" s="392"/>
      <c r="DJF38" s="392"/>
      <c r="DJG38" s="392"/>
      <c r="DJH38" s="392"/>
      <c r="DJI38" s="392"/>
      <c r="DJJ38" s="392"/>
      <c r="DJK38" s="392"/>
      <c r="DJL38" s="392"/>
      <c r="DJM38" s="392"/>
      <c r="DJN38" s="392"/>
      <c r="DJO38" s="392"/>
      <c r="DJP38" s="392"/>
      <c r="DJQ38" s="392"/>
      <c r="DJR38" s="392"/>
      <c r="DJS38" s="392"/>
      <c r="DJT38" s="392"/>
      <c r="DJU38" s="392"/>
      <c r="DJV38" s="392"/>
      <c r="DJW38" s="392"/>
      <c r="DJX38" s="392"/>
      <c r="DJY38" s="392"/>
      <c r="DJZ38" s="392"/>
      <c r="DKA38" s="392"/>
      <c r="DKB38" s="392"/>
      <c r="DKC38" s="392"/>
      <c r="DKD38" s="392"/>
      <c r="DKE38" s="392"/>
      <c r="DKF38" s="392"/>
      <c r="DKG38" s="392"/>
      <c r="DKH38" s="392"/>
      <c r="DKI38" s="392"/>
      <c r="DKJ38" s="392"/>
      <c r="DKK38" s="392"/>
      <c r="DKL38" s="392"/>
      <c r="DKM38" s="392"/>
      <c r="DKN38" s="392"/>
      <c r="DKO38" s="392"/>
      <c r="DKP38" s="392"/>
      <c r="DKQ38" s="392"/>
      <c r="DKR38" s="392"/>
      <c r="DKS38" s="392"/>
      <c r="DKT38" s="392"/>
      <c r="DKU38" s="392"/>
      <c r="DKV38" s="392"/>
      <c r="DKW38" s="392"/>
      <c r="DKX38" s="392"/>
      <c r="DKY38" s="392"/>
      <c r="DKZ38" s="392"/>
      <c r="DLA38" s="392"/>
      <c r="DLB38" s="392"/>
      <c r="DLC38" s="392"/>
      <c r="DLD38" s="392"/>
      <c r="DLE38" s="392"/>
      <c r="DLF38" s="392"/>
      <c r="DLG38" s="392"/>
      <c r="DLH38" s="392"/>
      <c r="DLI38" s="392"/>
      <c r="DLJ38" s="392"/>
      <c r="DLK38" s="392"/>
      <c r="DLL38" s="392"/>
      <c r="DLM38" s="392"/>
      <c r="DLN38" s="392"/>
      <c r="DLO38" s="392"/>
      <c r="DLP38" s="392"/>
      <c r="DLQ38" s="392"/>
      <c r="DLR38" s="392"/>
      <c r="DLS38" s="392"/>
      <c r="DLT38" s="392"/>
      <c r="DLU38" s="392"/>
      <c r="DLV38" s="392"/>
      <c r="DLW38" s="392"/>
      <c r="DLX38" s="392"/>
      <c r="DLY38" s="392"/>
      <c r="DLZ38" s="392"/>
      <c r="DMA38" s="392"/>
      <c r="DMB38" s="392"/>
      <c r="DMC38" s="392"/>
      <c r="DMD38" s="392"/>
      <c r="DME38" s="392"/>
      <c r="DMF38" s="392"/>
      <c r="DMG38" s="392"/>
      <c r="DMH38" s="392"/>
      <c r="DMI38" s="392"/>
      <c r="DMJ38" s="392"/>
      <c r="DMK38" s="392"/>
      <c r="DML38" s="392"/>
      <c r="DMM38" s="392"/>
      <c r="DMN38" s="392"/>
      <c r="DMO38" s="392"/>
      <c r="DMP38" s="392"/>
      <c r="DMQ38" s="392"/>
      <c r="DMR38" s="392"/>
      <c r="DMS38" s="392"/>
      <c r="DMT38" s="392"/>
      <c r="DMU38" s="392"/>
      <c r="DMV38" s="392"/>
      <c r="DMW38" s="392"/>
      <c r="DMX38" s="392"/>
      <c r="DMY38" s="392"/>
      <c r="DMZ38" s="392"/>
      <c r="DNA38" s="392"/>
      <c r="DNB38" s="392"/>
      <c r="DNC38" s="392"/>
      <c r="DND38" s="392"/>
      <c r="DNE38" s="392"/>
      <c r="DNF38" s="392"/>
      <c r="DNG38" s="392"/>
      <c r="DNH38" s="392"/>
      <c r="DNI38" s="392"/>
      <c r="DNJ38" s="392"/>
      <c r="DNK38" s="392"/>
      <c r="DNL38" s="392"/>
      <c r="DNM38" s="392"/>
      <c r="DNN38" s="392"/>
      <c r="DNO38" s="392"/>
      <c r="DNP38" s="392"/>
      <c r="DNQ38" s="392"/>
      <c r="DNR38" s="392"/>
      <c r="DNS38" s="392"/>
      <c r="DNT38" s="392"/>
      <c r="DNU38" s="392"/>
      <c r="DNV38" s="392"/>
      <c r="DNW38" s="392"/>
      <c r="DNX38" s="392"/>
      <c r="DNY38" s="392"/>
      <c r="DNZ38" s="392"/>
      <c r="DOA38" s="392"/>
      <c r="DOB38" s="392"/>
      <c r="DOC38" s="392"/>
      <c r="DOD38" s="392"/>
      <c r="DOE38" s="392"/>
      <c r="DOF38" s="392"/>
      <c r="DOG38" s="392"/>
      <c r="DOH38" s="392"/>
      <c r="DOI38" s="392"/>
      <c r="DOJ38" s="392"/>
      <c r="DOK38" s="392"/>
      <c r="DOL38" s="392"/>
      <c r="DOM38" s="392"/>
      <c r="DON38" s="392"/>
      <c r="DOO38" s="392"/>
      <c r="DOP38" s="392"/>
      <c r="DOQ38" s="392"/>
      <c r="DOR38" s="392"/>
      <c r="DOS38" s="392"/>
      <c r="DOT38" s="392"/>
      <c r="DOU38" s="392"/>
      <c r="DOV38" s="392"/>
      <c r="DOW38" s="392"/>
      <c r="DOX38" s="392"/>
      <c r="DOY38" s="392"/>
      <c r="DOZ38" s="392"/>
      <c r="DPA38" s="392"/>
      <c r="DPB38" s="392"/>
      <c r="DPC38" s="392"/>
      <c r="DPD38" s="392"/>
      <c r="DPE38" s="392"/>
      <c r="DPF38" s="392"/>
      <c r="DPG38" s="392"/>
      <c r="DPH38" s="392"/>
      <c r="DPI38" s="392"/>
      <c r="DPJ38" s="392"/>
      <c r="DPK38" s="392"/>
      <c r="DPL38" s="392"/>
      <c r="DPM38" s="392"/>
      <c r="DPN38" s="392"/>
      <c r="DPO38" s="392"/>
      <c r="DPP38" s="392"/>
      <c r="DPQ38" s="392"/>
      <c r="DPR38" s="392"/>
      <c r="DPS38" s="392"/>
      <c r="DPT38" s="392"/>
      <c r="DPU38" s="392"/>
      <c r="DPV38" s="392"/>
      <c r="DPW38" s="392"/>
      <c r="DPX38" s="392"/>
      <c r="DPY38" s="392"/>
      <c r="DPZ38" s="392"/>
      <c r="DQA38" s="392"/>
      <c r="DQB38" s="392"/>
      <c r="DQC38" s="392"/>
      <c r="DQD38" s="392"/>
      <c r="DQE38" s="392"/>
      <c r="DQF38" s="392"/>
      <c r="DQG38" s="392"/>
      <c r="DQH38" s="392"/>
      <c r="DQI38" s="392"/>
      <c r="DQJ38" s="392"/>
      <c r="DQK38" s="392"/>
      <c r="DQL38" s="392"/>
      <c r="DQM38" s="392"/>
      <c r="DQN38" s="392"/>
      <c r="DQO38" s="392"/>
      <c r="DQP38" s="392"/>
      <c r="DQQ38" s="392"/>
      <c r="DQR38" s="392"/>
      <c r="DQS38" s="392"/>
      <c r="DQT38" s="392"/>
      <c r="DQU38" s="392"/>
      <c r="DQV38" s="392"/>
      <c r="DQW38" s="392"/>
      <c r="DQX38" s="392"/>
      <c r="DQY38" s="392"/>
      <c r="DQZ38" s="392"/>
      <c r="DRA38" s="392"/>
      <c r="DRB38" s="392"/>
      <c r="DRC38" s="392"/>
      <c r="DRD38" s="392"/>
      <c r="DRE38" s="392"/>
      <c r="DRF38" s="392"/>
      <c r="DRG38" s="392"/>
      <c r="DRH38" s="392"/>
      <c r="DRI38" s="392"/>
      <c r="DRJ38" s="392"/>
      <c r="DRK38" s="392"/>
      <c r="DRL38" s="392"/>
      <c r="DRM38" s="392"/>
      <c r="DRN38" s="392"/>
      <c r="DRO38" s="392"/>
      <c r="DRP38" s="392"/>
      <c r="DRQ38" s="392"/>
      <c r="DRR38" s="392"/>
      <c r="DRS38" s="392"/>
      <c r="DRT38" s="392"/>
      <c r="DRU38" s="392"/>
      <c r="DRV38" s="392"/>
      <c r="DRW38" s="392"/>
      <c r="DRX38" s="392"/>
      <c r="DRY38" s="392"/>
      <c r="DRZ38" s="392"/>
      <c r="DSA38" s="392"/>
      <c r="DSB38" s="392"/>
      <c r="DSC38" s="392"/>
      <c r="DSD38" s="392"/>
      <c r="DSE38" s="392"/>
      <c r="DSF38" s="392"/>
      <c r="DSG38" s="392"/>
      <c r="DSH38" s="392"/>
      <c r="DSI38" s="392"/>
      <c r="DSJ38" s="392"/>
      <c r="DSK38" s="392"/>
      <c r="DSL38" s="392"/>
      <c r="DSM38" s="392"/>
      <c r="DSN38" s="392"/>
      <c r="DSO38" s="392"/>
      <c r="DSP38" s="392"/>
      <c r="DSQ38" s="392"/>
      <c r="DSR38" s="392"/>
      <c r="DSS38" s="392"/>
      <c r="DST38" s="392"/>
      <c r="DSU38" s="392"/>
      <c r="DSV38" s="392"/>
      <c r="DSW38" s="392"/>
      <c r="DSX38" s="392"/>
      <c r="DSY38" s="392"/>
      <c r="DSZ38" s="392"/>
      <c r="DTA38" s="392"/>
      <c r="DTB38" s="392"/>
      <c r="DTC38" s="392"/>
      <c r="DTD38" s="392"/>
      <c r="DTE38" s="392"/>
      <c r="DTF38" s="392"/>
      <c r="DTG38" s="392"/>
      <c r="DTH38" s="392"/>
      <c r="DTI38" s="392"/>
      <c r="DTJ38" s="392"/>
      <c r="DTK38" s="392"/>
      <c r="DTL38" s="392"/>
      <c r="DTM38" s="392"/>
      <c r="DTN38" s="392"/>
      <c r="DTO38" s="392"/>
      <c r="DTP38" s="392"/>
      <c r="DTQ38" s="392"/>
      <c r="DTR38" s="392"/>
      <c r="DTS38" s="392"/>
      <c r="DTT38" s="392"/>
      <c r="DTU38" s="392"/>
      <c r="DTV38" s="392"/>
      <c r="DTW38" s="392"/>
      <c r="DTX38" s="392"/>
      <c r="DTY38" s="392"/>
      <c r="DTZ38" s="392"/>
      <c r="DUA38" s="392"/>
      <c r="DUB38" s="392"/>
      <c r="DUC38" s="392"/>
      <c r="DUD38" s="392"/>
      <c r="DUE38" s="392"/>
      <c r="DUF38" s="392"/>
      <c r="DUG38" s="392"/>
      <c r="DUH38" s="392"/>
      <c r="DUI38" s="392"/>
      <c r="DUJ38" s="392"/>
      <c r="DUK38" s="392"/>
      <c r="DUL38" s="392"/>
      <c r="DUM38" s="392"/>
      <c r="DUN38" s="392"/>
      <c r="DUO38" s="392"/>
      <c r="DUP38" s="392"/>
      <c r="DUQ38" s="392"/>
      <c r="DUR38" s="392"/>
      <c r="DUS38" s="392"/>
      <c r="DUT38" s="392"/>
      <c r="DUU38" s="392"/>
      <c r="DUV38" s="392"/>
      <c r="DUW38" s="392"/>
      <c r="DUX38" s="392"/>
      <c r="DUY38" s="392"/>
      <c r="DUZ38" s="392"/>
      <c r="DVA38" s="392"/>
      <c r="DVB38" s="392"/>
      <c r="DVC38" s="392"/>
      <c r="DVD38" s="392"/>
      <c r="DVE38" s="392"/>
      <c r="DVF38" s="392"/>
      <c r="DVG38" s="392"/>
      <c r="DVH38" s="392"/>
      <c r="DVI38" s="392"/>
      <c r="DVJ38" s="392"/>
      <c r="DVK38" s="392"/>
      <c r="DVL38" s="392"/>
      <c r="DVM38" s="392"/>
      <c r="DVN38" s="392"/>
      <c r="DVO38" s="392"/>
      <c r="DVP38" s="392"/>
      <c r="DVQ38" s="392"/>
      <c r="DVR38" s="392"/>
      <c r="DVS38" s="392"/>
      <c r="DVT38" s="392"/>
      <c r="DVU38" s="392"/>
      <c r="DVV38" s="392"/>
      <c r="DVW38" s="392"/>
      <c r="DVX38" s="392"/>
      <c r="DVY38" s="392"/>
      <c r="DVZ38" s="392"/>
      <c r="DWA38" s="392"/>
      <c r="DWB38" s="392"/>
      <c r="DWC38" s="392"/>
      <c r="DWD38" s="392"/>
      <c r="DWE38" s="392"/>
      <c r="DWF38" s="392"/>
      <c r="DWG38" s="392"/>
      <c r="DWH38" s="392"/>
      <c r="DWI38" s="392"/>
      <c r="DWJ38" s="392"/>
      <c r="DWK38" s="392"/>
      <c r="DWL38" s="392"/>
      <c r="DWM38" s="392"/>
      <c r="DWN38" s="392"/>
      <c r="DWO38" s="392"/>
      <c r="DWP38" s="392"/>
      <c r="DWQ38" s="392"/>
      <c r="DWR38" s="392"/>
      <c r="DWS38" s="392"/>
      <c r="DWT38" s="392"/>
      <c r="DWU38" s="392"/>
      <c r="DWV38" s="392"/>
      <c r="DWW38" s="392"/>
      <c r="DWX38" s="392"/>
      <c r="DWY38" s="392"/>
      <c r="DWZ38" s="392"/>
      <c r="DXA38" s="392"/>
      <c r="DXB38" s="392"/>
      <c r="DXC38" s="392"/>
      <c r="DXD38" s="392"/>
      <c r="DXE38" s="392"/>
      <c r="DXF38" s="392"/>
      <c r="DXG38" s="392"/>
      <c r="DXH38" s="392"/>
      <c r="DXI38" s="392"/>
      <c r="DXJ38" s="392"/>
      <c r="DXK38" s="392"/>
      <c r="DXL38" s="392"/>
      <c r="DXM38" s="392"/>
      <c r="DXN38" s="392"/>
      <c r="DXO38" s="392"/>
      <c r="DXP38" s="392"/>
      <c r="DXQ38" s="392"/>
      <c r="DXR38" s="392"/>
      <c r="DXS38" s="392"/>
      <c r="DXT38" s="392"/>
      <c r="DXU38" s="392"/>
      <c r="DXV38" s="392"/>
      <c r="DXW38" s="392"/>
      <c r="DXX38" s="392"/>
      <c r="DXY38" s="392"/>
      <c r="DXZ38" s="392"/>
      <c r="DYA38" s="392"/>
      <c r="DYB38" s="392"/>
      <c r="DYC38" s="392"/>
      <c r="DYD38" s="392"/>
      <c r="DYE38" s="392"/>
      <c r="DYF38" s="392"/>
      <c r="DYG38" s="392"/>
      <c r="DYH38" s="392"/>
      <c r="DYI38" s="392"/>
      <c r="DYJ38" s="392"/>
      <c r="DYK38" s="392"/>
      <c r="DYL38" s="392"/>
      <c r="DYM38" s="392"/>
      <c r="DYN38" s="392"/>
      <c r="DYO38" s="392"/>
      <c r="DYP38" s="392"/>
      <c r="DYQ38" s="392"/>
      <c r="DYR38" s="392"/>
      <c r="DYS38" s="392"/>
      <c r="DYT38" s="392"/>
      <c r="DYU38" s="392"/>
      <c r="DYV38" s="392"/>
      <c r="DYW38" s="392"/>
      <c r="DYX38" s="392"/>
      <c r="DYY38" s="392"/>
      <c r="DYZ38" s="392"/>
      <c r="DZA38" s="392"/>
      <c r="DZB38" s="392"/>
      <c r="DZC38" s="392"/>
      <c r="DZD38" s="392"/>
      <c r="DZE38" s="392"/>
      <c r="DZF38" s="392"/>
      <c r="DZG38" s="392"/>
      <c r="DZH38" s="392"/>
      <c r="DZI38" s="392"/>
      <c r="DZJ38" s="392"/>
      <c r="DZK38" s="392"/>
      <c r="DZL38" s="392"/>
      <c r="DZM38" s="392"/>
      <c r="DZN38" s="392"/>
      <c r="DZO38" s="392"/>
      <c r="DZP38" s="392"/>
      <c r="DZQ38" s="392"/>
      <c r="DZR38" s="392"/>
      <c r="DZS38" s="392"/>
      <c r="DZT38" s="392"/>
      <c r="DZU38" s="392"/>
      <c r="DZV38" s="392"/>
      <c r="DZW38" s="392"/>
      <c r="DZX38" s="392"/>
      <c r="DZY38" s="392"/>
      <c r="DZZ38" s="392"/>
      <c r="EAA38" s="392"/>
      <c r="EAB38" s="392"/>
      <c r="EAC38" s="392"/>
      <c r="EAD38" s="392"/>
      <c r="EAE38" s="392"/>
      <c r="EAF38" s="392"/>
      <c r="EAG38" s="392"/>
      <c r="EAH38" s="392"/>
      <c r="EAI38" s="392"/>
      <c r="EAJ38" s="392"/>
      <c r="EAK38" s="392"/>
      <c r="EAL38" s="392"/>
      <c r="EAM38" s="392"/>
      <c r="EAN38" s="392"/>
      <c r="EAO38" s="392"/>
      <c r="EAP38" s="392"/>
      <c r="EAQ38" s="392"/>
      <c r="EAR38" s="392"/>
      <c r="EAS38" s="392"/>
      <c r="EAT38" s="392"/>
      <c r="EAU38" s="392"/>
      <c r="EAV38" s="392"/>
      <c r="EAW38" s="392"/>
      <c r="EAX38" s="392"/>
      <c r="EAY38" s="392"/>
      <c r="EAZ38" s="392"/>
      <c r="EBA38" s="392"/>
      <c r="EBB38" s="392"/>
      <c r="EBC38" s="392"/>
      <c r="EBD38" s="392"/>
      <c r="EBE38" s="392"/>
      <c r="EBF38" s="392"/>
      <c r="EBG38" s="392"/>
      <c r="EBH38" s="392"/>
      <c r="EBI38" s="392"/>
      <c r="EBJ38" s="392"/>
      <c r="EBK38" s="392"/>
      <c r="EBL38" s="392"/>
      <c r="EBM38" s="392"/>
      <c r="EBN38" s="392"/>
      <c r="EBO38" s="392"/>
      <c r="EBP38" s="392"/>
      <c r="EBQ38" s="392"/>
      <c r="EBR38" s="392"/>
      <c r="EBS38" s="392"/>
      <c r="EBT38" s="392"/>
      <c r="EBU38" s="392"/>
      <c r="EBV38" s="392"/>
      <c r="EBW38" s="392"/>
      <c r="EBX38" s="392"/>
      <c r="EBY38" s="392"/>
      <c r="EBZ38" s="392"/>
      <c r="ECA38" s="392"/>
      <c r="ECB38" s="392"/>
      <c r="ECC38" s="392"/>
      <c r="ECD38" s="392"/>
      <c r="ECE38" s="392"/>
      <c r="ECF38" s="392"/>
      <c r="ECG38" s="392"/>
      <c r="ECH38" s="392"/>
      <c r="ECI38" s="392"/>
      <c r="ECJ38" s="392"/>
      <c r="ECK38" s="392"/>
      <c r="ECL38" s="392"/>
      <c r="ECM38" s="392"/>
      <c r="ECN38" s="392"/>
      <c r="ECO38" s="392"/>
      <c r="ECP38" s="392"/>
      <c r="ECQ38" s="392"/>
      <c r="ECR38" s="392"/>
      <c r="ECS38" s="392"/>
      <c r="ECT38" s="392"/>
      <c r="ECU38" s="392"/>
      <c r="ECV38" s="392"/>
      <c r="ECW38" s="392"/>
      <c r="ECX38" s="392"/>
      <c r="ECY38" s="392"/>
      <c r="ECZ38" s="392"/>
      <c r="EDA38" s="392"/>
      <c r="EDB38" s="392"/>
      <c r="EDC38" s="392"/>
      <c r="EDD38" s="392"/>
      <c r="EDE38" s="392"/>
      <c r="EDF38" s="392"/>
      <c r="EDG38" s="392"/>
      <c r="EDH38" s="392"/>
      <c r="EDI38" s="392"/>
      <c r="EDJ38" s="392"/>
      <c r="EDK38" s="392"/>
      <c r="EDL38" s="392"/>
      <c r="EDM38" s="392"/>
      <c r="EDN38" s="392"/>
      <c r="EDO38" s="392"/>
      <c r="EDP38" s="392"/>
      <c r="EDQ38" s="392"/>
      <c r="EDR38" s="392"/>
      <c r="EDS38" s="392"/>
      <c r="EDT38" s="392"/>
      <c r="EDU38" s="392"/>
      <c r="EDV38" s="392"/>
      <c r="EDW38" s="392"/>
      <c r="EDX38" s="392"/>
      <c r="EDY38" s="392"/>
      <c r="EDZ38" s="392"/>
      <c r="EEA38" s="392"/>
      <c r="EEB38" s="392"/>
      <c r="EEC38" s="392"/>
      <c r="EED38" s="392"/>
      <c r="EEE38" s="392"/>
      <c r="EEF38" s="392"/>
      <c r="EEG38" s="392"/>
      <c r="EEH38" s="392"/>
      <c r="EEI38" s="392"/>
      <c r="EEJ38" s="392"/>
      <c r="EEK38" s="392"/>
      <c r="EEL38" s="392"/>
      <c r="EEM38" s="392"/>
      <c r="EEN38" s="392"/>
      <c r="EEO38" s="392"/>
      <c r="EEP38" s="392"/>
      <c r="EEQ38" s="392"/>
      <c r="EER38" s="392"/>
      <c r="EES38" s="392"/>
      <c r="EET38" s="392"/>
      <c r="EEU38" s="392"/>
      <c r="EEV38" s="392"/>
      <c r="EEW38" s="392"/>
      <c r="EEX38" s="392"/>
      <c r="EEY38" s="392"/>
      <c r="EEZ38" s="392"/>
      <c r="EFA38" s="392"/>
      <c r="EFB38" s="392"/>
      <c r="EFC38" s="392"/>
      <c r="EFD38" s="392"/>
      <c r="EFE38" s="392"/>
      <c r="EFF38" s="392"/>
      <c r="EFG38" s="392"/>
      <c r="EFH38" s="392"/>
      <c r="EFI38" s="392"/>
      <c r="EFJ38" s="392"/>
      <c r="EFK38" s="392"/>
      <c r="EFL38" s="392"/>
      <c r="EFM38" s="392"/>
      <c r="EFN38" s="392"/>
      <c r="EFO38" s="392"/>
      <c r="EFP38" s="392"/>
      <c r="EFQ38" s="392"/>
      <c r="EFR38" s="392"/>
      <c r="EFS38" s="392"/>
      <c r="EFT38" s="392"/>
      <c r="EFU38" s="392"/>
      <c r="EFV38" s="392"/>
      <c r="EFW38" s="392"/>
      <c r="EFX38" s="392"/>
      <c r="EFY38" s="392"/>
      <c r="EFZ38" s="392"/>
      <c r="EGA38" s="392"/>
      <c r="EGB38" s="392"/>
      <c r="EGC38" s="392"/>
      <c r="EGD38" s="392"/>
      <c r="EGE38" s="392"/>
      <c r="EGF38" s="392"/>
      <c r="EGG38" s="392"/>
      <c r="EGH38" s="392"/>
      <c r="EGI38" s="392"/>
      <c r="EGJ38" s="392"/>
      <c r="EGK38" s="392"/>
      <c r="EGL38" s="392"/>
      <c r="EGM38" s="392"/>
      <c r="EGN38" s="392"/>
      <c r="EGO38" s="392"/>
      <c r="EGP38" s="392"/>
      <c r="EGQ38" s="392"/>
      <c r="EGR38" s="392"/>
      <c r="EGS38" s="392"/>
      <c r="EGT38" s="392"/>
      <c r="EGU38" s="392"/>
      <c r="EGV38" s="392"/>
      <c r="EGW38" s="392"/>
      <c r="EGX38" s="392"/>
      <c r="EGY38" s="392"/>
      <c r="EGZ38" s="392"/>
      <c r="EHA38" s="392"/>
      <c r="EHB38" s="392"/>
      <c r="EHC38" s="392"/>
      <c r="EHD38" s="392"/>
      <c r="EHE38" s="392"/>
      <c r="EHF38" s="392"/>
      <c r="EHG38" s="392"/>
      <c r="EHH38" s="392"/>
      <c r="EHI38" s="392"/>
      <c r="EHJ38" s="392"/>
      <c r="EHK38" s="392"/>
      <c r="EHL38" s="392"/>
      <c r="EHM38" s="392"/>
      <c r="EHN38" s="392"/>
      <c r="EHO38" s="392"/>
      <c r="EHP38" s="392"/>
      <c r="EHQ38" s="392"/>
      <c r="EHR38" s="392"/>
      <c r="EHS38" s="392"/>
      <c r="EHT38" s="392"/>
      <c r="EHU38" s="392"/>
      <c r="EHV38" s="392"/>
      <c r="EHW38" s="392"/>
      <c r="EHX38" s="392"/>
      <c r="EHY38" s="392"/>
      <c r="EHZ38" s="392"/>
      <c r="EIA38" s="392"/>
      <c r="EIB38" s="392"/>
      <c r="EIC38" s="392"/>
      <c r="EID38" s="392"/>
      <c r="EIE38" s="392"/>
      <c r="EIF38" s="392"/>
      <c r="EIG38" s="392"/>
      <c r="EIH38" s="392"/>
      <c r="EII38" s="392"/>
      <c r="EIJ38" s="392"/>
      <c r="EIK38" s="392"/>
      <c r="EIL38" s="392"/>
      <c r="EIM38" s="392"/>
      <c r="EIN38" s="392"/>
      <c r="EIO38" s="392"/>
      <c r="EIP38" s="392"/>
      <c r="EIQ38" s="392"/>
      <c r="EIR38" s="392"/>
      <c r="EIS38" s="392"/>
      <c r="EIT38" s="392"/>
      <c r="EIU38" s="392"/>
      <c r="EIV38" s="392"/>
      <c r="EIW38" s="392"/>
      <c r="EIX38" s="392"/>
      <c r="EIY38" s="392"/>
      <c r="EIZ38" s="392"/>
      <c r="EJA38" s="392"/>
      <c r="EJB38" s="392"/>
      <c r="EJC38" s="392"/>
      <c r="EJD38" s="392"/>
      <c r="EJE38" s="392"/>
      <c r="EJF38" s="392"/>
      <c r="EJG38" s="392"/>
      <c r="EJH38" s="392"/>
      <c r="EJI38" s="392"/>
      <c r="EJJ38" s="392"/>
      <c r="EJK38" s="392"/>
      <c r="EJL38" s="392"/>
      <c r="EJM38" s="392"/>
      <c r="EJN38" s="392"/>
      <c r="EJO38" s="392"/>
      <c r="EJP38" s="392"/>
      <c r="EJQ38" s="392"/>
      <c r="EJR38" s="392"/>
      <c r="EJS38" s="392"/>
      <c r="EJT38" s="392"/>
      <c r="EJU38" s="392"/>
      <c r="EJV38" s="392"/>
      <c r="EJW38" s="392"/>
      <c r="EJX38" s="392"/>
      <c r="EJY38" s="392"/>
      <c r="EJZ38" s="392"/>
      <c r="EKA38" s="392"/>
      <c r="EKB38" s="392"/>
      <c r="EKC38" s="392"/>
      <c r="EKD38" s="392"/>
      <c r="EKE38" s="392"/>
      <c r="EKF38" s="392"/>
      <c r="EKG38" s="392"/>
      <c r="EKH38" s="392"/>
      <c r="EKI38" s="392"/>
      <c r="EKJ38" s="392"/>
      <c r="EKK38" s="392"/>
      <c r="EKL38" s="392"/>
      <c r="EKM38" s="392"/>
      <c r="EKN38" s="392"/>
      <c r="EKO38" s="392"/>
      <c r="EKP38" s="392"/>
      <c r="EKQ38" s="392"/>
      <c r="EKR38" s="392"/>
      <c r="EKS38" s="392"/>
      <c r="EKT38" s="392"/>
      <c r="EKU38" s="392"/>
      <c r="EKV38" s="392"/>
      <c r="EKW38" s="392"/>
      <c r="EKX38" s="392"/>
      <c r="EKY38" s="392"/>
      <c r="EKZ38" s="392"/>
      <c r="ELA38" s="392"/>
      <c r="ELB38" s="392"/>
      <c r="ELC38" s="392"/>
      <c r="ELD38" s="392"/>
      <c r="ELE38" s="392"/>
      <c r="ELF38" s="392"/>
      <c r="ELG38" s="392"/>
      <c r="ELH38" s="392"/>
      <c r="ELI38" s="392"/>
      <c r="ELJ38" s="392"/>
      <c r="ELK38" s="392"/>
      <c r="ELL38" s="392"/>
      <c r="ELM38" s="392"/>
      <c r="ELN38" s="392"/>
      <c r="ELO38" s="392"/>
      <c r="ELP38" s="392"/>
      <c r="ELQ38" s="392"/>
      <c r="ELR38" s="392"/>
      <c r="ELS38" s="392"/>
      <c r="ELT38" s="392"/>
      <c r="ELU38" s="392"/>
      <c r="ELV38" s="392"/>
      <c r="ELW38" s="392"/>
      <c r="ELX38" s="392"/>
      <c r="ELY38" s="392"/>
      <c r="ELZ38" s="392"/>
      <c r="EMA38" s="392"/>
      <c r="EMB38" s="392"/>
      <c r="EMC38" s="392"/>
      <c r="EMD38" s="392"/>
      <c r="EME38" s="392"/>
      <c r="EMF38" s="392"/>
      <c r="EMG38" s="392"/>
      <c r="EMH38" s="392"/>
      <c r="EMI38" s="392"/>
      <c r="EMJ38" s="392"/>
      <c r="EMK38" s="392"/>
      <c r="EML38" s="392"/>
      <c r="EMM38" s="392"/>
      <c r="EMN38" s="392"/>
      <c r="EMO38" s="392"/>
      <c r="EMP38" s="392"/>
      <c r="EMQ38" s="392"/>
      <c r="EMR38" s="392"/>
      <c r="EMS38" s="392"/>
      <c r="EMT38" s="392"/>
      <c r="EMU38" s="392"/>
      <c r="EMV38" s="392"/>
      <c r="EMW38" s="392"/>
      <c r="EMX38" s="392"/>
      <c r="EMY38" s="392"/>
      <c r="EMZ38" s="392"/>
      <c r="ENA38" s="392"/>
      <c r="ENB38" s="392"/>
      <c r="ENC38" s="392"/>
      <c r="END38" s="392"/>
      <c r="ENE38" s="392"/>
      <c r="ENF38" s="392"/>
      <c r="ENG38" s="392"/>
      <c r="ENH38" s="392"/>
      <c r="ENI38" s="392"/>
      <c r="ENJ38" s="392"/>
      <c r="ENK38" s="392"/>
      <c r="ENL38" s="392"/>
      <c r="ENM38" s="392"/>
      <c r="ENN38" s="392"/>
      <c r="ENO38" s="392"/>
      <c r="ENP38" s="392"/>
      <c r="ENQ38" s="392"/>
      <c r="ENR38" s="392"/>
      <c r="ENS38" s="392"/>
      <c r="ENT38" s="392"/>
      <c r="ENU38" s="392"/>
      <c r="ENV38" s="392"/>
      <c r="ENW38" s="392"/>
      <c r="ENX38" s="392"/>
      <c r="ENY38" s="392"/>
      <c r="ENZ38" s="392"/>
      <c r="EOA38" s="392"/>
      <c r="EOB38" s="392"/>
      <c r="EOC38" s="392"/>
      <c r="EOD38" s="392"/>
      <c r="EOE38" s="392"/>
      <c r="EOF38" s="392"/>
      <c r="EOG38" s="392"/>
      <c r="EOH38" s="392"/>
      <c r="EOI38" s="392"/>
      <c r="EOJ38" s="392"/>
      <c r="EOK38" s="392"/>
      <c r="EOL38" s="392"/>
      <c r="EOM38" s="392"/>
      <c r="EON38" s="392"/>
      <c r="EOO38" s="392"/>
      <c r="EOP38" s="392"/>
      <c r="EOQ38" s="392"/>
      <c r="EOR38" s="392"/>
      <c r="EOS38" s="392"/>
      <c r="EOT38" s="392"/>
      <c r="EOU38" s="392"/>
      <c r="EOV38" s="392"/>
      <c r="EOW38" s="392"/>
      <c r="EOX38" s="392"/>
      <c r="EOY38" s="392"/>
      <c r="EOZ38" s="392"/>
      <c r="EPA38" s="392"/>
      <c r="EPB38" s="392"/>
      <c r="EPC38" s="392"/>
      <c r="EPD38" s="392"/>
      <c r="EPE38" s="392"/>
      <c r="EPF38" s="392"/>
      <c r="EPG38" s="392"/>
      <c r="EPH38" s="392"/>
      <c r="EPI38" s="392"/>
      <c r="EPJ38" s="392"/>
      <c r="EPK38" s="392"/>
      <c r="EPL38" s="392"/>
      <c r="EPM38" s="392"/>
      <c r="EPN38" s="392"/>
      <c r="EPO38" s="392"/>
      <c r="EPP38" s="392"/>
      <c r="EPQ38" s="392"/>
      <c r="EPR38" s="392"/>
      <c r="EPS38" s="392"/>
      <c r="EPT38" s="392"/>
      <c r="EPU38" s="392"/>
      <c r="EPV38" s="392"/>
      <c r="EPW38" s="392"/>
      <c r="EPX38" s="392"/>
      <c r="EPY38" s="392"/>
      <c r="EPZ38" s="392"/>
      <c r="EQA38" s="392"/>
      <c r="EQB38" s="392"/>
      <c r="EQC38" s="392"/>
      <c r="EQD38" s="392"/>
      <c r="EQE38" s="392"/>
      <c r="EQF38" s="392"/>
      <c r="EQG38" s="392"/>
      <c r="EQH38" s="392"/>
      <c r="EQI38" s="392"/>
      <c r="EQJ38" s="392"/>
      <c r="EQK38" s="392"/>
      <c r="EQL38" s="392"/>
      <c r="EQM38" s="392"/>
      <c r="EQN38" s="392"/>
      <c r="EQO38" s="392"/>
      <c r="EQP38" s="392"/>
      <c r="EQQ38" s="392"/>
      <c r="EQR38" s="392"/>
      <c r="EQS38" s="392"/>
      <c r="EQT38" s="392"/>
      <c r="EQU38" s="392"/>
      <c r="EQV38" s="392"/>
      <c r="EQW38" s="392"/>
      <c r="EQX38" s="392"/>
      <c r="EQY38" s="392"/>
      <c r="EQZ38" s="392"/>
      <c r="ERA38" s="392"/>
      <c r="ERB38" s="392"/>
      <c r="ERC38" s="392"/>
      <c r="ERD38" s="392"/>
      <c r="ERE38" s="392"/>
      <c r="ERF38" s="392"/>
      <c r="ERG38" s="392"/>
      <c r="ERH38" s="392"/>
      <c r="ERI38" s="392"/>
      <c r="ERJ38" s="392"/>
      <c r="ERK38" s="392"/>
      <c r="ERL38" s="392"/>
      <c r="ERM38" s="392"/>
      <c r="ERN38" s="392"/>
      <c r="ERO38" s="392"/>
      <c r="ERP38" s="392"/>
      <c r="ERQ38" s="392"/>
      <c r="ERR38" s="392"/>
      <c r="ERS38" s="392"/>
      <c r="ERT38" s="392"/>
      <c r="ERU38" s="392"/>
      <c r="ERV38" s="392"/>
      <c r="ERW38" s="392"/>
      <c r="ERX38" s="392"/>
      <c r="ERY38" s="392"/>
      <c r="ERZ38" s="392"/>
      <c r="ESA38" s="392"/>
      <c r="ESB38" s="392"/>
      <c r="ESC38" s="392"/>
      <c r="ESD38" s="392"/>
      <c r="ESE38" s="392"/>
      <c r="ESF38" s="392"/>
      <c r="ESG38" s="392"/>
      <c r="ESH38" s="392"/>
      <c r="ESI38" s="392"/>
      <c r="ESJ38" s="392"/>
      <c r="ESK38" s="392"/>
      <c r="ESL38" s="392"/>
      <c r="ESM38" s="392"/>
      <c r="ESN38" s="392"/>
      <c r="ESO38" s="392"/>
      <c r="ESP38" s="392"/>
      <c r="ESQ38" s="392"/>
      <c r="ESR38" s="392"/>
      <c r="ESS38" s="392"/>
      <c r="EST38" s="392"/>
      <c r="ESU38" s="392"/>
      <c r="ESV38" s="392"/>
      <c r="ESW38" s="392"/>
      <c r="ESX38" s="392"/>
      <c r="ESY38" s="392"/>
      <c r="ESZ38" s="392"/>
      <c r="ETA38" s="392"/>
      <c r="ETB38" s="392"/>
      <c r="ETC38" s="392"/>
      <c r="ETD38" s="392"/>
      <c r="ETE38" s="392"/>
      <c r="ETF38" s="392"/>
      <c r="ETG38" s="392"/>
      <c r="ETH38" s="392"/>
      <c r="ETI38" s="392"/>
      <c r="ETJ38" s="392"/>
      <c r="ETK38" s="392"/>
      <c r="ETL38" s="392"/>
      <c r="ETM38" s="392"/>
      <c r="ETN38" s="392"/>
      <c r="ETO38" s="392"/>
      <c r="ETP38" s="392"/>
      <c r="ETQ38" s="392"/>
      <c r="ETR38" s="392"/>
      <c r="ETS38" s="392"/>
      <c r="ETT38" s="392"/>
      <c r="ETU38" s="392"/>
      <c r="ETV38" s="392"/>
      <c r="ETW38" s="392"/>
      <c r="ETX38" s="392"/>
      <c r="ETY38" s="392"/>
      <c r="ETZ38" s="392"/>
      <c r="EUA38" s="392"/>
      <c r="EUB38" s="392"/>
      <c r="EUC38" s="392"/>
      <c r="EUD38" s="392"/>
      <c r="EUE38" s="392"/>
      <c r="EUF38" s="392"/>
      <c r="EUG38" s="392"/>
      <c r="EUH38" s="392"/>
      <c r="EUI38" s="392"/>
      <c r="EUJ38" s="392"/>
      <c r="EUK38" s="392"/>
      <c r="EUL38" s="392"/>
      <c r="EUM38" s="392"/>
      <c r="EUN38" s="392"/>
      <c r="EUO38" s="392"/>
      <c r="EUP38" s="392"/>
      <c r="EUQ38" s="392"/>
      <c r="EUR38" s="392"/>
      <c r="EUS38" s="392"/>
      <c r="EUT38" s="392"/>
      <c r="EUU38" s="392"/>
      <c r="EUV38" s="392"/>
      <c r="EUW38" s="392"/>
      <c r="EUX38" s="392"/>
      <c r="EUY38" s="392"/>
      <c r="EUZ38" s="392"/>
      <c r="EVA38" s="392"/>
      <c r="EVB38" s="392"/>
      <c r="EVC38" s="392"/>
      <c r="EVD38" s="392"/>
      <c r="EVE38" s="392"/>
      <c r="EVF38" s="392"/>
      <c r="EVG38" s="392"/>
      <c r="EVH38" s="392"/>
      <c r="EVI38" s="392"/>
      <c r="EVJ38" s="392"/>
      <c r="EVK38" s="392"/>
      <c r="EVL38" s="392"/>
      <c r="EVM38" s="392"/>
      <c r="EVN38" s="392"/>
      <c r="EVO38" s="392"/>
      <c r="EVP38" s="392"/>
      <c r="EVQ38" s="392"/>
      <c r="EVR38" s="392"/>
      <c r="EVS38" s="392"/>
      <c r="EVT38" s="392"/>
      <c r="EVU38" s="392"/>
      <c r="EVV38" s="392"/>
      <c r="EVW38" s="392"/>
      <c r="EVX38" s="392"/>
      <c r="EVY38" s="392"/>
      <c r="EVZ38" s="392"/>
      <c r="EWA38" s="392"/>
      <c r="EWB38" s="392"/>
      <c r="EWC38" s="392"/>
      <c r="EWD38" s="392"/>
      <c r="EWE38" s="392"/>
      <c r="EWF38" s="392"/>
      <c r="EWG38" s="392"/>
      <c r="EWH38" s="392"/>
      <c r="EWI38" s="392"/>
      <c r="EWJ38" s="392"/>
      <c r="EWK38" s="392"/>
      <c r="EWL38" s="392"/>
      <c r="EWM38" s="392"/>
      <c r="EWN38" s="392"/>
      <c r="EWO38" s="392"/>
      <c r="EWP38" s="392"/>
      <c r="EWQ38" s="392"/>
      <c r="EWR38" s="392"/>
      <c r="EWS38" s="392"/>
      <c r="EWT38" s="392"/>
      <c r="EWU38" s="392"/>
      <c r="EWV38" s="392"/>
      <c r="EWW38" s="392"/>
      <c r="EWX38" s="392"/>
      <c r="EWY38" s="392"/>
      <c r="EWZ38" s="392"/>
      <c r="EXA38" s="392"/>
      <c r="EXB38" s="392"/>
      <c r="EXC38" s="392"/>
      <c r="EXD38" s="392"/>
      <c r="EXE38" s="392"/>
      <c r="EXF38" s="392"/>
      <c r="EXG38" s="392"/>
      <c r="EXH38" s="392"/>
      <c r="EXI38" s="392"/>
      <c r="EXJ38" s="392"/>
      <c r="EXK38" s="392"/>
      <c r="EXL38" s="392"/>
      <c r="EXM38" s="392"/>
      <c r="EXN38" s="392"/>
      <c r="EXO38" s="392"/>
      <c r="EXP38" s="392"/>
      <c r="EXQ38" s="392"/>
      <c r="EXR38" s="392"/>
      <c r="EXS38" s="392"/>
      <c r="EXT38" s="392"/>
      <c r="EXU38" s="392"/>
      <c r="EXV38" s="392"/>
      <c r="EXW38" s="392"/>
      <c r="EXX38" s="392"/>
      <c r="EXY38" s="392"/>
      <c r="EXZ38" s="392"/>
      <c r="EYA38" s="392"/>
      <c r="EYB38" s="392"/>
      <c r="EYC38" s="392"/>
      <c r="EYD38" s="392"/>
      <c r="EYE38" s="392"/>
      <c r="EYF38" s="392"/>
      <c r="EYG38" s="392"/>
      <c r="EYH38" s="392"/>
      <c r="EYI38" s="392"/>
      <c r="EYJ38" s="392"/>
      <c r="EYK38" s="392"/>
      <c r="EYL38" s="392"/>
      <c r="EYM38" s="392"/>
      <c r="EYN38" s="392"/>
      <c r="EYO38" s="392"/>
      <c r="EYP38" s="392"/>
      <c r="EYQ38" s="392"/>
      <c r="EYR38" s="392"/>
      <c r="EYS38" s="392"/>
      <c r="EYT38" s="392"/>
      <c r="EYU38" s="392"/>
      <c r="EYV38" s="392"/>
      <c r="EYW38" s="392"/>
      <c r="EYX38" s="392"/>
      <c r="EYY38" s="392"/>
      <c r="EYZ38" s="392"/>
      <c r="EZA38" s="392"/>
      <c r="EZB38" s="392"/>
      <c r="EZC38" s="392"/>
      <c r="EZD38" s="392"/>
      <c r="EZE38" s="392"/>
      <c r="EZF38" s="392"/>
      <c r="EZG38" s="392"/>
      <c r="EZH38" s="392"/>
      <c r="EZI38" s="392"/>
      <c r="EZJ38" s="392"/>
      <c r="EZK38" s="392"/>
      <c r="EZL38" s="392"/>
      <c r="EZM38" s="392"/>
      <c r="EZN38" s="392"/>
      <c r="EZO38" s="392"/>
      <c r="EZP38" s="392"/>
      <c r="EZQ38" s="392"/>
      <c r="EZR38" s="392"/>
      <c r="EZS38" s="392"/>
      <c r="EZT38" s="392"/>
      <c r="EZU38" s="392"/>
      <c r="EZV38" s="392"/>
      <c r="EZW38" s="392"/>
      <c r="EZX38" s="392"/>
      <c r="EZY38" s="392"/>
      <c r="EZZ38" s="392"/>
      <c r="FAA38" s="392"/>
      <c r="FAB38" s="392"/>
      <c r="FAC38" s="392"/>
      <c r="FAD38" s="392"/>
      <c r="FAE38" s="392"/>
      <c r="FAF38" s="392"/>
      <c r="FAG38" s="392"/>
      <c r="FAH38" s="392"/>
      <c r="FAI38" s="392"/>
      <c r="FAJ38" s="392"/>
      <c r="FAK38" s="392"/>
      <c r="FAL38" s="392"/>
      <c r="FAM38" s="392"/>
      <c r="FAN38" s="392"/>
      <c r="FAO38" s="392"/>
      <c r="FAP38" s="392"/>
      <c r="FAQ38" s="392"/>
      <c r="FAR38" s="392"/>
      <c r="FAS38" s="392"/>
      <c r="FAT38" s="392"/>
      <c r="FAU38" s="392"/>
      <c r="FAV38" s="392"/>
      <c r="FAW38" s="392"/>
      <c r="FAX38" s="392"/>
      <c r="FAY38" s="392"/>
      <c r="FAZ38" s="392"/>
      <c r="FBA38" s="392"/>
      <c r="FBB38" s="392"/>
      <c r="FBC38" s="392"/>
      <c r="FBD38" s="392"/>
      <c r="FBE38" s="392"/>
      <c r="FBF38" s="392"/>
      <c r="FBG38" s="392"/>
      <c r="FBH38" s="392"/>
      <c r="FBI38" s="392"/>
      <c r="FBJ38" s="392"/>
      <c r="FBK38" s="392"/>
      <c r="FBL38" s="392"/>
      <c r="FBM38" s="392"/>
      <c r="FBN38" s="392"/>
      <c r="FBO38" s="392"/>
      <c r="FBP38" s="392"/>
      <c r="FBQ38" s="392"/>
      <c r="FBR38" s="392"/>
      <c r="FBS38" s="392"/>
      <c r="FBT38" s="392"/>
      <c r="FBU38" s="392"/>
      <c r="FBV38" s="392"/>
      <c r="FBW38" s="392"/>
      <c r="FBX38" s="392"/>
      <c r="FBY38" s="392"/>
      <c r="FBZ38" s="392"/>
      <c r="FCA38" s="392"/>
      <c r="FCB38" s="392"/>
      <c r="FCC38" s="392"/>
      <c r="FCD38" s="392"/>
      <c r="FCE38" s="392"/>
      <c r="FCF38" s="392"/>
      <c r="FCG38" s="392"/>
      <c r="FCH38" s="392"/>
      <c r="FCI38" s="392"/>
      <c r="FCJ38" s="392"/>
      <c r="FCK38" s="392"/>
      <c r="FCL38" s="392"/>
      <c r="FCM38" s="392"/>
      <c r="FCN38" s="392"/>
      <c r="FCO38" s="392"/>
      <c r="FCP38" s="392"/>
      <c r="FCQ38" s="392"/>
      <c r="FCR38" s="392"/>
      <c r="FCS38" s="392"/>
      <c r="FCT38" s="392"/>
      <c r="FCU38" s="392"/>
      <c r="FCV38" s="392"/>
      <c r="FCW38" s="392"/>
      <c r="FCX38" s="392"/>
      <c r="FCY38" s="392"/>
      <c r="FCZ38" s="392"/>
      <c r="FDA38" s="392"/>
      <c r="FDB38" s="392"/>
      <c r="FDC38" s="392"/>
      <c r="FDD38" s="392"/>
      <c r="FDE38" s="392"/>
      <c r="FDF38" s="392"/>
      <c r="FDG38" s="392"/>
      <c r="FDH38" s="392"/>
      <c r="FDI38" s="392"/>
      <c r="FDJ38" s="392"/>
      <c r="FDK38" s="392"/>
      <c r="FDL38" s="392"/>
      <c r="FDM38" s="392"/>
      <c r="FDN38" s="392"/>
      <c r="FDO38" s="392"/>
      <c r="FDP38" s="392"/>
      <c r="FDQ38" s="392"/>
      <c r="FDR38" s="392"/>
      <c r="FDS38" s="392"/>
      <c r="FDT38" s="392"/>
      <c r="FDU38" s="392"/>
      <c r="FDV38" s="392"/>
      <c r="FDW38" s="392"/>
      <c r="FDX38" s="392"/>
      <c r="FDY38" s="392"/>
      <c r="FDZ38" s="392"/>
      <c r="FEA38" s="392"/>
      <c r="FEB38" s="392"/>
      <c r="FEC38" s="392"/>
      <c r="FED38" s="392"/>
      <c r="FEE38" s="392"/>
      <c r="FEF38" s="392"/>
      <c r="FEG38" s="392"/>
      <c r="FEH38" s="392"/>
      <c r="FEI38" s="392"/>
      <c r="FEJ38" s="392"/>
      <c r="FEK38" s="392"/>
      <c r="FEL38" s="392"/>
      <c r="FEM38" s="392"/>
      <c r="FEN38" s="392"/>
      <c r="FEO38" s="392"/>
      <c r="FEP38" s="392"/>
      <c r="FEQ38" s="392"/>
      <c r="FER38" s="392"/>
      <c r="FES38" s="392"/>
      <c r="FET38" s="392"/>
      <c r="FEU38" s="392"/>
      <c r="FEV38" s="392"/>
      <c r="FEW38" s="392"/>
      <c r="FEX38" s="392"/>
      <c r="FEY38" s="392"/>
      <c r="FEZ38" s="392"/>
      <c r="FFA38" s="392"/>
      <c r="FFB38" s="392"/>
      <c r="FFC38" s="392"/>
      <c r="FFD38" s="392"/>
      <c r="FFE38" s="392"/>
      <c r="FFF38" s="392"/>
      <c r="FFG38" s="392"/>
      <c r="FFH38" s="392"/>
      <c r="FFI38" s="392"/>
      <c r="FFJ38" s="392"/>
      <c r="FFK38" s="392"/>
      <c r="FFL38" s="392"/>
      <c r="FFM38" s="392"/>
      <c r="FFN38" s="392"/>
      <c r="FFO38" s="392"/>
      <c r="FFP38" s="392"/>
      <c r="FFQ38" s="392"/>
      <c r="FFR38" s="392"/>
      <c r="FFS38" s="392"/>
      <c r="FFT38" s="392"/>
      <c r="FFU38" s="392"/>
      <c r="FFV38" s="392"/>
      <c r="FFW38" s="392"/>
      <c r="FFX38" s="392"/>
      <c r="FFY38" s="392"/>
      <c r="FFZ38" s="392"/>
      <c r="FGA38" s="392"/>
      <c r="FGB38" s="392"/>
      <c r="FGC38" s="392"/>
      <c r="FGD38" s="392"/>
      <c r="FGE38" s="392"/>
      <c r="FGF38" s="392"/>
      <c r="FGG38" s="392"/>
      <c r="FGH38" s="392"/>
      <c r="FGI38" s="392"/>
      <c r="FGJ38" s="392"/>
      <c r="FGK38" s="392"/>
      <c r="FGL38" s="392"/>
      <c r="FGM38" s="392"/>
      <c r="FGN38" s="392"/>
      <c r="FGO38" s="392"/>
      <c r="FGP38" s="392"/>
      <c r="FGQ38" s="392"/>
      <c r="FGR38" s="392"/>
      <c r="FGS38" s="392"/>
      <c r="FGT38" s="392"/>
      <c r="FGU38" s="392"/>
      <c r="FGV38" s="392"/>
      <c r="FGW38" s="392"/>
      <c r="FGX38" s="392"/>
      <c r="FGY38" s="392"/>
      <c r="FGZ38" s="392"/>
      <c r="FHA38" s="392"/>
      <c r="FHB38" s="392"/>
      <c r="FHC38" s="392"/>
      <c r="FHD38" s="392"/>
      <c r="FHE38" s="392"/>
      <c r="FHF38" s="392"/>
      <c r="FHG38" s="392"/>
      <c r="FHH38" s="392"/>
      <c r="FHI38" s="392"/>
      <c r="FHJ38" s="392"/>
      <c r="FHK38" s="392"/>
      <c r="FHL38" s="392"/>
      <c r="FHM38" s="392"/>
      <c r="FHN38" s="392"/>
      <c r="FHO38" s="392"/>
      <c r="FHP38" s="392"/>
      <c r="FHQ38" s="392"/>
      <c r="FHR38" s="392"/>
      <c r="FHS38" s="392"/>
      <c r="FHT38" s="392"/>
      <c r="FHU38" s="392"/>
      <c r="FHV38" s="392"/>
      <c r="FHW38" s="392"/>
      <c r="FHX38" s="392"/>
      <c r="FHY38" s="392"/>
      <c r="FHZ38" s="392"/>
      <c r="FIA38" s="392"/>
      <c r="FIB38" s="392"/>
      <c r="FIC38" s="392"/>
      <c r="FID38" s="392"/>
      <c r="FIE38" s="392"/>
      <c r="FIF38" s="392"/>
      <c r="FIG38" s="392"/>
      <c r="FIH38" s="392"/>
      <c r="FII38" s="392"/>
      <c r="FIJ38" s="392"/>
      <c r="FIK38" s="392"/>
      <c r="FIL38" s="392"/>
      <c r="FIM38" s="392"/>
      <c r="FIN38" s="392"/>
      <c r="FIO38" s="392"/>
      <c r="FIP38" s="392"/>
      <c r="FIQ38" s="392"/>
      <c r="FIR38" s="392"/>
      <c r="FIS38" s="392"/>
      <c r="FIT38" s="392"/>
      <c r="FIU38" s="392"/>
      <c r="FIV38" s="392"/>
      <c r="FIW38" s="392"/>
      <c r="FIX38" s="392"/>
      <c r="FIY38" s="392"/>
      <c r="FIZ38" s="392"/>
      <c r="FJA38" s="392"/>
      <c r="FJB38" s="392"/>
      <c r="FJC38" s="392"/>
      <c r="FJD38" s="392"/>
      <c r="FJE38" s="392"/>
      <c r="FJF38" s="392"/>
      <c r="FJG38" s="392"/>
      <c r="FJH38" s="392"/>
      <c r="FJI38" s="392"/>
      <c r="FJJ38" s="392"/>
      <c r="FJK38" s="392"/>
      <c r="FJL38" s="392"/>
      <c r="FJM38" s="392"/>
      <c r="FJN38" s="392"/>
      <c r="FJO38" s="392"/>
      <c r="FJP38" s="392"/>
      <c r="FJQ38" s="392"/>
      <c r="FJR38" s="392"/>
      <c r="FJS38" s="392"/>
      <c r="FJT38" s="392"/>
      <c r="FJU38" s="392"/>
      <c r="FJV38" s="392"/>
      <c r="FJW38" s="392"/>
      <c r="FJX38" s="392"/>
      <c r="FJY38" s="392"/>
      <c r="FJZ38" s="392"/>
      <c r="FKA38" s="392"/>
      <c r="FKB38" s="392"/>
      <c r="FKC38" s="392"/>
      <c r="FKD38" s="392"/>
      <c r="FKE38" s="392"/>
      <c r="FKF38" s="392"/>
      <c r="FKG38" s="392"/>
      <c r="FKH38" s="392"/>
      <c r="FKI38" s="392"/>
      <c r="FKJ38" s="392"/>
      <c r="FKK38" s="392"/>
      <c r="FKL38" s="392"/>
      <c r="FKM38" s="392"/>
      <c r="FKN38" s="392"/>
      <c r="FKO38" s="392"/>
      <c r="FKP38" s="392"/>
      <c r="FKQ38" s="392"/>
      <c r="FKR38" s="392"/>
      <c r="FKS38" s="392"/>
      <c r="FKT38" s="392"/>
      <c r="FKU38" s="392"/>
      <c r="FKV38" s="392"/>
      <c r="FKW38" s="392"/>
      <c r="FKX38" s="392"/>
      <c r="FKY38" s="392"/>
      <c r="FKZ38" s="392"/>
      <c r="FLA38" s="392"/>
      <c r="FLB38" s="392"/>
      <c r="FLC38" s="392"/>
      <c r="FLD38" s="392"/>
      <c r="FLE38" s="392"/>
      <c r="FLF38" s="392"/>
      <c r="FLG38" s="392"/>
      <c r="FLH38" s="392"/>
      <c r="FLI38" s="392"/>
      <c r="FLJ38" s="392"/>
      <c r="FLK38" s="392"/>
      <c r="FLL38" s="392"/>
      <c r="FLM38" s="392"/>
      <c r="FLN38" s="392"/>
      <c r="FLO38" s="392"/>
      <c r="FLP38" s="392"/>
      <c r="FLQ38" s="392"/>
      <c r="FLR38" s="392"/>
      <c r="FLS38" s="392"/>
      <c r="FLT38" s="392"/>
      <c r="FLU38" s="392"/>
      <c r="FLV38" s="392"/>
      <c r="FLW38" s="392"/>
      <c r="FLX38" s="392"/>
      <c r="FLY38" s="392"/>
      <c r="FLZ38" s="392"/>
      <c r="FMA38" s="392"/>
      <c r="FMB38" s="392"/>
      <c r="FMC38" s="392"/>
      <c r="FMD38" s="392"/>
      <c r="FME38" s="392"/>
      <c r="FMF38" s="392"/>
      <c r="FMG38" s="392"/>
      <c r="FMH38" s="392"/>
      <c r="FMI38" s="392"/>
      <c r="FMJ38" s="392"/>
      <c r="FMK38" s="392"/>
      <c r="FML38" s="392"/>
      <c r="FMM38" s="392"/>
      <c r="FMN38" s="392"/>
      <c r="FMO38" s="392"/>
      <c r="FMP38" s="392"/>
      <c r="FMQ38" s="392"/>
      <c r="FMR38" s="392"/>
      <c r="FMS38" s="392"/>
      <c r="FMT38" s="392"/>
      <c r="FMU38" s="392"/>
      <c r="FMV38" s="392"/>
      <c r="FMW38" s="392"/>
      <c r="FMX38" s="392"/>
      <c r="FMY38" s="392"/>
      <c r="FMZ38" s="392"/>
      <c r="FNA38" s="392"/>
      <c r="FNB38" s="392"/>
      <c r="FNC38" s="392"/>
      <c r="FND38" s="392"/>
      <c r="FNE38" s="392"/>
      <c r="FNF38" s="392"/>
      <c r="FNG38" s="392"/>
      <c r="FNH38" s="392"/>
      <c r="FNI38" s="392"/>
      <c r="FNJ38" s="392"/>
      <c r="FNK38" s="392"/>
      <c r="FNL38" s="392"/>
      <c r="FNM38" s="392"/>
      <c r="FNN38" s="392"/>
      <c r="FNO38" s="392"/>
      <c r="FNP38" s="392"/>
      <c r="FNQ38" s="392"/>
      <c r="FNR38" s="392"/>
      <c r="FNS38" s="392"/>
      <c r="FNT38" s="392"/>
      <c r="FNU38" s="392"/>
      <c r="FNV38" s="392"/>
      <c r="FNW38" s="392"/>
      <c r="FNX38" s="392"/>
      <c r="FNY38" s="392"/>
      <c r="FNZ38" s="392"/>
      <c r="FOA38" s="392"/>
      <c r="FOB38" s="392"/>
      <c r="FOC38" s="392"/>
      <c r="FOD38" s="392"/>
      <c r="FOE38" s="392"/>
      <c r="FOF38" s="392"/>
      <c r="FOG38" s="392"/>
      <c r="FOH38" s="392"/>
      <c r="FOI38" s="392"/>
      <c r="FOJ38" s="392"/>
      <c r="FOK38" s="392"/>
      <c r="FOL38" s="392"/>
      <c r="FOM38" s="392"/>
      <c r="FON38" s="392"/>
      <c r="FOO38" s="392"/>
      <c r="FOP38" s="392"/>
      <c r="FOQ38" s="392"/>
      <c r="FOR38" s="392"/>
      <c r="FOS38" s="392"/>
      <c r="FOT38" s="392"/>
      <c r="FOU38" s="392"/>
      <c r="FOV38" s="392"/>
      <c r="FOW38" s="392"/>
      <c r="FOX38" s="392"/>
      <c r="FOY38" s="392"/>
      <c r="FOZ38" s="392"/>
      <c r="FPA38" s="392"/>
      <c r="FPB38" s="392"/>
      <c r="FPC38" s="392"/>
      <c r="FPD38" s="392"/>
      <c r="FPE38" s="392"/>
      <c r="FPF38" s="392"/>
      <c r="FPG38" s="392"/>
      <c r="FPH38" s="392"/>
      <c r="FPI38" s="392"/>
      <c r="FPJ38" s="392"/>
      <c r="FPK38" s="392"/>
      <c r="FPL38" s="392"/>
      <c r="FPM38" s="392"/>
      <c r="FPN38" s="392"/>
      <c r="FPO38" s="392"/>
      <c r="FPP38" s="392"/>
      <c r="FPQ38" s="392"/>
      <c r="FPR38" s="392"/>
      <c r="FPS38" s="392"/>
      <c r="FPT38" s="392"/>
      <c r="FPU38" s="392"/>
      <c r="FPV38" s="392"/>
      <c r="FPW38" s="392"/>
      <c r="FPX38" s="392"/>
      <c r="FPY38" s="392"/>
      <c r="FPZ38" s="392"/>
      <c r="FQA38" s="392"/>
      <c r="FQB38" s="392"/>
      <c r="FQC38" s="392"/>
      <c r="FQD38" s="392"/>
      <c r="FQE38" s="392"/>
      <c r="FQF38" s="392"/>
      <c r="FQG38" s="392"/>
      <c r="FQH38" s="392"/>
      <c r="FQI38" s="392"/>
      <c r="FQJ38" s="392"/>
      <c r="FQK38" s="392"/>
      <c r="FQL38" s="392"/>
      <c r="FQM38" s="392"/>
      <c r="FQN38" s="392"/>
      <c r="FQO38" s="392"/>
      <c r="FQP38" s="392"/>
      <c r="FQQ38" s="392"/>
      <c r="FQR38" s="392"/>
      <c r="FQS38" s="392"/>
      <c r="FQT38" s="392"/>
      <c r="FQU38" s="392"/>
      <c r="FQV38" s="392"/>
      <c r="FQW38" s="392"/>
      <c r="FQX38" s="392"/>
      <c r="FQY38" s="392"/>
      <c r="FQZ38" s="392"/>
      <c r="FRA38" s="392"/>
      <c r="FRB38" s="392"/>
      <c r="FRC38" s="392"/>
      <c r="FRD38" s="392"/>
      <c r="FRE38" s="392"/>
      <c r="FRF38" s="392"/>
      <c r="FRG38" s="392"/>
      <c r="FRH38" s="392"/>
      <c r="FRI38" s="392"/>
      <c r="FRJ38" s="392"/>
      <c r="FRK38" s="392"/>
      <c r="FRL38" s="392"/>
      <c r="FRM38" s="392"/>
      <c r="FRN38" s="392"/>
      <c r="FRO38" s="392"/>
      <c r="FRP38" s="392"/>
      <c r="FRQ38" s="392"/>
      <c r="FRR38" s="392"/>
      <c r="FRS38" s="392"/>
      <c r="FRT38" s="392"/>
      <c r="FRU38" s="392"/>
      <c r="FRV38" s="392"/>
      <c r="FRW38" s="392"/>
      <c r="FRX38" s="392"/>
      <c r="FRY38" s="392"/>
      <c r="FRZ38" s="392"/>
      <c r="FSA38" s="392"/>
      <c r="FSB38" s="392"/>
      <c r="FSC38" s="392"/>
      <c r="FSD38" s="392"/>
      <c r="FSE38" s="392"/>
      <c r="FSF38" s="392"/>
      <c r="FSG38" s="392"/>
      <c r="FSH38" s="392"/>
      <c r="FSI38" s="392"/>
      <c r="FSJ38" s="392"/>
      <c r="FSK38" s="392"/>
      <c r="FSL38" s="392"/>
      <c r="FSM38" s="392"/>
      <c r="FSN38" s="392"/>
      <c r="FSO38" s="392"/>
      <c r="FSP38" s="392"/>
      <c r="FSQ38" s="392"/>
      <c r="FSR38" s="392"/>
      <c r="FSS38" s="392"/>
      <c r="FST38" s="392"/>
      <c r="FSU38" s="392"/>
      <c r="FSV38" s="392"/>
      <c r="FSW38" s="392"/>
      <c r="FSX38" s="392"/>
      <c r="FSY38" s="392"/>
      <c r="FSZ38" s="392"/>
      <c r="FTA38" s="392"/>
      <c r="FTB38" s="392"/>
      <c r="FTC38" s="392"/>
      <c r="FTD38" s="392"/>
      <c r="FTE38" s="392"/>
      <c r="FTF38" s="392"/>
      <c r="FTG38" s="392"/>
      <c r="FTH38" s="392"/>
      <c r="FTI38" s="392"/>
      <c r="FTJ38" s="392"/>
      <c r="FTK38" s="392"/>
      <c r="FTL38" s="392"/>
      <c r="FTM38" s="392"/>
      <c r="FTN38" s="392"/>
      <c r="FTO38" s="392"/>
      <c r="FTP38" s="392"/>
      <c r="FTQ38" s="392"/>
      <c r="FTR38" s="392"/>
      <c r="FTS38" s="392"/>
      <c r="FTT38" s="392"/>
      <c r="FTU38" s="392"/>
      <c r="FTV38" s="392"/>
      <c r="FTW38" s="392"/>
      <c r="FTX38" s="392"/>
      <c r="FTY38" s="392"/>
      <c r="FTZ38" s="392"/>
      <c r="FUA38" s="392"/>
      <c r="FUB38" s="392"/>
      <c r="FUC38" s="392"/>
      <c r="FUD38" s="392"/>
      <c r="FUE38" s="392"/>
      <c r="FUF38" s="392"/>
      <c r="FUG38" s="392"/>
      <c r="FUH38" s="392"/>
      <c r="FUI38" s="392"/>
      <c r="FUJ38" s="392"/>
      <c r="FUK38" s="392"/>
      <c r="FUL38" s="392"/>
      <c r="FUM38" s="392"/>
      <c r="FUN38" s="392"/>
      <c r="FUO38" s="392"/>
      <c r="FUP38" s="392"/>
      <c r="FUQ38" s="392"/>
      <c r="FUR38" s="392"/>
      <c r="FUS38" s="392"/>
      <c r="FUT38" s="392"/>
      <c r="FUU38" s="392"/>
      <c r="FUV38" s="392"/>
      <c r="FUW38" s="392"/>
      <c r="FUX38" s="392"/>
      <c r="FUY38" s="392"/>
      <c r="FUZ38" s="392"/>
      <c r="FVA38" s="392"/>
      <c r="FVB38" s="392"/>
      <c r="FVC38" s="392"/>
      <c r="FVD38" s="392"/>
      <c r="FVE38" s="392"/>
      <c r="FVF38" s="392"/>
      <c r="FVG38" s="392"/>
      <c r="FVH38" s="392"/>
      <c r="FVI38" s="392"/>
      <c r="FVJ38" s="392"/>
      <c r="FVK38" s="392"/>
      <c r="FVL38" s="392"/>
      <c r="FVM38" s="392"/>
      <c r="FVN38" s="392"/>
      <c r="FVO38" s="392"/>
      <c r="FVP38" s="392"/>
      <c r="FVQ38" s="392"/>
      <c r="FVR38" s="392"/>
      <c r="FVS38" s="392"/>
      <c r="FVT38" s="392"/>
      <c r="FVU38" s="392"/>
      <c r="FVV38" s="392"/>
      <c r="FVW38" s="392"/>
      <c r="FVX38" s="392"/>
      <c r="FVY38" s="392"/>
      <c r="FVZ38" s="392"/>
      <c r="FWA38" s="392"/>
      <c r="FWB38" s="392"/>
      <c r="FWC38" s="392"/>
      <c r="FWD38" s="392"/>
      <c r="FWE38" s="392"/>
      <c r="FWF38" s="392"/>
      <c r="FWG38" s="392"/>
      <c r="FWH38" s="392"/>
      <c r="FWI38" s="392"/>
      <c r="FWJ38" s="392"/>
      <c r="FWK38" s="392"/>
      <c r="FWL38" s="392"/>
      <c r="FWM38" s="392"/>
      <c r="FWN38" s="392"/>
      <c r="FWO38" s="392"/>
      <c r="FWP38" s="392"/>
      <c r="FWQ38" s="392"/>
      <c r="FWR38" s="392"/>
      <c r="FWS38" s="392"/>
      <c r="FWT38" s="392"/>
      <c r="FWU38" s="392"/>
      <c r="FWV38" s="392"/>
      <c r="FWW38" s="392"/>
      <c r="FWX38" s="392"/>
      <c r="FWY38" s="392"/>
      <c r="FWZ38" s="392"/>
      <c r="FXA38" s="392"/>
      <c r="FXB38" s="392"/>
      <c r="FXC38" s="392"/>
      <c r="FXD38" s="392"/>
      <c r="FXE38" s="392"/>
      <c r="FXF38" s="392"/>
      <c r="FXG38" s="392"/>
      <c r="FXH38" s="392"/>
      <c r="FXI38" s="392"/>
      <c r="FXJ38" s="392"/>
      <c r="FXK38" s="392"/>
      <c r="FXL38" s="392"/>
      <c r="FXM38" s="392"/>
      <c r="FXN38" s="392"/>
      <c r="FXO38" s="392"/>
      <c r="FXP38" s="392"/>
      <c r="FXQ38" s="392"/>
      <c r="FXR38" s="392"/>
      <c r="FXS38" s="392"/>
      <c r="FXT38" s="392"/>
      <c r="FXU38" s="392"/>
      <c r="FXV38" s="392"/>
      <c r="FXW38" s="392"/>
      <c r="FXX38" s="392"/>
      <c r="FXY38" s="392"/>
      <c r="FXZ38" s="392"/>
      <c r="FYA38" s="392"/>
      <c r="FYB38" s="392"/>
      <c r="FYC38" s="392"/>
      <c r="FYD38" s="392"/>
      <c r="FYE38" s="392"/>
      <c r="FYF38" s="392"/>
      <c r="FYG38" s="392"/>
      <c r="FYH38" s="392"/>
      <c r="FYI38" s="392"/>
      <c r="FYJ38" s="392"/>
      <c r="FYK38" s="392"/>
      <c r="FYL38" s="392"/>
      <c r="FYM38" s="392"/>
      <c r="FYN38" s="392"/>
      <c r="FYO38" s="392"/>
      <c r="FYP38" s="392"/>
      <c r="FYQ38" s="392"/>
      <c r="FYR38" s="392"/>
      <c r="FYS38" s="392"/>
      <c r="FYT38" s="392"/>
      <c r="FYU38" s="392"/>
      <c r="FYV38" s="392"/>
      <c r="FYW38" s="392"/>
      <c r="FYX38" s="392"/>
      <c r="FYY38" s="392"/>
      <c r="FYZ38" s="392"/>
      <c r="FZA38" s="392"/>
      <c r="FZB38" s="392"/>
      <c r="FZC38" s="392"/>
      <c r="FZD38" s="392"/>
      <c r="FZE38" s="392"/>
      <c r="FZF38" s="392"/>
      <c r="FZG38" s="392"/>
      <c r="FZH38" s="392"/>
      <c r="FZI38" s="392"/>
      <c r="FZJ38" s="392"/>
      <c r="FZK38" s="392"/>
      <c r="FZL38" s="392"/>
      <c r="FZM38" s="392"/>
      <c r="FZN38" s="392"/>
      <c r="FZO38" s="392"/>
      <c r="FZP38" s="392"/>
      <c r="FZQ38" s="392"/>
      <c r="FZR38" s="392"/>
      <c r="FZS38" s="392"/>
      <c r="FZT38" s="392"/>
      <c r="FZU38" s="392"/>
      <c r="FZV38" s="392"/>
      <c r="FZW38" s="392"/>
      <c r="FZX38" s="392"/>
      <c r="FZY38" s="392"/>
      <c r="FZZ38" s="392"/>
      <c r="GAA38" s="392"/>
      <c r="GAB38" s="392"/>
      <c r="GAC38" s="392"/>
      <c r="GAD38" s="392"/>
      <c r="GAE38" s="392"/>
      <c r="GAF38" s="392"/>
      <c r="GAG38" s="392"/>
      <c r="GAH38" s="392"/>
      <c r="GAI38" s="392"/>
      <c r="GAJ38" s="392"/>
      <c r="GAK38" s="392"/>
      <c r="GAL38" s="392"/>
      <c r="GAM38" s="392"/>
      <c r="GAN38" s="392"/>
      <c r="GAO38" s="392"/>
      <c r="GAP38" s="392"/>
      <c r="GAQ38" s="392"/>
      <c r="GAR38" s="392"/>
      <c r="GAS38" s="392"/>
      <c r="GAT38" s="392"/>
      <c r="GAU38" s="392"/>
      <c r="GAV38" s="392"/>
      <c r="GAW38" s="392"/>
      <c r="GAX38" s="392"/>
      <c r="GAY38" s="392"/>
      <c r="GAZ38" s="392"/>
      <c r="GBA38" s="392"/>
      <c r="GBB38" s="392"/>
      <c r="GBC38" s="392"/>
      <c r="GBD38" s="392"/>
      <c r="GBE38" s="392"/>
      <c r="GBF38" s="392"/>
      <c r="GBG38" s="392"/>
      <c r="GBH38" s="392"/>
      <c r="GBI38" s="392"/>
      <c r="GBJ38" s="392"/>
      <c r="GBK38" s="392"/>
      <c r="GBL38" s="392"/>
      <c r="GBM38" s="392"/>
      <c r="GBN38" s="392"/>
      <c r="GBO38" s="392"/>
      <c r="GBP38" s="392"/>
      <c r="GBQ38" s="392"/>
      <c r="GBR38" s="392"/>
      <c r="GBS38" s="392"/>
      <c r="GBT38" s="392"/>
      <c r="GBU38" s="392"/>
      <c r="GBV38" s="392"/>
      <c r="GBW38" s="392"/>
      <c r="GBX38" s="392"/>
      <c r="GBY38" s="392"/>
      <c r="GBZ38" s="392"/>
      <c r="GCA38" s="392"/>
      <c r="GCB38" s="392"/>
      <c r="GCC38" s="392"/>
      <c r="GCD38" s="392"/>
      <c r="GCE38" s="392"/>
      <c r="GCF38" s="392"/>
      <c r="GCG38" s="392"/>
      <c r="GCH38" s="392"/>
      <c r="GCI38" s="392"/>
      <c r="GCJ38" s="392"/>
      <c r="GCK38" s="392"/>
      <c r="GCL38" s="392"/>
      <c r="GCM38" s="392"/>
      <c r="GCN38" s="392"/>
      <c r="GCO38" s="392"/>
      <c r="GCP38" s="392"/>
      <c r="GCQ38" s="392"/>
      <c r="GCR38" s="392"/>
      <c r="GCS38" s="392"/>
      <c r="GCT38" s="392"/>
      <c r="GCU38" s="392"/>
      <c r="GCV38" s="392"/>
      <c r="GCW38" s="392"/>
      <c r="GCX38" s="392"/>
      <c r="GCY38" s="392"/>
      <c r="GCZ38" s="392"/>
      <c r="GDA38" s="392"/>
      <c r="GDB38" s="392"/>
      <c r="GDC38" s="392"/>
      <c r="GDD38" s="392"/>
      <c r="GDE38" s="392"/>
      <c r="GDF38" s="392"/>
      <c r="GDG38" s="392"/>
      <c r="GDH38" s="392"/>
      <c r="GDI38" s="392"/>
      <c r="GDJ38" s="392"/>
      <c r="GDK38" s="392"/>
      <c r="GDL38" s="392"/>
      <c r="GDM38" s="392"/>
      <c r="GDN38" s="392"/>
      <c r="GDO38" s="392"/>
      <c r="GDP38" s="392"/>
      <c r="GDQ38" s="392"/>
      <c r="GDR38" s="392"/>
      <c r="GDS38" s="392"/>
      <c r="GDT38" s="392"/>
      <c r="GDU38" s="392"/>
      <c r="GDV38" s="392"/>
      <c r="GDW38" s="392"/>
      <c r="GDX38" s="392"/>
      <c r="GDY38" s="392"/>
      <c r="GDZ38" s="392"/>
      <c r="GEA38" s="392"/>
      <c r="GEB38" s="392"/>
      <c r="GEC38" s="392"/>
      <c r="GED38" s="392"/>
      <c r="GEE38" s="392"/>
      <c r="GEF38" s="392"/>
      <c r="GEG38" s="392"/>
      <c r="GEH38" s="392"/>
      <c r="GEI38" s="392"/>
      <c r="GEJ38" s="392"/>
      <c r="GEK38" s="392"/>
      <c r="GEL38" s="392"/>
      <c r="GEM38" s="392"/>
      <c r="GEN38" s="392"/>
      <c r="GEO38" s="392"/>
      <c r="GEP38" s="392"/>
      <c r="GEQ38" s="392"/>
      <c r="GER38" s="392"/>
      <c r="GES38" s="392"/>
      <c r="GET38" s="392"/>
      <c r="GEU38" s="392"/>
      <c r="GEV38" s="392"/>
      <c r="GEW38" s="392"/>
      <c r="GEX38" s="392"/>
      <c r="GEY38" s="392"/>
      <c r="GEZ38" s="392"/>
      <c r="GFA38" s="392"/>
      <c r="GFB38" s="392"/>
      <c r="GFC38" s="392"/>
      <c r="GFD38" s="392"/>
      <c r="GFE38" s="392"/>
      <c r="GFF38" s="392"/>
      <c r="GFG38" s="392"/>
      <c r="GFH38" s="392"/>
      <c r="GFI38" s="392"/>
      <c r="GFJ38" s="392"/>
      <c r="GFK38" s="392"/>
      <c r="GFL38" s="392"/>
      <c r="GFM38" s="392"/>
      <c r="GFN38" s="392"/>
      <c r="GFO38" s="392"/>
      <c r="GFP38" s="392"/>
      <c r="GFQ38" s="392"/>
      <c r="GFR38" s="392"/>
      <c r="GFS38" s="392"/>
      <c r="GFT38" s="392"/>
      <c r="GFU38" s="392"/>
      <c r="GFV38" s="392"/>
      <c r="GFW38" s="392"/>
      <c r="GFX38" s="392"/>
      <c r="GFY38" s="392"/>
      <c r="GFZ38" s="392"/>
      <c r="GGA38" s="392"/>
      <c r="GGB38" s="392"/>
      <c r="GGC38" s="392"/>
      <c r="GGD38" s="392"/>
      <c r="GGE38" s="392"/>
      <c r="GGF38" s="392"/>
      <c r="GGG38" s="392"/>
      <c r="GGH38" s="392"/>
      <c r="GGI38" s="392"/>
      <c r="GGJ38" s="392"/>
      <c r="GGK38" s="392"/>
      <c r="GGL38" s="392"/>
      <c r="GGM38" s="392"/>
      <c r="GGN38" s="392"/>
      <c r="GGO38" s="392"/>
      <c r="GGP38" s="392"/>
      <c r="GGQ38" s="392"/>
      <c r="GGR38" s="392"/>
      <c r="GGS38" s="392"/>
      <c r="GGT38" s="392"/>
      <c r="GGU38" s="392"/>
      <c r="GGV38" s="392"/>
      <c r="GGW38" s="392"/>
      <c r="GGX38" s="392"/>
      <c r="GGY38" s="392"/>
      <c r="GGZ38" s="392"/>
      <c r="GHA38" s="392"/>
      <c r="GHB38" s="392"/>
      <c r="GHC38" s="392"/>
      <c r="GHD38" s="392"/>
      <c r="GHE38" s="392"/>
      <c r="GHF38" s="392"/>
      <c r="GHG38" s="392"/>
      <c r="GHH38" s="392"/>
      <c r="GHI38" s="392"/>
      <c r="GHJ38" s="392"/>
      <c r="GHK38" s="392"/>
      <c r="GHL38" s="392"/>
      <c r="GHM38" s="392"/>
      <c r="GHN38" s="392"/>
      <c r="GHO38" s="392"/>
      <c r="GHP38" s="392"/>
      <c r="GHQ38" s="392"/>
      <c r="GHR38" s="392"/>
      <c r="GHS38" s="392"/>
      <c r="GHT38" s="392"/>
      <c r="GHU38" s="392"/>
      <c r="GHV38" s="392"/>
      <c r="GHW38" s="392"/>
      <c r="GHX38" s="392"/>
      <c r="GHY38" s="392"/>
      <c r="GHZ38" s="392"/>
      <c r="GIA38" s="392"/>
      <c r="GIB38" s="392"/>
      <c r="GIC38" s="392"/>
      <c r="GID38" s="392"/>
      <c r="GIE38" s="392"/>
      <c r="GIF38" s="392"/>
      <c r="GIG38" s="392"/>
      <c r="GIH38" s="392"/>
      <c r="GII38" s="392"/>
      <c r="GIJ38" s="392"/>
      <c r="GIK38" s="392"/>
      <c r="GIL38" s="392"/>
      <c r="GIM38" s="392"/>
      <c r="GIN38" s="392"/>
      <c r="GIO38" s="392"/>
      <c r="GIP38" s="392"/>
      <c r="GIQ38" s="392"/>
      <c r="GIR38" s="392"/>
      <c r="GIS38" s="392"/>
      <c r="GIT38" s="392"/>
      <c r="GIU38" s="392"/>
      <c r="GIV38" s="392"/>
      <c r="GIW38" s="392"/>
      <c r="GIX38" s="392"/>
      <c r="GIY38" s="392"/>
      <c r="GIZ38" s="392"/>
      <c r="GJA38" s="392"/>
      <c r="GJB38" s="392"/>
      <c r="GJC38" s="392"/>
      <c r="GJD38" s="392"/>
      <c r="GJE38" s="392"/>
      <c r="GJF38" s="392"/>
      <c r="GJG38" s="392"/>
      <c r="GJH38" s="392"/>
      <c r="GJI38" s="392"/>
      <c r="GJJ38" s="392"/>
      <c r="GJK38" s="392"/>
      <c r="GJL38" s="392"/>
      <c r="GJM38" s="392"/>
      <c r="GJN38" s="392"/>
      <c r="GJO38" s="392"/>
      <c r="GJP38" s="392"/>
      <c r="GJQ38" s="392"/>
      <c r="GJR38" s="392"/>
      <c r="GJS38" s="392"/>
      <c r="GJT38" s="392"/>
      <c r="GJU38" s="392"/>
      <c r="GJV38" s="392"/>
      <c r="GJW38" s="392"/>
      <c r="GJX38" s="392"/>
      <c r="GJY38" s="392"/>
      <c r="GJZ38" s="392"/>
      <c r="GKA38" s="392"/>
      <c r="GKB38" s="392"/>
      <c r="GKC38" s="392"/>
      <c r="GKD38" s="392"/>
      <c r="GKE38" s="392"/>
      <c r="GKF38" s="392"/>
      <c r="GKG38" s="392"/>
      <c r="GKH38" s="392"/>
      <c r="GKI38" s="392"/>
      <c r="GKJ38" s="392"/>
      <c r="GKK38" s="392"/>
      <c r="GKL38" s="392"/>
      <c r="GKM38" s="392"/>
      <c r="GKN38" s="392"/>
      <c r="GKO38" s="392"/>
      <c r="GKP38" s="392"/>
      <c r="GKQ38" s="392"/>
      <c r="GKR38" s="392"/>
      <c r="GKS38" s="392"/>
      <c r="GKT38" s="392"/>
      <c r="GKU38" s="392"/>
      <c r="GKV38" s="392"/>
      <c r="GKW38" s="392"/>
      <c r="GKX38" s="392"/>
      <c r="GKY38" s="392"/>
      <c r="GKZ38" s="392"/>
      <c r="GLA38" s="392"/>
      <c r="GLB38" s="392"/>
      <c r="GLC38" s="392"/>
      <c r="GLD38" s="392"/>
      <c r="GLE38" s="392"/>
      <c r="GLF38" s="392"/>
      <c r="GLG38" s="392"/>
      <c r="GLH38" s="392"/>
      <c r="GLI38" s="392"/>
      <c r="GLJ38" s="392"/>
      <c r="GLK38" s="392"/>
      <c r="GLL38" s="392"/>
      <c r="GLM38" s="392"/>
      <c r="GLN38" s="392"/>
      <c r="GLO38" s="392"/>
      <c r="GLP38" s="392"/>
      <c r="GLQ38" s="392"/>
      <c r="GLR38" s="392"/>
      <c r="GLS38" s="392"/>
      <c r="GLT38" s="392"/>
      <c r="GLU38" s="392"/>
      <c r="GLV38" s="392"/>
      <c r="GLW38" s="392"/>
      <c r="GLX38" s="392"/>
      <c r="GLY38" s="392"/>
      <c r="GLZ38" s="392"/>
      <c r="GMA38" s="392"/>
      <c r="GMB38" s="392"/>
      <c r="GMC38" s="392"/>
      <c r="GMD38" s="392"/>
      <c r="GME38" s="392"/>
      <c r="GMF38" s="392"/>
      <c r="GMG38" s="392"/>
      <c r="GMH38" s="392"/>
      <c r="GMI38" s="392"/>
      <c r="GMJ38" s="392"/>
      <c r="GMK38" s="392"/>
      <c r="GML38" s="392"/>
      <c r="GMM38" s="392"/>
      <c r="GMN38" s="392"/>
      <c r="GMO38" s="392"/>
      <c r="GMP38" s="392"/>
      <c r="GMQ38" s="392"/>
      <c r="GMR38" s="392"/>
      <c r="GMS38" s="392"/>
      <c r="GMT38" s="392"/>
      <c r="GMU38" s="392"/>
      <c r="GMV38" s="392"/>
      <c r="GMW38" s="392"/>
      <c r="GMX38" s="392"/>
      <c r="GMY38" s="392"/>
      <c r="GMZ38" s="392"/>
      <c r="GNA38" s="392"/>
      <c r="GNB38" s="392"/>
      <c r="GNC38" s="392"/>
      <c r="GND38" s="392"/>
      <c r="GNE38" s="392"/>
      <c r="GNF38" s="392"/>
      <c r="GNG38" s="392"/>
      <c r="GNH38" s="392"/>
      <c r="GNI38" s="392"/>
      <c r="GNJ38" s="392"/>
      <c r="GNK38" s="392"/>
      <c r="GNL38" s="392"/>
      <c r="GNM38" s="392"/>
      <c r="GNN38" s="392"/>
      <c r="GNO38" s="392"/>
      <c r="GNP38" s="392"/>
      <c r="GNQ38" s="392"/>
      <c r="GNR38" s="392"/>
      <c r="GNS38" s="392"/>
      <c r="GNT38" s="392"/>
      <c r="GNU38" s="392"/>
      <c r="GNV38" s="392"/>
      <c r="GNW38" s="392"/>
      <c r="GNX38" s="392"/>
      <c r="GNY38" s="392"/>
      <c r="GNZ38" s="392"/>
      <c r="GOA38" s="392"/>
      <c r="GOB38" s="392"/>
      <c r="GOC38" s="392"/>
      <c r="GOD38" s="392"/>
      <c r="GOE38" s="392"/>
      <c r="GOF38" s="392"/>
      <c r="GOG38" s="392"/>
      <c r="GOH38" s="392"/>
      <c r="GOI38" s="392"/>
      <c r="GOJ38" s="392"/>
      <c r="GOK38" s="392"/>
      <c r="GOL38" s="392"/>
      <c r="GOM38" s="392"/>
      <c r="GON38" s="392"/>
      <c r="GOO38" s="392"/>
      <c r="GOP38" s="392"/>
      <c r="GOQ38" s="392"/>
      <c r="GOR38" s="392"/>
      <c r="GOS38" s="392"/>
      <c r="GOT38" s="392"/>
      <c r="GOU38" s="392"/>
      <c r="GOV38" s="392"/>
      <c r="GOW38" s="392"/>
      <c r="GOX38" s="392"/>
      <c r="GOY38" s="392"/>
      <c r="GOZ38" s="392"/>
      <c r="GPA38" s="392"/>
      <c r="GPB38" s="392"/>
      <c r="GPC38" s="392"/>
      <c r="GPD38" s="392"/>
      <c r="GPE38" s="392"/>
      <c r="GPF38" s="392"/>
      <c r="GPG38" s="392"/>
      <c r="GPH38" s="392"/>
      <c r="GPI38" s="392"/>
      <c r="GPJ38" s="392"/>
      <c r="GPK38" s="392"/>
      <c r="GPL38" s="392"/>
      <c r="GPM38" s="392"/>
      <c r="GPN38" s="392"/>
      <c r="GPO38" s="392"/>
      <c r="GPP38" s="392"/>
      <c r="GPQ38" s="392"/>
      <c r="GPR38" s="392"/>
      <c r="GPS38" s="392"/>
      <c r="GPT38" s="392"/>
      <c r="GPU38" s="392"/>
      <c r="GPV38" s="392"/>
      <c r="GPW38" s="392"/>
      <c r="GPX38" s="392"/>
      <c r="GPY38" s="392"/>
      <c r="GPZ38" s="392"/>
      <c r="GQA38" s="392"/>
      <c r="GQB38" s="392"/>
      <c r="GQC38" s="392"/>
      <c r="GQD38" s="392"/>
      <c r="GQE38" s="392"/>
      <c r="GQF38" s="392"/>
      <c r="GQG38" s="392"/>
      <c r="GQH38" s="392"/>
      <c r="GQI38" s="392"/>
      <c r="GQJ38" s="392"/>
      <c r="GQK38" s="392"/>
      <c r="GQL38" s="392"/>
      <c r="GQM38" s="392"/>
      <c r="GQN38" s="392"/>
      <c r="GQO38" s="392"/>
      <c r="GQP38" s="392"/>
      <c r="GQQ38" s="392"/>
      <c r="GQR38" s="392"/>
      <c r="GQS38" s="392"/>
      <c r="GQT38" s="392"/>
      <c r="GQU38" s="392"/>
      <c r="GQV38" s="392"/>
      <c r="GQW38" s="392"/>
      <c r="GQX38" s="392"/>
      <c r="GQY38" s="392"/>
      <c r="GQZ38" s="392"/>
      <c r="GRA38" s="392"/>
      <c r="GRB38" s="392"/>
      <c r="GRC38" s="392"/>
      <c r="GRD38" s="392"/>
      <c r="GRE38" s="392"/>
      <c r="GRF38" s="392"/>
      <c r="GRG38" s="392"/>
      <c r="GRH38" s="392"/>
      <c r="GRI38" s="392"/>
      <c r="GRJ38" s="392"/>
      <c r="GRK38" s="392"/>
      <c r="GRL38" s="392"/>
      <c r="GRM38" s="392"/>
      <c r="GRN38" s="392"/>
      <c r="GRO38" s="392"/>
      <c r="GRP38" s="392"/>
      <c r="GRQ38" s="392"/>
      <c r="GRR38" s="392"/>
      <c r="GRS38" s="392"/>
      <c r="GRT38" s="392"/>
      <c r="GRU38" s="392"/>
      <c r="GRV38" s="392"/>
      <c r="GRW38" s="392"/>
      <c r="GRX38" s="392"/>
      <c r="GRY38" s="392"/>
      <c r="GRZ38" s="392"/>
      <c r="GSA38" s="392"/>
      <c r="GSB38" s="392"/>
      <c r="GSC38" s="392"/>
      <c r="GSD38" s="392"/>
      <c r="GSE38" s="392"/>
      <c r="GSF38" s="392"/>
      <c r="GSG38" s="392"/>
      <c r="GSH38" s="392"/>
      <c r="GSI38" s="392"/>
      <c r="GSJ38" s="392"/>
      <c r="GSK38" s="392"/>
      <c r="GSL38" s="392"/>
      <c r="GSM38" s="392"/>
      <c r="GSN38" s="392"/>
      <c r="GSO38" s="392"/>
      <c r="GSP38" s="392"/>
      <c r="GSQ38" s="392"/>
      <c r="GSR38" s="392"/>
      <c r="GSS38" s="392"/>
      <c r="GST38" s="392"/>
      <c r="GSU38" s="392"/>
      <c r="GSV38" s="392"/>
      <c r="GSW38" s="392"/>
      <c r="GSX38" s="392"/>
      <c r="GSY38" s="392"/>
      <c r="GSZ38" s="392"/>
      <c r="GTA38" s="392"/>
      <c r="GTB38" s="392"/>
      <c r="GTC38" s="392"/>
      <c r="GTD38" s="392"/>
      <c r="GTE38" s="392"/>
      <c r="GTF38" s="392"/>
      <c r="GTG38" s="392"/>
      <c r="GTH38" s="392"/>
      <c r="GTI38" s="392"/>
      <c r="GTJ38" s="392"/>
      <c r="GTK38" s="392"/>
      <c r="GTL38" s="392"/>
      <c r="GTM38" s="392"/>
      <c r="GTN38" s="392"/>
      <c r="GTO38" s="392"/>
      <c r="GTP38" s="392"/>
      <c r="GTQ38" s="392"/>
      <c r="GTR38" s="392"/>
      <c r="GTS38" s="392"/>
      <c r="GTT38" s="392"/>
      <c r="GTU38" s="392"/>
      <c r="GTV38" s="392"/>
      <c r="GTW38" s="392"/>
      <c r="GTX38" s="392"/>
      <c r="GTY38" s="392"/>
      <c r="GTZ38" s="392"/>
      <c r="GUA38" s="392"/>
      <c r="GUB38" s="392"/>
      <c r="GUC38" s="392"/>
      <c r="GUD38" s="392"/>
      <c r="GUE38" s="392"/>
      <c r="GUF38" s="392"/>
      <c r="GUG38" s="392"/>
      <c r="GUH38" s="392"/>
      <c r="GUI38" s="392"/>
      <c r="GUJ38" s="392"/>
      <c r="GUK38" s="392"/>
      <c r="GUL38" s="392"/>
      <c r="GUM38" s="392"/>
      <c r="GUN38" s="392"/>
      <c r="GUO38" s="392"/>
      <c r="GUP38" s="392"/>
      <c r="GUQ38" s="392"/>
      <c r="GUR38" s="392"/>
      <c r="GUS38" s="392"/>
      <c r="GUT38" s="392"/>
      <c r="GUU38" s="392"/>
      <c r="GUV38" s="392"/>
      <c r="GUW38" s="392"/>
      <c r="GUX38" s="392"/>
      <c r="GUY38" s="392"/>
      <c r="GUZ38" s="392"/>
      <c r="GVA38" s="392"/>
      <c r="GVB38" s="392"/>
      <c r="GVC38" s="392"/>
      <c r="GVD38" s="392"/>
      <c r="GVE38" s="392"/>
      <c r="GVF38" s="392"/>
      <c r="GVG38" s="392"/>
      <c r="GVH38" s="392"/>
      <c r="GVI38" s="392"/>
      <c r="GVJ38" s="392"/>
      <c r="GVK38" s="392"/>
      <c r="GVL38" s="392"/>
      <c r="GVM38" s="392"/>
      <c r="GVN38" s="392"/>
      <c r="GVO38" s="392"/>
      <c r="GVP38" s="392"/>
      <c r="GVQ38" s="392"/>
      <c r="GVR38" s="392"/>
      <c r="GVS38" s="392"/>
      <c r="GVT38" s="392"/>
      <c r="GVU38" s="392"/>
      <c r="GVV38" s="392"/>
      <c r="GVW38" s="392"/>
      <c r="GVX38" s="392"/>
      <c r="GVY38" s="392"/>
      <c r="GVZ38" s="392"/>
      <c r="GWA38" s="392"/>
      <c r="GWB38" s="392"/>
      <c r="GWC38" s="392"/>
      <c r="GWD38" s="392"/>
      <c r="GWE38" s="392"/>
      <c r="GWF38" s="392"/>
      <c r="GWG38" s="392"/>
      <c r="GWH38" s="392"/>
      <c r="GWI38" s="392"/>
      <c r="GWJ38" s="392"/>
      <c r="GWK38" s="392"/>
      <c r="GWL38" s="392"/>
      <c r="GWM38" s="392"/>
      <c r="GWN38" s="392"/>
      <c r="GWO38" s="392"/>
      <c r="GWP38" s="392"/>
      <c r="GWQ38" s="392"/>
      <c r="GWR38" s="392"/>
      <c r="GWS38" s="392"/>
      <c r="GWT38" s="392"/>
      <c r="GWU38" s="392"/>
      <c r="GWV38" s="392"/>
      <c r="GWW38" s="392"/>
      <c r="GWX38" s="392"/>
      <c r="GWY38" s="392"/>
      <c r="GWZ38" s="392"/>
      <c r="GXA38" s="392"/>
      <c r="GXB38" s="392"/>
      <c r="GXC38" s="392"/>
      <c r="GXD38" s="392"/>
      <c r="GXE38" s="392"/>
      <c r="GXF38" s="392"/>
      <c r="GXG38" s="392"/>
      <c r="GXH38" s="392"/>
      <c r="GXI38" s="392"/>
      <c r="GXJ38" s="392"/>
      <c r="GXK38" s="392"/>
      <c r="GXL38" s="392"/>
      <c r="GXM38" s="392"/>
      <c r="GXN38" s="392"/>
      <c r="GXO38" s="392"/>
      <c r="GXP38" s="392"/>
      <c r="GXQ38" s="392"/>
      <c r="GXR38" s="392"/>
      <c r="GXS38" s="392"/>
      <c r="GXT38" s="392"/>
      <c r="GXU38" s="392"/>
      <c r="GXV38" s="392"/>
      <c r="GXW38" s="392"/>
      <c r="GXX38" s="392"/>
      <c r="GXY38" s="392"/>
      <c r="GXZ38" s="392"/>
      <c r="GYA38" s="392"/>
      <c r="GYB38" s="392"/>
      <c r="GYC38" s="392"/>
      <c r="GYD38" s="392"/>
      <c r="GYE38" s="392"/>
      <c r="GYF38" s="392"/>
      <c r="GYG38" s="392"/>
      <c r="GYH38" s="392"/>
      <c r="GYI38" s="392"/>
      <c r="GYJ38" s="392"/>
      <c r="GYK38" s="392"/>
      <c r="GYL38" s="392"/>
      <c r="GYM38" s="392"/>
      <c r="GYN38" s="392"/>
      <c r="GYO38" s="392"/>
      <c r="GYP38" s="392"/>
      <c r="GYQ38" s="392"/>
      <c r="GYR38" s="392"/>
      <c r="GYS38" s="392"/>
      <c r="GYT38" s="392"/>
      <c r="GYU38" s="392"/>
      <c r="GYV38" s="392"/>
      <c r="GYW38" s="392"/>
      <c r="GYX38" s="392"/>
      <c r="GYY38" s="392"/>
      <c r="GYZ38" s="392"/>
      <c r="GZA38" s="392"/>
      <c r="GZB38" s="392"/>
      <c r="GZC38" s="392"/>
      <c r="GZD38" s="392"/>
      <c r="GZE38" s="392"/>
      <c r="GZF38" s="392"/>
      <c r="GZG38" s="392"/>
      <c r="GZH38" s="392"/>
      <c r="GZI38" s="392"/>
      <c r="GZJ38" s="392"/>
      <c r="GZK38" s="392"/>
      <c r="GZL38" s="392"/>
      <c r="GZM38" s="392"/>
      <c r="GZN38" s="392"/>
      <c r="GZO38" s="392"/>
      <c r="GZP38" s="392"/>
      <c r="GZQ38" s="392"/>
      <c r="GZR38" s="392"/>
      <c r="GZS38" s="392"/>
      <c r="GZT38" s="392"/>
      <c r="GZU38" s="392"/>
      <c r="GZV38" s="392"/>
      <c r="GZW38" s="392"/>
      <c r="GZX38" s="392"/>
      <c r="GZY38" s="392"/>
      <c r="GZZ38" s="392"/>
      <c r="HAA38" s="392"/>
      <c r="HAB38" s="392"/>
      <c r="HAC38" s="392"/>
      <c r="HAD38" s="392"/>
      <c r="HAE38" s="392"/>
      <c r="HAF38" s="392"/>
      <c r="HAG38" s="392"/>
      <c r="HAH38" s="392"/>
      <c r="HAI38" s="392"/>
      <c r="HAJ38" s="392"/>
      <c r="HAK38" s="392"/>
      <c r="HAL38" s="392"/>
      <c r="HAM38" s="392"/>
      <c r="HAN38" s="392"/>
      <c r="HAO38" s="392"/>
      <c r="HAP38" s="392"/>
      <c r="HAQ38" s="392"/>
      <c r="HAR38" s="392"/>
      <c r="HAS38" s="392"/>
      <c r="HAT38" s="392"/>
      <c r="HAU38" s="392"/>
      <c r="HAV38" s="392"/>
      <c r="HAW38" s="392"/>
      <c r="HAX38" s="392"/>
      <c r="HAY38" s="392"/>
      <c r="HAZ38" s="392"/>
      <c r="HBA38" s="392"/>
      <c r="HBB38" s="392"/>
      <c r="HBC38" s="392"/>
      <c r="HBD38" s="392"/>
      <c r="HBE38" s="392"/>
      <c r="HBF38" s="392"/>
      <c r="HBG38" s="392"/>
      <c r="HBH38" s="392"/>
      <c r="HBI38" s="392"/>
      <c r="HBJ38" s="392"/>
      <c r="HBK38" s="392"/>
      <c r="HBL38" s="392"/>
      <c r="HBM38" s="392"/>
      <c r="HBN38" s="392"/>
      <c r="HBO38" s="392"/>
      <c r="HBP38" s="392"/>
      <c r="HBQ38" s="392"/>
      <c r="HBR38" s="392"/>
      <c r="HBS38" s="392"/>
      <c r="HBT38" s="392"/>
      <c r="HBU38" s="392"/>
      <c r="HBV38" s="392"/>
      <c r="HBW38" s="392"/>
      <c r="HBX38" s="392"/>
      <c r="HBY38" s="392"/>
      <c r="HBZ38" s="392"/>
      <c r="HCA38" s="392"/>
      <c r="HCB38" s="392"/>
      <c r="HCC38" s="392"/>
      <c r="HCD38" s="392"/>
      <c r="HCE38" s="392"/>
      <c r="HCF38" s="392"/>
      <c r="HCG38" s="392"/>
      <c r="HCH38" s="392"/>
      <c r="HCI38" s="392"/>
      <c r="HCJ38" s="392"/>
      <c r="HCK38" s="392"/>
      <c r="HCL38" s="392"/>
      <c r="HCM38" s="392"/>
      <c r="HCN38" s="392"/>
      <c r="HCO38" s="392"/>
      <c r="HCP38" s="392"/>
      <c r="HCQ38" s="392"/>
      <c r="HCR38" s="392"/>
      <c r="HCS38" s="392"/>
      <c r="HCT38" s="392"/>
      <c r="HCU38" s="392"/>
      <c r="HCV38" s="392"/>
      <c r="HCW38" s="392"/>
      <c r="HCX38" s="392"/>
      <c r="HCY38" s="392"/>
      <c r="HCZ38" s="392"/>
      <c r="HDA38" s="392"/>
      <c r="HDB38" s="392"/>
      <c r="HDC38" s="392"/>
      <c r="HDD38" s="392"/>
      <c r="HDE38" s="392"/>
      <c r="HDF38" s="392"/>
      <c r="HDG38" s="392"/>
      <c r="HDH38" s="392"/>
      <c r="HDI38" s="392"/>
      <c r="HDJ38" s="392"/>
      <c r="HDK38" s="392"/>
      <c r="HDL38" s="392"/>
      <c r="HDM38" s="392"/>
      <c r="HDN38" s="392"/>
      <c r="HDO38" s="392"/>
      <c r="HDP38" s="392"/>
      <c r="HDQ38" s="392"/>
      <c r="HDR38" s="392"/>
      <c r="HDS38" s="392"/>
      <c r="HDT38" s="392"/>
      <c r="HDU38" s="392"/>
      <c r="HDV38" s="392"/>
      <c r="HDW38" s="392"/>
      <c r="HDX38" s="392"/>
      <c r="HDY38" s="392"/>
      <c r="HDZ38" s="392"/>
      <c r="HEA38" s="392"/>
      <c r="HEB38" s="392"/>
      <c r="HEC38" s="392"/>
      <c r="HED38" s="392"/>
      <c r="HEE38" s="392"/>
      <c r="HEF38" s="392"/>
      <c r="HEG38" s="392"/>
      <c r="HEH38" s="392"/>
      <c r="HEI38" s="392"/>
      <c r="HEJ38" s="392"/>
      <c r="HEK38" s="392"/>
      <c r="HEL38" s="392"/>
      <c r="HEM38" s="392"/>
      <c r="HEN38" s="392"/>
      <c r="HEO38" s="392"/>
      <c r="HEP38" s="392"/>
      <c r="HEQ38" s="392"/>
      <c r="HER38" s="392"/>
      <c r="HES38" s="392"/>
      <c r="HET38" s="392"/>
      <c r="HEU38" s="392"/>
      <c r="HEV38" s="392"/>
      <c r="HEW38" s="392"/>
      <c r="HEX38" s="392"/>
      <c r="HEY38" s="392"/>
      <c r="HEZ38" s="392"/>
      <c r="HFA38" s="392"/>
      <c r="HFB38" s="392"/>
      <c r="HFC38" s="392"/>
      <c r="HFD38" s="392"/>
      <c r="HFE38" s="392"/>
      <c r="HFF38" s="392"/>
      <c r="HFG38" s="392"/>
      <c r="HFH38" s="392"/>
      <c r="HFI38" s="392"/>
      <c r="HFJ38" s="392"/>
      <c r="HFK38" s="392"/>
      <c r="HFL38" s="392"/>
      <c r="HFM38" s="392"/>
      <c r="HFN38" s="392"/>
      <c r="HFO38" s="392"/>
      <c r="HFP38" s="392"/>
      <c r="HFQ38" s="392"/>
      <c r="HFR38" s="392"/>
      <c r="HFS38" s="392"/>
      <c r="HFT38" s="392"/>
      <c r="HFU38" s="392"/>
      <c r="HFV38" s="392"/>
      <c r="HFW38" s="392"/>
      <c r="HFX38" s="392"/>
      <c r="HFY38" s="392"/>
      <c r="HFZ38" s="392"/>
      <c r="HGA38" s="392"/>
      <c r="HGB38" s="392"/>
      <c r="HGC38" s="392"/>
      <c r="HGD38" s="392"/>
      <c r="HGE38" s="392"/>
      <c r="HGF38" s="392"/>
      <c r="HGG38" s="392"/>
      <c r="HGH38" s="392"/>
      <c r="HGI38" s="392"/>
      <c r="HGJ38" s="392"/>
      <c r="HGK38" s="392"/>
      <c r="HGL38" s="392"/>
      <c r="HGM38" s="392"/>
      <c r="HGN38" s="392"/>
      <c r="HGO38" s="392"/>
      <c r="HGP38" s="392"/>
      <c r="HGQ38" s="392"/>
      <c r="HGR38" s="392"/>
      <c r="HGS38" s="392"/>
      <c r="HGT38" s="392"/>
      <c r="HGU38" s="392"/>
      <c r="HGV38" s="392"/>
      <c r="HGW38" s="392"/>
      <c r="HGX38" s="392"/>
      <c r="HGY38" s="392"/>
      <c r="HGZ38" s="392"/>
      <c r="HHA38" s="392"/>
      <c r="HHB38" s="392"/>
      <c r="HHC38" s="392"/>
      <c r="HHD38" s="392"/>
      <c r="HHE38" s="392"/>
      <c r="HHF38" s="392"/>
      <c r="HHG38" s="392"/>
      <c r="HHH38" s="392"/>
      <c r="HHI38" s="392"/>
      <c r="HHJ38" s="392"/>
      <c r="HHK38" s="392"/>
      <c r="HHL38" s="392"/>
      <c r="HHM38" s="392"/>
      <c r="HHN38" s="392"/>
      <c r="HHO38" s="392"/>
      <c r="HHP38" s="392"/>
      <c r="HHQ38" s="392"/>
      <c r="HHR38" s="392"/>
      <c r="HHS38" s="392"/>
      <c r="HHT38" s="392"/>
      <c r="HHU38" s="392"/>
      <c r="HHV38" s="392"/>
      <c r="HHW38" s="392"/>
      <c r="HHX38" s="392"/>
      <c r="HHY38" s="392"/>
      <c r="HHZ38" s="392"/>
      <c r="HIA38" s="392"/>
      <c r="HIB38" s="392"/>
      <c r="HIC38" s="392"/>
      <c r="HID38" s="392"/>
      <c r="HIE38" s="392"/>
      <c r="HIF38" s="392"/>
      <c r="HIG38" s="392"/>
      <c r="HIH38" s="392"/>
      <c r="HII38" s="392"/>
      <c r="HIJ38" s="392"/>
      <c r="HIK38" s="392"/>
      <c r="HIL38" s="392"/>
      <c r="HIM38" s="392"/>
      <c r="HIN38" s="392"/>
      <c r="HIO38" s="392"/>
      <c r="HIP38" s="392"/>
      <c r="HIQ38" s="392"/>
      <c r="HIR38" s="392"/>
      <c r="HIS38" s="392"/>
      <c r="HIT38" s="392"/>
      <c r="HIU38" s="392"/>
      <c r="HIV38" s="392"/>
      <c r="HIW38" s="392"/>
      <c r="HIX38" s="392"/>
      <c r="HIY38" s="392"/>
      <c r="HIZ38" s="392"/>
      <c r="HJA38" s="392"/>
      <c r="HJB38" s="392"/>
      <c r="HJC38" s="392"/>
      <c r="HJD38" s="392"/>
      <c r="HJE38" s="392"/>
      <c r="HJF38" s="392"/>
      <c r="HJG38" s="392"/>
      <c r="HJH38" s="392"/>
      <c r="HJI38" s="392"/>
      <c r="HJJ38" s="392"/>
      <c r="HJK38" s="392"/>
      <c r="HJL38" s="392"/>
      <c r="HJM38" s="392"/>
      <c r="HJN38" s="392"/>
      <c r="HJO38" s="392"/>
      <c r="HJP38" s="392"/>
      <c r="HJQ38" s="392"/>
      <c r="HJR38" s="392"/>
      <c r="HJS38" s="392"/>
      <c r="HJT38" s="392"/>
      <c r="HJU38" s="392"/>
      <c r="HJV38" s="392"/>
      <c r="HJW38" s="392"/>
      <c r="HJX38" s="392"/>
      <c r="HJY38" s="392"/>
      <c r="HJZ38" s="392"/>
      <c r="HKA38" s="392"/>
      <c r="HKB38" s="392"/>
      <c r="HKC38" s="392"/>
      <c r="HKD38" s="392"/>
      <c r="HKE38" s="392"/>
      <c r="HKF38" s="392"/>
      <c r="HKG38" s="392"/>
      <c r="HKH38" s="392"/>
      <c r="HKI38" s="392"/>
      <c r="HKJ38" s="392"/>
      <c r="HKK38" s="392"/>
      <c r="HKL38" s="392"/>
      <c r="HKM38" s="392"/>
      <c r="HKN38" s="392"/>
      <c r="HKO38" s="392"/>
      <c r="HKP38" s="392"/>
      <c r="HKQ38" s="392"/>
      <c r="HKR38" s="392"/>
      <c r="HKS38" s="392"/>
      <c r="HKT38" s="392"/>
      <c r="HKU38" s="392"/>
      <c r="HKV38" s="392"/>
      <c r="HKW38" s="392"/>
      <c r="HKX38" s="392"/>
      <c r="HKY38" s="392"/>
      <c r="HKZ38" s="392"/>
      <c r="HLA38" s="392"/>
      <c r="HLB38" s="392"/>
      <c r="HLC38" s="392"/>
      <c r="HLD38" s="392"/>
      <c r="HLE38" s="392"/>
      <c r="HLF38" s="392"/>
      <c r="HLG38" s="392"/>
      <c r="HLH38" s="392"/>
      <c r="HLI38" s="392"/>
      <c r="HLJ38" s="392"/>
      <c r="HLK38" s="392"/>
      <c r="HLL38" s="392"/>
      <c r="HLM38" s="392"/>
      <c r="HLN38" s="392"/>
      <c r="HLO38" s="392"/>
      <c r="HLP38" s="392"/>
      <c r="HLQ38" s="392"/>
      <c r="HLR38" s="392"/>
      <c r="HLS38" s="392"/>
      <c r="HLT38" s="392"/>
      <c r="HLU38" s="392"/>
      <c r="HLV38" s="392"/>
      <c r="HLW38" s="392"/>
      <c r="HLX38" s="392"/>
      <c r="HLY38" s="392"/>
      <c r="HLZ38" s="392"/>
      <c r="HMA38" s="392"/>
      <c r="HMB38" s="392"/>
      <c r="HMC38" s="392"/>
      <c r="HMD38" s="392"/>
      <c r="HME38" s="392"/>
      <c r="HMF38" s="392"/>
      <c r="HMG38" s="392"/>
      <c r="HMH38" s="392"/>
      <c r="HMI38" s="392"/>
      <c r="HMJ38" s="392"/>
      <c r="HMK38" s="392"/>
      <c r="HML38" s="392"/>
      <c r="HMM38" s="392"/>
      <c r="HMN38" s="392"/>
      <c r="HMO38" s="392"/>
      <c r="HMP38" s="392"/>
      <c r="HMQ38" s="392"/>
      <c r="HMR38" s="392"/>
      <c r="HMS38" s="392"/>
      <c r="HMT38" s="392"/>
      <c r="HMU38" s="392"/>
      <c r="HMV38" s="392"/>
      <c r="HMW38" s="392"/>
      <c r="HMX38" s="392"/>
      <c r="HMY38" s="392"/>
      <c r="HMZ38" s="392"/>
      <c r="HNA38" s="392"/>
      <c r="HNB38" s="392"/>
      <c r="HNC38" s="392"/>
      <c r="HND38" s="392"/>
      <c r="HNE38" s="392"/>
      <c r="HNF38" s="392"/>
      <c r="HNG38" s="392"/>
      <c r="HNH38" s="392"/>
      <c r="HNI38" s="392"/>
      <c r="HNJ38" s="392"/>
      <c r="HNK38" s="392"/>
      <c r="HNL38" s="392"/>
      <c r="HNM38" s="392"/>
      <c r="HNN38" s="392"/>
      <c r="HNO38" s="392"/>
      <c r="HNP38" s="392"/>
      <c r="HNQ38" s="392"/>
      <c r="HNR38" s="392"/>
      <c r="HNS38" s="392"/>
      <c r="HNT38" s="392"/>
      <c r="HNU38" s="392"/>
      <c r="HNV38" s="392"/>
      <c r="HNW38" s="392"/>
      <c r="HNX38" s="392"/>
      <c r="HNY38" s="392"/>
      <c r="HNZ38" s="392"/>
      <c r="HOA38" s="392"/>
      <c r="HOB38" s="392"/>
      <c r="HOC38" s="392"/>
      <c r="HOD38" s="392"/>
      <c r="HOE38" s="392"/>
      <c r="HOF38" s="392"/>
      <c r="HOG38" s="392"/>
      <c r="HOH38" s="392"/>
      <c r="HOI38" s="392"/>
      <c r="HOJ38" s="392"/>
      <c r="HOK38" s="392"/>
      <c r="HOL38" s="392"/>
      <c r="HOM38" s="392"/>
      <c r="HON38" s="392"/>
      <c r="HOO38" s="392"/>
      <c r="HOP38" s="392"/>
      <c r="HOQ38" s="392"/>
      <c r="HOR38" s="392"/>
      <c r="HOS38" s="392"/>
      <c r="HOT38" s="392"/>
      <c r="HOU38" s="392"/>
      <c r="HOV38" s="392"/>
      <c r="HOW38" s="392"/>
      <c r="HOX38" s="392"/>
      <c r="HOY38" s="392"/>
      <c r="HOZ38" s="392"/>
      <c r="HPA38" s="392"/>
      <c r="HPB38" s="392"/>
      <c r="HPC38" s="392"/>
      <c r="HPD38" s="392"/>
      <c r="HPE38" s="392"/>
      <c r="HPF38" s="392"/>
      <c r="HPG38" s="392"/>
      <c r="HPH38" s="392"/>
      <c r="HPI38" s="392"/>
      <c r="HPJ38" s="392"/>
      <c r="HPK38" s="392"/>
      <c r="HPL38" s="392"/>
      <c r="HPM38" s="392"/>
      <c r="HPN38" s="392"/>
      <c r="HPO38" s="392"/>
      <c r="HPP38" s="392"/>
      <c r="HPQ38" s="392"/>
      <c r="HPR38" s="392"/>
      <c r="HPS38" s="392"/>
      <c r="HPT38" s="392"/>
      <c r="HPU38" s="392"/>
      <c r="HPV38" s="392"/>
      <c r="HPW38" s="392"/>
      <c r="HPX38" s="392"/>
      <c r="HPY38" s="392"/>
      <c r="HPZ38" s="392"/>
      <c r="HQA38" s="392"/>
      <c r="HQB38" s="392"/>
      <c r="HQC38" s="392"/>
      <c r="HQD38" s="392"/>
      <c r="HQE38" s="392"/>
      <c r="HQF38" s="392"/>
      <c r="HQG38" s="392"/>
      <c r="HQH38" s="392"/>
      <c r="HQI38" s="392"/>
      <c r="HQJ38" s="392"/>
      <c r="HQK38" s="392"/>
      <c r="HQL38" s="392"/>
      <c r="HQM38" s="392"/>
      <c r="HQN38" s="392"/>
      <c r="HQO38" s="392"/>
      <c r="HQP38" s="392"/>
      <c r="HQQ38" s="392"/>
      <c r="HQR38" s="392"/>
      <c r="HQS38" s="392"/>
      <c r="HQT38" s="392"/>
      <c r="HQU38" s="392"/>
      <c r="HQV38" s="392"/>
      <c r="HQW38" s="392"/>
      <c r="HQX38" s="392"/>
      <c r="HQY38" s="392"/>
      <c r="HQZ38" s="392"/>
      <c r="HRA38" s="392"/>
      <c r="HRB38" s="392"/>
      <c r="HRC38" s="392"/>
      <c r="HRD38" s="392"/>
      <c r="HRE38" s="392"/>
      <c r="HRF38" s="392"/>
      <c r="HRG38" s="392"/>
      <c r="HRH38" s="392"/>
      <c r="HRI38" s="392"/>
      <c r="HRJ38" s="392"/>
      <c r="HRK38" s="392"/>
      <c r="HRL38" s="392"/>
      <c r="HRM38" s="392"/>
      <c r="HRN38" s="392"/>
      <c r="HRO38" s="392"/>
      <c r="HRP38" s="392"/>
      <c r="HRQ38" s="392"/>
      <c r="HRR38" s="392"/>
      <c r="HRS38" s="392"/>
      <c r="HRT38" s="392"/>
      <c r="HRU38" s="392"/>
      <c r="HRV38" s="392"/>
      <c r="HRW38" s="392"/>
      <c r="HRX38" s="392"/>
      <c r="HRY38" s="392"/>
      <c r="HRZ38" s="392"/>
      <c r="HSA38" s="392"/>
      <c r="HSB38" s="392"/>
      <c r="HSC38" s="392"/>
      <c r="HSD38" s="392"/>
      <c r="HSE38" s="392"/>
      <c r="HSF38" s="392"/>
      <c r="HSG38" s="392"/>
      <c r="HSH38" s="392"/>
      <c r="HSI38" s="392"/>
      <c r="HSJ38" s="392"/>
      <c r="HSK38" s="392"/>
      <c r="HSL38" s="392"/>
      <c r="HSM38" s="392"/>
      <c r="HSN38" s="392"/>
      <c r="HSO38" s="392"/>
      <c r="HSP38" s="392"/>
      <c r="HSQ38" s="392"/>
      <c r="HSR38" s="392"/>
      <c r="HSS38" s="392"/>
      <c r="HST38" s="392"/>
      <c r="HSU38" s="392"/>
      <c r="HSV38" s="392"/>
      <c r="HSW38" s="392"/>
      <c r="HSX38" s="392"/>
      <c r="HSY38" s="392"/>
      <c r="HSZ38" s="392"/>
      <c r="HTA38" s="392"/>
      <c r="HTB38" s="392"/>
      <c r="HTC38" s="392"/>
      <c r="HTD38" s="392"/>
      <c r="HTE38" s="392"/>
      <c r="HTF38" s="392"/>
      <c r="HTG38" s="392"/>
      <c r="HTH38" s="392"/>
      <c r="HTI38" s="392"/>
      <c r="HTJ38" s="392"/>
      <c r="HTK38" s="392"/>
      <c r="HTL38" s="392"/>
      <c r="HTM38" s="392"/>
      <c r="HTN38" s="392"/>
      <c r="HTO38" s="392"/>
      <c r="HTP38" s="392"/>
      <c r="HTQ38" s="392"/>
      <c r="HTR38" s="392"/>
      <c r="HTS38" s="392"/>
      <c r="HTT38" s="392"/>
      <c r="HTU38" s="392"/>
      <c r="HTV38" s="392"/>
      <c r="HTW38" s="392"/>
      <c r="HTX38" s="392"/>
      <c r="HTY38" s="392"/>
      <c r="HTZ38" s="392"/>
      <c r="HUA38" s="392"/>
      <c r="HUB38" s="392"/>
      <c r="HUC38" s="392"/>
      <c r="HUD38" s="392"/>
      <c r="HUE38" s="392"/>
      <c r="HUF38" s="392"/>
      <c r="HUG38" s="392"/>
      <c r="HUH38" s="392"/>
      <c r="HUI38" s="392"/>
      <c r="HUJ38" s="392"/>
      <c r="HUK38" s="392"/>
      <c r="HUL38" s="392"/>
      <c r="HUM38" s="392"/>
      <c r="HUN38" s="392"/>
      <c r="HUO38" s="392"/>
      <c r="HUP38" s="392"/>
      <c r="HUQ38" s="392"/>
      <c r="HUR38" s="392"/>
      <c r="HUS38" s="392"/>
      <c r="HUT38" s="392"/>
      <c r="HUU38" s="392"/>
      <c r="HUV38" s="392"/>
      <c r="HUW38" s="392"/>
      <c r="HUX38" s="392"/>
      <c r="HUY38" s="392"/>
      <c r="HUZ38" s="392"/>
      <c r="HVA38" s="392"/>
      <c r="HVB38" s="392"/>
      <c r="HVC38" s="392"/>
      <c r="HVD38" s="392"/>
      <c r="HVE38" s="392"/>
      <c r="HVF38" s="392"/>
      <c r="HVG38" s="392"/>
      <c r="HVH38" s="392"/>
      <c r="HVI38" s="392"/>
      <c r="HVJ38" s="392"/>
      <c r="HVK38" s="392"/>
      <c r="HVL38" s="392"/>
      <c r="HVM38" s="392"/>
      <c r="HVN38" s="392"/>
      <c r="HVO38" s="392"/>
      <c r="HVP38" s="392"/>
      <c r="HVQ38" s="392"/>
      <c r="HVR38" s="392"/>
      <c r="HVS38" s="392"/>
      <c r="HVT38" s="392"/>
      <c r="HVU38" s="392"/>
      <c r="HVV38" s="392"/>
      <c r="HVW38" s="392"/>
      <c r="HVX38" s="392"/>
      <c r="HVY38" s="392"/>
      <c r="HVZ38" s="392"/>
      <c r="HWA38" s="392"/>
      <c r="HWB38" s="392"/>
      <c r="HWC38" s="392"/>
      <c r="HWD38" s="392"/>
      <c r="HWE38" s="392"/>
      <c r="HWF38" s="392"/>
      <c r="HWG38" s="392"/>
      <c r="HWH38" s="392"/>
      <c r="HWI38" s="392"/>
      <c r="HWJ38" s="392"/>
      <c r="HWK38" s="392"/>
      <c r="HWL38" s="392"/>
      <c r="HWM38" s="392"/>
      <c r="HWN38" s="392"/>
      <c r="HWO38" s="392"/>
      <c r="HWP38" s="392"/>
      <c r="HWQ38" s="392"/>
      <c r="HWR38" s="392"/>
      <c r="HWS38" s="392"/>
      <c r="HWT38" s="392"/>
      <c r="HWU38" s="392"/>
      <c r="HWV38" s="392"/>
      <c r="HWW38" s="392"/>
      <c r="HWX38" s="392"/>
      <c r="HWY38" s="392"/>
      <c r="HWZ38" s="392"/>
      <c r="HXA38" s="392"/>
      <c r="HXB38" s="392"/>
      <c r="HXC38" s="392"/>
      <c r="HXD38" s="392"/>
      <c r="HXE38" s="392"/>
      <c r="HXF38" s="392"/>
      <c r="HXG38" s="392"/>
      <c r="HXH38" s="392"/>
      <c r="HXI38" s="392"/>
      <c r="HXJ38" s="392"/>
      <c r="HXK38" s="392"/>
      <c r="HXL38" s="392"/>
      <c r="HXM38" s="392"/>
      <c r="HXN38" s="392"/>
      <c r="HXO38" s="392"/>
      <c r="HXP38" s="392"/>
      <c r="HXQ38" s="392"/>
      <c r="HXR38" s="392"/>
      <c r="HXS38" s="392"/>
      <c r="HXT38" s="392"/>
      <c r="HXU38" s="392"/>
      <c r="HXV38" s="392"/>
      <c r="HXW38" s="392"/>
      <c r="HXX38" s="392"/>
      <c r="HXY38" s="392"/>
      <c r="HXZ38" s="392"/>
      <c r="HYA38" s="392"/>
      <c r="HYB38" s="392"/>
      <c r="HYC38" s="392"/>
      <c r="HYD38" s="392"/>
      <c r="HYE38" s="392"/>
      <c r="HYF38" s="392"/>
      <c r="HYG38" s="392"/>
      <c r="HYH38" s="392"/>
      <c r="HYI38" s="392"/>
      <c r="HYJ38" s="392"/>
      <c r="HYK38" s="392"/>
      <c r="HYL38" s="392"/>
      <c r="HYM38" s="392"/>
      <c r="HYN38" s="392"/>
      <c r="HYO38" s="392"/>
      <c r="HYP38" s="392"/>
      <c r="HYQ38" s="392"/>
      <c r="HYR38" s="392"/>
      <c r="HYS38" s="392"/>
      <c r="HYT38" s="392"/>
      <c r="HYU38" s="392"/>
      <c r="HYV38" s="392"/>
      <c r="HYW38" s="392"/>
      <c r="HYX38" s="392"/>
      <c r="HYY38" s="392"/>
      <c r="HYZ38" s="392"/>
      <c r="HZA38" s="392"/>
      <c r="HZB38" s="392"/>
      <c r="HZC38" s="392"/>
      <c r="HZD38" s="392"/>
      <c r="HZE38" s="392"/>
      <c r="HZF38" s="392"/>
      <c r="HZG38" s="392"/>
      <c r="HZH38" s="392"/>
      <c r="HZI38" s="392"/>
      <c r="HZJ38" s="392"/>
      <c r="HZK38" s="392"/>
      <c r="HZL38" s="392"/>
      <c r="HZM38" s="392"/>
      <c r="HZN38" s="392"/>
      <c r="HZO38" s="392"/>
      <c r="HZP38" s="392"/>
      <c r="HZQ38" s="392"/>
      <c r="HZR38" s="392"/>
      <c r="HZS38" s="392"/>
      <c r="HZT38" s="392"/>
      <c r="HZU38" s="392"/>
      <c r="HZV38" s="392"/>
      <c r="HZW38" s="392"/>
      <c r="HZX38" s="392"/>
      <c r="HZY38" s="392"/>
      <c r="HZZ38" s="392"/>
      <c r="IAA38" s="392"/>
      <c r="IAB38" s="392"/>
      <c r="IAC38" s="392"/>
      <c r="IAD38" s="392"/>
      <c r="IAE38" s="392"/>
      <c r="IAF38" s="392"/>
      <c r="IAG38" s="392"/>
      <c r="IAH38" s="392"/>
      <c r="IAI38" s="392"/>
      <c r="IAJ38" s="392"/>
      <c r="IAK38" s="392"/>
      <c r="IAL38" s="392"/>
      <c r="IAM38" s="392"/>
      <c r="IAN38" s="392"/>
      <c r="IAO38" s="392"/>
      <c r="IAP38" s="392"/>
      <c r="IAQ38" s="392"/>
      <c r="IAR38" s="392"/>
      <c r="IAS38" s="392"/>
      <c r="IAT38" s="392"/>
      <c r="IAU38" s="392"/>
      <c r="IAV38" s="392"/>
      <c r="IAW38" s="392"/>
      <c r="IAX38" s="392"/>
      <c r="IAY38" s="392"/>
      <c r="IAZ38" s="392"/>
      <c r="IBA38" s="392"/>
      <c r="IBB38" s="392"/>
      <c r="IBC38" s="392"/>
      <c r="IBD38" s="392"/>
      <c r="IBE38" s="392"/>
      <c r="IBF38" s="392"/>
      <c r="IBG38" s="392"/>
      <c r="IBH38" s="392"/>
      <c r="IBI38" s="392"/>
      <c r="IBJ38" s="392"/>
      <c r="IBK38" s="392"/>
      <c r="IBL38" s="392"/>
      <c r="IBM38" s="392"/>
      <c r="IBN38" s="392"/>
      <c r="IBO38" s="392"/>
      <c r="IBP38" s="392"/>
      <c r="IBQ38" s="392"/>
      <c r="IBR38" s="392"/>
      <c r="IBS38" s="392"/>
      <c r="IBT38" s="392"/>
      <c r="IBU38" s="392"/>
      <c r="IBV38" s="392"/>
      <c r="IBW38" s="392"/>
      <c r="IBX38" s="392"/>
      <c r="IBY38" s="392"/>
      <c r="IBZ38" s="392"/>
      <c r="ICA38" s="392"/>
      <c r="ICB38" s="392"/>
      <c r="ICC38" s="392"/>
      <c r="ICD38" s="392"/>
      <c r="ICE38" s="392"/>
      <c r="ICF38" s="392"/>
      <c r="ICG38" s="392"/>
      <c r="ICH38" s="392"/>
      <c r="ICI38" s="392"/>
      <c r="ICJ38" s="392"/>
      <c r="ICK38" s="392"/>
      <c r="ICL38" s="392"/>
      <c r="ICM38" s="392"/>
      <c r="ICN38" s="392"/>
      <c r="ICO38" s="392"/>
      <c r="ICP38" s="392"/>
      <c r="ICQ38" s="392"/>
      <c r="ICR38" s="392"/>
      <c r="ICS38" s="392"/>
      <c r="ICT38" s="392"/>
      <c r="ICU38" s="392"/>
      <c r="ICV38" s="392"/>
      <c r="ICW38" s="392"/>
      <c r="ICX38" s="392"/>
      <c r="ICY38" s="392"/>
      <c r="ICZ38" s="392"/>
      <c r="IDA38" s="392"/>
      <c r="IDB38" s="392"/>
      <c r="IDC38" s="392"/>
      <c r="IDD38" s="392"/>
      <c r="IDE38" s="392"/>
      <c r="IDF38" s="392"/>
      <c r="IDG38" s="392"/>
      <c r="IDH38" s="392"/>
      <c r="IDI38" s="392"/>
      <c r="IDJ38" s="392"/>
      <c r="IDK38" s="392"/>
      <c r="IDL38" s="392"/>
      <c r="IDM38" s="392"/>
      <c r="IDN38" s="392"/>
      <c r="IDO38" s="392"/>
      <c r="IDP38" s="392"/>
      <c r="IDQ38" s="392"/>
      <c r="IDR38" s="392"/>
      <c r="IDS38" s="392"/>
      <c r="IDT38" s="392"/>
      <c r="IDU38" s="392"/>
      <c r="IDV38" s="392"/>
      <c r="IDW38" s="392"/>
      <c r="IDX38" s="392"/>
      <c r="IDY38" s="392"/>
      <c r="IDZ38" s="392"/>
      <c r="IEA38" s="392"/>
      <c r="IEB38" s="392"/>
      <c r="IEC38" s="392"/>
      <c r="IED38" s="392"/>
      <c r="IEE38" s="392"/>
      <c r="IEF38" s="392"/>
      <c r="IEG38" s="392"/>
      <c r="IEH38" s="392"/>
      <c r="IEI38" s="392"/>
      <c r="IEJ38" s="392"/>
      <c r="IEK38" s="392"/>
      <c r="IEL38" s="392"/>
      <c r="IEM38" s="392"/>
      <c r="IEN38" s="392"/>
      <c r="IEO38" s="392"/>
      <c r="IEP38" s="392"/>
      <c r="IEQ38" s="392"/>
      <c r="IER38" s="392"/>
      <c r="IES38" s="392"/>
      <c r="IET38" s="392"/>
      <c r="IEU38" s="392"/>
      <c r="IEV38" s="392"/>
      <c r="IEW38" s="392"/>
      <c r="IEX38" s="392"/>
      <c r="IEY38" s="392"/>
      <c r="IEZ38" s="392"/>
      <c r="IFA38" s="392"/>
      <c r="IFB38" s="392"/>
      <c r="IFC38" s="392"/>
      <c r="IFD38" s="392"/>
      <c r="IFE38" s="392"/>
      <c r="IFF38" s="392"/>
      <c r="IFG38" s="392"/>
      <c r="IFH38" s="392"/>
      <c r="IFI38" s="392"/>
      <c r="IFJ38" s="392"/>
      <c r="IFK38" s="392"/>
      <c r="IFL38" s="392"/>
      <c r="IFM38" s="392"/>
      <c r="IFN38" s="392"/>
      <c r="IFO38" s="392"/>
      <c r="IFP38" s="392"/>
      <c r="IFQ38" s="392"/>
      <c r="IFR38" s="392"/>
      <c r="IFS38" s="392"/>
      <c r="IFT38" s="392"/>
      <c r="IFU38" s="392"/>
      <c r="IFV38" s="392"/>
      <c r="IFW38" s="392"/>
      <c r="IFX38" s="392"/>
      <c r="IFY38" s="392"/>
      <c r="IFZ38" s="392"/>
      <c r="IGA38" s="392"/>
      <c r="IGB38" s="392"/>
      <c r="IGC38" s="392"/>
      <c r="IGD38" s="392"/>
      <c r="IGE38" s="392"/>
      <c r="IGF38" s="392"/>
      <c r="IGG38" s="392"/>
      <c r="IGH38" s="392"/>
      <c r="IGI38" s="392"/>
      <c r="IGJ38" s="392"/>
      <c r="IGK38" s="392"/>
      <c r="IGL38" s="392"/>
      <c r="IGM38" s="392"/>
      <c r="IGN38" s="392"/>
      <c r="IGO38" s="392"/>
      <c r="IGP38" s="392"/>
      <c r="IGQ38" s="392"/>
      <c r="IGR38" s="392"/>
      <c r="IGS38" s="392"/>
      <c r="IGT38" s="392"/>
      <c r="IGU38" s="392"/>
      <c r="IGV38" s="392"/>
      <c r="IGW38" s="392"/>
      <c r="IGX38" s="392"/>
      <c r="IGY38" s="392"/>
      <c r="IGZ38" s="392"/>
      <c r="IHA38" s="392"/>
      <c r="IHB38" s="392"/>
      <c r="IHC38" s="392"/>
      <c r="IHD38" s="392"/>
      <c r="IHE38" s="392"/>
      <c r="IHF38" s="392"/>
      <c r="IHG38" s="392"/>
      <c r="IHH38" s="392"/>
      <c r="IHI38" s="392"/>
      <c r="IHJ38" s="392"/>
      <c r="IHK38" s="392"/>
      <c r="IHL38" s="392"/>
      <c r="IHM38" s="392"/>
      <c r="IHN38" s="392"/>
      <c r="IHO38" s="392"/>
      <c r="IHP38" s="392"/>
      <c r="IHQ38" s="392"/>
      <c r="IHR38" s="392"/>
      <c r="IHS38" s="392"/>
      <c r="IHT38" s="392"/>
      <c r="IHU38" s="392"/>
      <c r="IHV38" s="392"/>
      <c r="IHW38" s="392"/>
      <c r="IHX38" s="392"/>
      <c r="IHY38" s="392"/>
      <c r="IHZ38" s="392"/>
      <c r="IIA38" s="392"/>
      <c r="IIB38" s="392"/>
      <c r="IIC38" s="392"/>
      <c r="IID38" s="392"/>
      <c r="IIE38" s="392"/>
      <c r="IIF38" s="392"/>
      <c r="IIG38" s="392"/>
      <c r="IIH38" s="392"/>
      <c r="III38" s="392"/>
      <c r="IIJ38" s="392"/>
      <c r="IIK38" s="392"/>
      <c r="IIL38" s="392"/>
      <c r="IIM38" s="392"/>
      <c r="IIN38" s="392"/>
      <c r="IIO38" s="392"/>
      <c r="IIP38" s="392"/>
      <c r="IIQ38" s="392"/>
      <c r="IIR38" s="392"/>
      <c r="IIS38" s="392"/>
      <c r="IIT38" s="392"/>
      <c r="IIU38" s="392"/>
      <c r="IIV38" s="392"/>
      <c r="IIW38" s="392"/>
      <c r="IIX38" s="392"/>
      <c r="IIY38" s="392"/>
      <c r="IIZ38" s="392"/>
      <c r="IJA38" s="392"/>
      <c r="IJB38" s="392"/>
      <c r="IJC38" s="392"/>
      <c r="IJD38" s="392"/>
      <c r="IJE38" s="392"/>
      <c r="IJF38" s="392"/>
      <c r="IJG38" s="392"/>
      <c r="IJH38" s="392"/>
      <c r="IJI38" s="392"/>
      <c r="IJJ38" s="392"/>
      <c r="IJK38" s="392"/>
      <c r="IJL38" s="392"/>
      <c r="IJM38" s="392"/>
      <c r="IJN38" s="392"/>
      <c r="IJO38" s="392"/>
      <c r="IJP38" s="392"/>
      <c r="IJQ38" s="392"/>
      <c r="IJR38" s="392"/>
      <c r="IJS38" s="392"/>
      <c r="IJT38" s="392"/>
      <c r="IJU38" s="392"/>
      <c r="IJV38" s="392"/>
      <c r="IJW38" s="392"/>
      <c r="IJX38" s="392"/>
      <c r="IJY38" s="392"/>
      <c r="IJZ38" s="392"/>
      <c r="IKA38" s="392"/>
      <c r="IKB38" s="392"/>
      <c r="IKC38" s="392"/>
      <c r="IKD38" s="392"/>
      <c r="IKE38" s="392"/>
      <c r="IKF38" s="392"/>
      <c r="IKG38" s="392"/>
      <c r="IKH38" s="392"/>
      <c r="IKI38" s="392"/>
      <c r="IKJ38" s="392"/>
      <c r="IKK38" s="392"/>
      <c r="IKL38" s="392"/>
      <c r="IKM38" s="392"/>
      <c r="IKN38" s="392"/>
      <c r="IKO38" s="392"/>
      <c r="IKP38" s="392"/>
      <c r="IKQ38" s="392"/>
      <c r="IKR38" s="392"/>
      <c r="IKS38" s="392"/>
      <c r="IKT38" s="392"/>
      <c r="IKU38" s="392"/>
      <c r="IKV38" s="392"/>
      <c r="IKW38" s="392"/>
      <c r="IKX38" s="392"/>
      <c r="IKY38" s="392"/>
      <c r="IKZ38" s="392"/>
      <c r="ILA38" s="392"/>
      <c r="ILB38" s="392"/>
      <c r="ILC38" s="392"/>
      <c r="ILD38" s="392"/>
      <c r="ILE38" s="392"/>
      <c r="ILF38" s="392"/>
      <c r="ILG38" s="392"/>
      <c r="ILH38" s="392"/>
      <c r="ILI38" s="392"/>
      <c r="ILJ38" s="392"/>
      <c r="ILK38" s="392"/>
      <c r="ILL38" s="392"/>
      <c r="ILM38" s="392"/>
      <c r="ILN38" s="392"/>
      <c r="ILO38" s="392"/>
      <c r="ILP38" s="392"/>
      <c r="ILQ38" s="392"/>
      <c r="ILR38" s="392"/>
      <c r="ILS38" s="392"/>
      <c r="ILT38" s="392"/>
      <c r="ILU38" s="392"/>
      <c r="ILV38" s="392"/>
      <c r="ILW38" s="392"/>
      <c r="ILX38" s="392"/>
      <c r="ILY38" s="392"/>
      <c r="ILZ38" s="392"/>
      <c r="IMA38" s="392"/>
      <c r="IMB38" s="392"/>
      <c r="IMC38" s="392"/>
      <c r="IMD38" s="392"/>
      <c r="IME38" s="392"/>
      <c r="IMF38" s="392"/>
      <c r="IMG38" s="392"/>
      <c r="IMH38" s="392"/>
      <c r="IMI38" s="392"/>
      <c r="IMJ38" s="392"/>
      <c r="IMK38" s="392"/>
      <c r="IML38" s="392"/>
      <c r="IMM38" s="392"/>
      <c r="IMN38" s="392"/>
      <c r="IMO38" s="392"/>
      <c r="IMP38" s="392"/>
      <c r="IMQ38" s="392"/>
      <c r="IMR38" s="392"/>
      <c r="IMS38" s="392"/>
      <c r="IMT38" s="392"/>
      <c r="IMU38" s="392"/>
      <c r="IMV38" s="392"/>
      <c r="IMW38" s="392"/>
      <c r="IMX38" s="392"/>
      <c r="IMY38" s="392"/>
      <c r="IMZ38" s="392"/>
      <c r="INA38" s="392"/>
      <c r="INB38" s="392"/>
      <c r="INC38" s="392"/>
      <c r="IND38" s="392"/>
      <c r="INE38" s="392"/>
      <c r="INF38" s="392"/>
      <c r="ING38" s="392"/>
      <c r="INH38" s="392"/>
      <c r="INI38" s="392"/>
      <c r="INJ38" s="392"/>
      <c r="INK38" s="392"/>
      <c r="INL38" s="392"/>
      <c r="INM38" s="392"/>
      <c r="INN38" s="392"/>
      <c r="INO38" s="392"/>
      <c r="INP38" s="392"/>
      <c r="INQ38" s="392"/>
      <c r="INR38" s="392"/>
      <c r="INS38" s="392"/>
      <c r="INT38" s="392"/>
      <c r="INU38" s="392"/>
      <c r="INV38" s="392"/>
      <c r="INW38" s="392"/>
      <c r="INX38" s="392"/>
      <c r="INY38" s="392"/>
      <c r="INZ38" s="392"/>
      <c r="IOA38" s="392"/>
      <c r="IOB38" s="392"/>
      <c r="IOC38" s="392"/>
      <c r="IOD38" s="392"/>
      <c r="IOE38" s="392"/>
      <c r="IOF38" s="392"/>
      <c r="IOG38" s="392"/>
      <c r="IOH38" s="392"/>
      <c r="IOI38" s="392"/>
      <c r="IOJ38" s="392"/>
      <c r="IOK38" s="392"/>
      <c r="IOL38" s="392"/>
      <c r="IOM38" s="392"/>
      <c r="ION38" s="392"/>
      <c r="IOO38" s="392"/>
      <c r="IOP38" s="392"/>
      <c r="IOQ38" s="392"/>
      <c r="IOR38" s="392"/>
      <c r="IOS38" s="392"/>
      <c r="IOT38" s="392"/>
      <c r="IOU38" s="392"/>
      <c r="IOV38" s="392"/>
      <c r="IOW38" s="392"/>
      <c r="IOX38" s="392"/>
      <c r="IOY38" s="392"/>
      <c r="IOZ38" s="392"/>
      <c r="IPA38" s="392"/>
      <c r="IPB38" s="392"/>
      <c r="IPC38" s="392"/>
      <c r="IPD38" s="392"/>
      <c r="IPE38" s="392"/>
      <c r="IPF38" s="392"/>
      <c r="IPG38" s="392"/>
      <c r="IPH38" s="392"/>
      <c r="IPI38" s="392"/>
      <c r="IPJ38" s="392"/>
      <c r="IPK38" s="392"/>
      <c r="IPL38" s="392"/>
      <c r="IPM38" s="392"/>
      <c r="IPN38" s="392"/>
      <c r="IPO38" s="392"/>
      <c r="IPP38" s="392"/>
      <c r="IPQ38" s="392"/>
      <c r="IPR38" s="392"/>
      <c r="IPS38" s="392"/>
      <c r="IPT38" s="392"/>
      <c r="IPU38" s="392"/>
      <c r="IPV38" s="392"/>
      <c r="IPW38" s="392"/>
      <c r="IPX38" s="392"/>
      <c r="IPY38" s="392"/>
      <c r="IPZ38" s="392"/>
      <c r="IQA38" s="392"/>
      <c r="IQB38" s="392"/>
      <c r="IQC38" s="392"/>
      <c r="IQD38" s="392"/>
      <c r="IQE38" s="392"/>
      <c r="IQF38" s="392"/>
      <c r="IQG38" s="392"/>
      <c r="IQH38" s="392"/>
      <c r="IQI38" s="392"/>
      <c r="IQJ38" s="392"/>
      <c r="IQK38" s="392"/>
      <c r="IQL38" s="392"/>
      <c r="IQM38" s="392"/>
      <c r="IQN38" s="392"/>
      <c r="IQO38" s="392"/>
      <c r="IQP38" s="392"/>
      <c r="IQQ38" s="392"/>
      <c r="IQR38" s="392"/>
      <c r="IQS38" s="392"/>
      <c r="IQT38" s="392"/>
      <c r="IQU38" s="392"/>
      <c r="IQV38" s="392"/>
      <c r="IQW38" s="392"/>
      <c r="IQX38" s="392"/>
      <c r="IQY38" s="392"/>
      <c r="IQZ38" s="392"/>
      <c r="IRA38" s="392"/>
      <c r="IRB38" s="392"/>
      <c r="IRC38" s="392"/>
      <c r="IRD38" s="392"/>
      <c r="IRE38" s="392"/>
      <c r="IRF38" s="392"/>
      <c r="IRG38" s="392"/>
      <c r="IRH38" s="392"/>
      <c r="IRI38" s="392"/>
      <c r="IRJ38" s="392"/>
      <c r="IRK38" s="392"/>
      <c r="IRL38" s="392"/>
      <c r="IRM38" s="392"/>
      <c r="IRN38" s="392"/>
      <c r="IRO38" s="392"/>
      <c r="IRP38" s="392"/>
      <c r="IRQ38" s="392"/>
      <c r="IRR38" s="392"/>
      <c r="IRS38" s="392"/>
      <c r="IRT38" s="392"/>
      <c r="IRU38" s="392"/>
      <c r="IRV38" s="392"/>
      <c r="IRW38" s="392"/>
      <c r="IRX38" s="392"/>
      <c r="IRY38" s="392"/>
      <c r="IRZ38" s="392"/>
      <c r="ISA38" s="392"/>
      <c r="ISB38" s="392"/>
      <c r="ISC38" s="392"/>
      <c r="ISD38" s="392"/>
      <c r="ISE38" s="392"/>
      <c r="ISF38" s="392"/>
      <c r="ISG38" s="392"/>
      <c r="ISH38" s="392"/>
      <c r="ISI38" s="392"/>
      <c r="ISJ38" s="392"/>
      <c r="ISK38" s="392"/>
      <c r="ISL38" s="392"/>
      <c r="ISM38" s="392"/>
      <c r="ISN38" s="392"/>
      <c r="ISO38" s="392"/>
      <c r="ISP38" s="392"/>
      <c r="ISQ38" s="392"/>
      <c r="ISR38" s="392"/>
      <c r="ISS38" s="392"/>
      <c r="IST38" s="392"/>
      <c r="ISU38" s="392"/>
      <c r="ISV38" s="392"/>
      <c r="ISW38" s="392"/>
      <c r="ISX38" s="392"/>
      <c r="ISY38" s="392"/>
      <c r="ISZ38" s="392"/>
      <c r="ITA38" s="392"/>
      <c r="ITB38" s="392"/>
      <c r="ITC38" s="392"/>
      <c r="ITD38" s="392"/>
      <c r="ITE38" s="392"/>
      <c r="ITF38" s="392"/>
      <c r="ITG38" s="392"/>
      <c r="ITH38" s="392"/>
      <c r="ITI38" s="392"/>
      <c r="ITJ38" s="392"/>
      <c r="ITK38" s="392"/>
      <c r="ITL38" s="392"/>
      <c r="ITM38" s="392"/>
      <c r="ITN38" s="392"/>
      <c r="ITO38" s="392"/>
      <c r="ITP38" s="392"/>
      <c r="ITQ38" s="392"/>
      <c r="ITR38" s="392"/>
      <c r="ITS38" s="392"/>
      <c r="ITT38" s="392"/>
      <c r="ITU38" s="392"/>
      <c r="ITV38" s="392"/>
      <c r="ITW38" s="392"/>
      <c r="ITX38" s="392"/>
      <c r="ITY38" s="392"/>
      <c r="ITZ38" s="392"/>
      <c r="IUA38" s="392"/>
      <c r="IUB38" s="392"/>
      <c r="IUC38" s="392"/>
      <c r="IUD38" s="392"/>
      <c r="IUE38" s="392"/>
      <c r="IUF38" s="392"/>
      <c r="IUG38" s="392"/>
      <c r="IUH38" s="392"/>
      <c r="IUI38" s="392"/>
      <c r="IUJ38" s="392"/>
      <c r="IUK38" s="392"/>
      <c r="IUL38" s="392"/>
      <c r="IUM38" s="392"/>
      <c r="IUN38" s="392"/>
      <c r="IUO38" s="392"/>
      <c r="IUP38" s="392"/>
      <c r="IUQ38" s="392"/>
      <c r="IUR38" s="392"/>
      <c r="IUS38" s="392"/>
      <c r="IUT38" s="392"/>
      <c r="IUU38" s="392"/>
      <c r="IUV38" s="392"/>
      <c r="IUW38" s="392"/>
      <c r="IUX38" s="392"/>
      <c r="IUY38" s="392"/>
      <c r="IUZ38" s="392"/>
      <c r="IVA38" s="392"/>
      <c r="IVB38" s="392"/>
      <c r="IVC38" s="392"/>
      <c r="IVD38" s="392"/>
      <c r="IVE38" s="392"/>
      <c r="IVF38" s="392"/>
      <c r="IVG38" s="392"/>
      <c r="IVH38" s="392"/>
      <c r="IVI38" s="392"/>
      <c r="IVJ38" s="392"/>
      <c r="IVK38" s="392"/>
      <c r="IVL38" s="392"/>
      <c r="IVM38" s="392"/>
      <c r="IVN38" s="392"/>
      <c r="IVO38" s="392"/>
      <c r="IVP38" s="392"/>
      <c r="IVQ38" s="392"/>
      <c r="IVR38" s="392"/>
      <c r="IVS38" s="392"/>
      <c r="IVT38" s="392"/>
      <c r="IVU38" s="392"/>
      <c r="IVV38" s="392"/>
      <c r="IVW38" s="392"/>
      <c r="IVX38" s="392"/>
      <c r="IVY38" s="392"/>
      <c r="IVZ38" s="392"/>
      <c r="IWA38" s="392"/>
      <c r="IWB38" s="392"/>
      <c r="IWC38" s="392"/>
      <c r="IWD38" s="392"/>
      <c r="IWE38" s="392"/>
      <c r="IWF38" s="392"/>
      <c r="IWG38" s="392"/>
      <c r="IWH38" s="392"/>
      <c r="IWI38" s="392"/>
      <c r="IWJ38" s="392"/>
      <c r="IWK38" s="392"/>
      <c r="IWL38" s="392"/>
      <c r="IWM38" s="392"/>
      <c r="IWN38" s="392"/>
      <c r="IWO38" s="392"/>
      <c r="IWP38" s="392"/>
      <c r="IWQ38" s="392"/>
      <c r="IWR38" s="392"/>
      <c r="IWS38" s="392"/>
      <c r="IWT38" s="392"/>
      <c r="IWU38" s="392"/>
      <c r="IWV38" s="392"/>
      <c r="IWW38" s="392"/>
      <c r="IWX38" s="392"/>
      <c r="IWY38" s="392"/>
      <c r="IWZ38" s="392"/>
      <c r="IXA38" s="392"/>
      <c r="IXB38" s="392"/>
      <c r="IXC38" s="392"/>
      <c r="IXD38" s="392"/>
      <c r="IXE38" s="392"/>
      <c r="IXF38" s="392"/>
      <c r="IXG38" s="392"/>
      <c r="IXH38" s="392"/>
      <c r="IXI38" s="392"/>
      <c r="IXJ38" s="392"/>
      <c r="IXK38" s="392"/>
      <c r="IXL38" s="392"/>
      <c r="IXM38" s="392"/>
      <c r="IXN38" s="392"/>
      <c r="IXO38" s="392"/>
      <c r="IXP38" s="392"/>
      <c r="IXQ38" s="392"/>
      <c r="IXR38" s="392"/>
      <c r="IXS38" s="392"/>
      <c r="IXT38" s="392"/>
      <c r="IXU38" s="392"/>
      <c r="IXV38" s="392"/>
      <c r="IXW38" s="392"/>
      <c r="IXX38" s="392"/>
      <c r="IXY38" s="392"/>
      <c r="IXZ38" s="392"/>
      <c r="IYA38" s="392"/>
      <c r="IYB38" s="392"/>
      <c r="IYC38" s="392"/>
      <c r="IYD38" s="392"/>
      <c r="IYE38" s="392"/>
      <c r="IYF38" s="392"/>
      <c r="IYG38" s="392"/>
      <c r="IYH38" s="392"/>
      <c r="IYI38" s="392"/>
      <c r="IYJ38" s="392"/>
      <c r="IYK38" s="392"/>
      <c r="IYL38" s="392"/>
      <c r="IYM38" s="392"/>
      <c r="IYN38" s="392"/>
      <c r="IYO38" s="392"/>
      <c r="IYP38" s="392"/>
      <c r="IYQ38" s="392"/>
      <c r="IYR38" s="392"/>
      <c r="IYS38" s="392"/>
      <c r="IYT38" s="392"/>
      <c r="IYU38" s="392"/>
      <c r="IYV38" s="392"/>
      <c r="IYW38" s="392"/>
      <c r="IYX38" s="392"/>
      <c r="IYY38" s="392"/>
      <c r="IYZ38" s="392"/>
      <c r="IZA38" s="392"/>
      <c r="IZB38" s="392"/>
      <c r="IZC38" s="392"/>
      <c r="IZD38" s="392"/>
      <c r="IZE38" s="392"/>
      <c r="IZF38" s="392"/>
      <c r="IZG38" s="392"/>
      <c r="IZH38" s="392"/>
      <c r="IZI38" s="392"/>
      <c r="IZJ38" s="392"/>
      <c r="IZK38" s="392"/>
      <c r="IZL38" s="392"/>
      <c r="IZM38" s="392"/>
      <c r="IZN38" s="392"/>
      <c r="IZO38" s="392"/>
      <c r="IZP38" s="392"/>
      <c r="IZQ38" s="392"/>
      <c r="IZR38" s="392"/>
      <c r="IZS38" s="392"/>
      <c r="IZT38" s="392"/>
      <c r="IZU38" s="392"/>
      <c r="IZV38" s="392"/>
      <c r="IZW38" s="392"/>
      <c r="IZX38" s="392"/>
      <c r="IZY38" s="392"/>
      <c r="IZZ38" s="392"/>
      <c r="JAA38" s="392"/>
      <c r="JAB38" s="392"/>
      <c r="JAC38" s="392"/>
      <c r="JAD38" s="392"/>
      <c r="JAE38" s="392"/>
      <c r="JAF38" s="392"/>
      <c r="JAG38" s="392"/>
      <c r="JAH38" s="392"/>
      <c r="JAI38" s="392"/>
      <c r="JAJ38" s="392"/>
      <c r="JAK38" s="392"/>
      <c r="JAL38" s="392"/>
      <c r="JAM38" s="392"/>
      <c r="JAN38" s="392"/>
      <c r="JAO38" s="392"/>
      <c r="JAP38" s="392"/>
      <c r="JAQ38" s="392"/>
      <c r="JAR38" s="392"/>
      <c r="JAS38" s="392"/>
      <c r="JAT38" s="392"/>
      <c r="JAU38" s="392"/>
      <c r="JAV38" s="392"/>
      <c r="JAW38" s="392"/>
      <c r="JAX38" s="392"/>
      <c r="JAY38" s="392"/>
      <c r="JAZ38" s="392"/>
      <c r="JBA38" s="392"/>
      <c r="JBB38" s="392"/>
      <c r="JBC38" s="392"/>
      <c r="JBD38" s="392"/>
      <c r="JBE38" s="392"/>
      <c r="JBF38" s="392"/>
      <c r="JBG38" s="392"/>
      <c r="JBH38" s="392"/>
      <c r="JBI38" s="392"/>
      <c r="JBJ38" s="392"/>
      <c r="JBK38" s="392"/>
      <c r="JBL38" s="392"/>
      <c r="JBM38" s="392"/>
      <c r="JBN38" s="392"/>
      <c r="JBO38" s="392"/>
      <c r="JBP38" s="392"/>
      <c r="JBQ38" s="392"/>
      <c r="JBR38" s="392"/>
      <c r="JBS38" s="392"/>
      <c r="JBT38" s="392"/>
      <c r="JBU38" s="392"/>
      <c r="JBV38" s="392"/>
      <c r="JBW38" s="392"/>
      <c r="JBX38" s="392"/>
      <c r="JBY38" s="392"/>
      <c r="JBZ38" s="392"/>
      <c r="JCA38" s="392"/>
      <c r="JCB38" s="392"/>
      <c r="JCC38" s="392"/>
      <c r="JCD38" s="392"/>
      <c r="JCE38" s="392"/>
      <c r="JCF38" s="392"/>
      <c r="JCG38" s="392"/>
      <c r="JCH38" s="392"/>
      <c r="JCI38" s="392"/>
      <c r="JCJ38" s="392"/>
      <c r="JCK38" s="392"/>
      <c r="JCL38" s="392"/>
      <c r="JCM38" s="392"/>
      <c r="JCN38" s="392"/>
      <c r="JCO38" s="392"/>
      <c r="JCP38" s="392"/>
      <c r="JCQ38" s="392"/>
      <c r="JCR38" s="392"/>
      <c r="JCS38" s="392"/>
      <c r="JCT38" s="392"/>
      <c r="JCU38" s="392"/>
      <c r="JCV38" s="392"/>
      <c r="JCW38" s="392"/>
      <c r="JCX38" s="392"/>
      <c r="JCY38" s="392"/>
      <c r="JCZ38" s="392"/>
      <c r="JDA38" s="392"/>
      <c r="JDB38" s="392"/>
      <c r="JDC38" s="392"/>
      <c r="JDD38" s="392"/>
      <c r="JDE38" s="392"/>
      <c r="JDF38" s="392"/>
      <c r="JDG38" s="392"/>
      <c r="JDH38" s="392"/>
      <c r="JDI38" s="392"/>
      <c r="JDJ38" s="392"/>
      <c r="JDK38" s="392"/>
      <c r="JDL38" s="392"/>
      <c r="JDM38" s="392"/>
      <c r="JDN38" s="392"/>
      <c r="JDO38" s="392"/>
      <c r="JDP38" s="392"/>
      <c r="JDQ38" s="392"/>
      <c r="JDR38" s="392"/>
      <c r="JDS38" s="392"/>
      <c r="JDT38" s="392"/>
      <c r="JDU38" s="392"/>
      <c r="JDV38" s="392"/>
      <c r="JDW38" s="392"/>
      <c r="JDX38" s="392"/>
      <c r="JDY38" s="392"/>
      <c r="JDZ38" s="392"/>
      <c r="JEA38" s="392"/>
      <c r="JEB38" s="392"/>
      <c r="JEC38" s="392"/>
      <c r="JED38" s="392"/>
      <c r="JEE38" s="392"/>
      <c r="JEF38" s="392"/>
      <c r="JEG38" s="392"/>
      <c r="JEH38" s="392"/>
      <c r="JEI38" s="392"/>
      <c r="JEJ38" s="392"/>
      <c r="JEK38" s="392"/>
      <c r="JEL38" s="392"/>
      <c r="JEM38" s="392"/>
      <c r="JEN38" s="392"/>
      <c r="JEO38" s="392"/>
      <c r="JEP38" s="392"/>
      <c r="JEQ38" s="392"/>
      <c r="JER38" s="392"/>
      <c r="JES38" s="392"/>
      <c r="JET38" s="392"/>
      <c r="JEU38" s="392"/>
      <c r="JEV38" s="392"/>
      <c r="JEW38" s="392"/>
      <c r="JEX38" s="392"/>
      <c r="JEY38" s="392"/>
      <c r="JEZ38" s="392"/>
      <c r="JFA38" s="392"/>
      <c r="JFB38" s="392"/>
      <c r="JFC38" s="392"/>
      <c r="JFD38" s="392"/>
      <c r="JFE38" s="392"/>
      <c r="JFF38" s="392"/>
      <c r="JFG38" s="392"/>
      <c r="JFH38" s="392"/>
      <c r="JFI38" s="392"/>
      <c r="JFJ38" s="392"/>
      <c r="JFK38" s="392"/>
      <c r="JFL38" s="392"/>
      <c r="JFM38" s="392"/>
      <c r="JFN38" s="392"/>
      <c r="JFO38" s="392"/>
      <c r="JFP38" s="392"/>
      <c r="JFQ38" s="392"/>
      <c r="JFR38" s="392"/>
      <c r="JFS38" s="392"/>
      <c r="JFT38" s="392"/>
      <c r="JFU38" s="392"/>
      <c r="JFV38" s="392"/>
      <c r="JFW38" s="392"/>
      <c r="JFX38" s="392"/>
      <c r="JFY38" s="392"/>
      <c r="JFZ38" s="392"/>
      <c r="JGA38" s="392"/>
      <c r="JGB38" s="392"/>
      <c r="JGC38" s="392"/>
      <c r="JGD38" s="392"/>
      <c r="JGE38" s="392"/>
      <c r="JGF38" s="392"/>
      <c r="JGG38" s="392"/>
      <c r="JGH38" s="392"/>
      <c r="JGI38" s="392"/>
      <c r="JGJ38" s="392"/>
      <c r="JGK38" s="392"/>
      <c r="JGL38" s="392"/>
      <c r="JGM38" s="392"/>
      <c r="JGN38" s="392"/>
      <c r="JGO38" s="392"/>
      <c r="JGP38" s="392"/>
      <c r="JGQ38" s="392"/>
      <c r="JGR38" s="392"/>
      <c r="JGS38" s="392"/>
      <c r="JGT38" s="392"/>
      <c r="JGU38" s="392"/>
      <c r="JGV38" s="392"/>
      <c r="JGW38" s="392"/>
      <c r="JGX38" s="392"/>
      <c r="JGY38" s="392"/>
      <c r="JGZ38" s="392"/>
      <c r="JHA38" s="392"/>
      <c r="JHB38" s="392"/>
      <c r="JHC38" s="392"/>
      <c r="JHD38" s="392"/>
      <c r="JHE38" s="392"/>
      <c r="JHF38" s="392"/>
      <c r="JHG38" s="392"/>
      <c r="JHH38" s="392"/>
      <c r="JHI38" s="392"/>
      <c r="JHJ38" s="392"/>
      <c r="JHK38" s="392"/>
      <c r="JHL38" s="392"/>
      <c r="JHM38" s="392"/>
      <c r="JHN38" s="392"/>
      <c r="JHO38" s="392"/>
      <c r="JHP38" s="392"/>
      <c r="JHQ38" s="392"/>
      <c r="JHR38" s="392"/>
      <c r="JHS38" s="392"/>
      <c r="JHT38" s="392"/>
      <c r="JHU38" s="392"/>
      <c r="JHV38" s="392"/>
      <c r="JHW38" s="392"/>
      <c r="JHX38" s="392"/>
      <c r="JHY38" s="392"/>
      <c r="JHZ38" s="392"/>
      <c r="JIA38" s="392"/>
      <c r="JIB38" s="392"/>
      <c r="JIC38" s="392"/>
      <c r="JID38" s="392"/>
      <c r="JIE38" s="392"/>
      <c r="JIF38" s="392"/>
      <c r="JIG38" s="392"/>
      <c r="JIH38" s="392"/>
      <c r="JII38" s="392"/>
      <c r="JIJ38" s="392"/>
      <c r="JIK38" s="392"/>
      <c r="JIL38" s="392"/>
      <c r="JIM38" s="392"/>
      <c r="JIN38" s="392"/>
      <c r="JIO38" s="392"/>
      <c r="JIP38" s="392"/>
      <c r="JIQ38" s="392"/>
      <c r="JIR38" s="392"/>
      <c r="JIS38" s="392"/>
      <c r="JIT38" s="392"/>
      <c r="JIU38" s="392"/>
      <c r="JIV38" s="392"/>
      <c r="JIW38" s="392"/>
      <c r="JIX38" s="392"/>
      <c r="JIY38" s="392"/>
      <c r="JIZ38" s="392"/>
      <c r="JJA38" s="392"/>
      <c r="JJB38" s="392"/>
      <c r="JJC38" s="392"/>
      <c r="JJD38" s="392"/>
      <c r="JJE38" s="392"/>
      <c r="JJF38" s="392"/>
      <c r="JJG38" s="392"/>
      <c r="JJH38" s="392"/>
      <c r="JJI38" s="392"/>
      <c r="JJJ38" s="392"/>
      <c r="JJK38" s="392"/>
      <c r="JJL38" s="392"/>
      <c r="JJM38" s="392"/>
      <c r="JJN38" s="392"/>
      <c r="JJO38" s="392"/>
      <c r="JJP38" s="392"/>
      <c r="JJQ38" s="392"/>
      <c r="JJR38" s="392"/>
      <c r="JJS38" s="392"/>
      <c r="JJT38" s="392"/>
      <c r="JJU38" s="392"/>
      <c r="JJV38" s="392"/>
      <c r="JJW38" s="392"/>
      <c r="JJX38" s="392"/>
      <c r="JJY38" s="392"/>
      <c r="JJZ38" s="392"/>
      <c r="JKA38" s="392"/>
      <c r="JKB38" s="392"/>
      <c r="JKC38" s="392"/>
      <c r="JKD38" s="392"/>
      <c r="JKE38" s="392"/>
      <c r="JKF38" s="392"/>
      <c r="JKG38" s="392"/>
      <c r="JKH38" s="392"/>
      <c r="JKI38" s="392"/>
      <c r="JKJ38" s="392"/>
      <c r="JKK38" s="392"/>
      <c r="JKL38" s="392"/>
      <c r="JKM38" s="392"/>
      <c r="JKN38" s="392"/>
      <c r="JKO38" s="392"/>
      <c r="JKP38" s="392"/>
      <c r="JKQ38" s="392"/>
      <c r="JKR38" s="392"/>
      <c r="JKS38" s="392"/>
      <c r="JKT38" s="392"/>
      <c r="JKU38" s="392"/>
      <c r="JKV38" s="392"/>
      <c r="JKW38" s="392"/>
      <c r="JKX38" s="392"/>
      <c r="JKY38" s="392"/>
      <c r="JKZ38" s="392"/>
      <c r="JLA38" s="392"/>
      <c r="JLB38" s="392"/>
      <c r="JLC38" s="392"/>
      <c r="JLD38" s="392"/>
      <c r="JLE38" s="392"/>
      <c r="JLF38" s="392"/>
      <c r="JLG38" s="392"/>
      <c r="JLH38" s="392"/>
      <c r="JLI38" s="392"/>
      <c r="JLJ38" s="392"/>
      <c r="JLK38" s="392"/>
      <c r="JLL38" s="392"/>
      <c r="JLM38" s="392"/>
      <c r="JLN38" s="392"/>
      <c r="JLO38" s="392"/>
      <c r="JLP38" s="392"/>
      <c r="JLQ38" s="392"/>
      <c r="JLR38" s="392"/>
      <c r="JLS38" s="392"/>
      <c r="JLT38" s="392"/>
      <c r="JLU38" s="392"/>
      <c r="JLV38" s="392"/>
      <c r="JLW38" s="392"/>
      <c r="JLX38" s="392"/>
      <c r="JLY38" s="392"/>
      <c r="JLZ38" s="392"/>
      <c r="JMA38" s="392"/>
      <c r="JMB38" s="392"/>
      <c r="JMC38" s="392"/>
      <c r="JMD38" s="392"/>
      <c r="JME38" s="392"/>
      <c r="JMF38" s="392"/>
      <c r="JMG38" s="392"/>
      <c r="JMH38" s="392"/>
      <c r="JMI38" s="392"/>
      <c r="JMJ38" s="392"/>
      <c r="JMK38" s="392"/>
      <c r="JML38" s="392"/>
      <c r="JMM38" s="392"/>
      <c r="JMN38" s="392"/>
      <c r="JMO38" s="392"/>
      <c r="JMP38" s="392"/>
      <c r="JMQ38" s="392"/>
      <c r="JMR38" s="392"/>
      <c r="JMS38" s="392"/>
      <c r="JMT38" s="392"/>
      <c r="JMU38" s="392"/>
      <c r="JMV38" s="392"/>
      <c r="JMW38" s="392"/>
      <c r="JMX38" s="392"/>
      <c r="JMY38" s="392"/>
      <c r="JMZ38" s="392"/>
      <c r="JNA38" s="392"/>
      <c r="JNB38" s="392"/>
      <c r="JNC38" s="392"/>
      <c r="JND38" s="392"/>
      <c r="JNE38" s="392"/>
      <c r="JNF38" s="392"/>
      <c r="JNG38" s="392"/>
      <c r="JNH38" s="392"/>
      <c r="JNI38" s="392"/>
      <c r="JNJ38" s="392"/>
      <c r="JNK38" s="392"/>
      <c r="JNL38" s="392"/>
      <c r="JNM38" s="392"/>
      <c r="JNN38" s="392"/>
      <c r="JNO38" s="392"/>
      <c r="JNP38" s="392"/>
      <c r="JNQ38" s="392"/>
      <c r="JNR38" s="392"/>
      <c r="JNS38" s="392"/>
      <c r="JNT38" s="392"/>
      <c r="JNU38" s="392"/>
      <c r="JNV38" s="392"/>
      <c r="JNW38" s="392"/>
      <c r="JNX38" s="392"/>
      <c r="JNY38" s="392"/>
      <c r="JNZ38" s="392"/>
      <c r="JOA38" s="392"/>
      <c r="JOB38" s="392"/>
      <c r="JOC38" s="392"/>
      <c r="JOD38" s="392"/>
      <c r="JOE38" s="392"/>
      <c r="JOF38" s="392"/>
      <c r="JOG38" s="392"/>
      <c r="JOH38" s="392"/>
      <c r="JOI38" s="392"/>
      <c r="JOJ38" s="392"/>
      <c r="JOK38" s="392"/>
      <c r="JOL38" s="392"/>
      <c r="JOM38" s="392"/>
      <c r="JON38" s="392"/>
      <c r="JOO38" s="392"/>
      <c r="JOP38" s="392"/>
      <c r="JOQ38" s="392"/>
      <c r="JOR38" s="392"/>
      <c r="JOS38" s="392"/>
      <c r="JOT38" s="392"/>
      <c r="JOU38" s="392"/>
      <c r="JOV38" s="392"/>
      <c r="JOW38" s="392"/>
      <c r="JOX38" s="392"/>
      <c r="JOY38" s="392"/>
      <c r="JOZ38" s="392"/>
      <c r="JPA38" s="392"/>
      <c r="JPB38" s="392"/>
      <c r="JPC38" s="392"/>
      <c r="JPD38" s="392"/>
      <c r="JPE38" s="392"/>
      <c r="JPF38" s="392"/>
      <c r="JPG38" s="392"/>
      <c r="JPH38" s="392"/>
      <c r="JPI38" s="392"/>
      <c r="JPJ38" s="392"/>
      <c r="JPK38" s="392"/>
      <c r="JPL38" s="392"/>
      <c r="JPM38" s="392"/>
      <c r="JPN38" s="392"/>
      <c r="JPO38" s="392"/>
      <c r="JPP38" s="392"/>
      <c r="JPQ38" s="392"/>
      <c r="JPR38" s="392"/>
      <c r="JPS38" s="392"/>
      <c r="JPT38" s="392"/>
      <c r="JPU38" s="392"/>
      <c r="JPV38" s="392"/>
      <c r="JPW38" s="392"/>
      <c r="JPX38" s="392"/>
      <c r="JPY38" s="392"/>
      <c r="JPZ38" s="392"/>
      <c r="JQA38" s="392"/>
      <c r="JQB38" s="392"/>
      <c r="JQC38" s="392"/>
      <c r="JQD38" s="392"/>
      <c r="JQE38" s="392"/>
      <c r="JQF38" s="392"/>
      <c r="JQG38" s="392"/>
      <c r="JQH38" s="392"/>
      <c r="JQI38" s="392"/>
      <c r="JQJ38" s="392"/>
      <c r="JQK38" s="392"/>
      <c r="JQL38" s="392"/>
      <c r="JQM38" s="392"/>
      <c r="JQN38" s="392"/>
      <c r="JQO38" s="392"/>
      <c r="JQP38" s="392"/>
      <c r="JQQ38" s="392"/>
      <c r="JQR38" s="392"/>
      <c r="JQS38" s="392"/>
      <c r="JQT38" s="392"/>
      <c r="JQU38" s="392"/>
      <c r="JQV38" s="392"/>
      <c r="JQW38" s="392"/>
      <c r="JQX38" s="392"/>
      <c r="JQY38" s="392"/>
      <c r="JQZ38" s="392"/>
      <c r="JRA38" s="392"/>
      <c r="JRB38" s="392"/>
      <c r="JRC38" s="392"/>
      <c r="JRD38" s="392"/>
      <c r="JRE38" s="392"/>
      <c r="JRF38" s="392"/>
      <c r="JRG38" s="392"/>
      <c r="JRH38" s="392"/>
      <c r="JRI38" s="392"/>
      <c r="JRJ38" s="392"/>
      <c r="JRK38" s="392"/>
      <c r="JRL38" s="392"/>
      <c r="JRM38" s="392"/>
      <c r="JRN38" s="392"/>
      <c r="JRO38" s="392"/>
      <c r="JRP38" s="392"/>
      <c r="JRQ38" s="392"/>
      <c r="JRR38" s="392"/>
      <c r="JRS38" s="392"/>
      <c r="JRT38" s="392"/>
      <c r="JRU38" s="392"/>
      <c r="JRV38" s="392"/>
      <c r="JRW38" s="392"/>
      <c r="JRX38" s="392"/>
      <c r="JRY38" s="392"/>
      <c r="JRZ38" s="392"/>
      <c r="JSA38" s="392"/>
      <c r="JSB38" s="392"/>
      <c r="JSC38" s="392"/>
      <c r="JSD38" s="392"/>
      <c r="JSE38" s="392"/>
      <c r="JSF38" s="392"/>
      <c r="JSG38" s="392"/>
      <c r="JSH38" s="392"/>
      <c r="JSI38" s="392"/>
      <c r="JSJ38" s="392"/>
      <c r="JSK38" s="392"/>
      <c r="JSL38" s="392"/>
      <c r="JSM38" s="392"/>
      <c r="JSN38" s="392"/>
      <c r="JSO38" s="392"/>
      <c r="JSP38" s="392"/>
      <c r="JSQ38" s="392"/>
      <c r="JSR38" s="392"/>
      <c r="JSS38" s="392"/>
      <c r="JST38" s="392"/>
      <c r="JSU38" s="392"/>
      <c r="JSV38" s="392"/>
      <c r="JSW38" s="392"/>
      <c r="JSX38" s="392"/>
      <c r="JSY38" s="392"/>
      <c r="JSZ38" s="392"/>
      <c r="JTA38" s="392"/>
      <c r="JTB38" s="392"/>
      <c r="JTC38" s="392"/>
      <c r="JTD38" s="392"/>
      <c r="JTE38" s="392"/>
      <c r="JTF38" s="392"/>
      <c r="JTG38" s="392"/>
      <c r="JTH38" s="392"/>
      <c r="JTI38" s="392"/>
      <c r="JTJ38" s="392"/>
      <c r="JTK38" s="392"/>
      <c r="JTL38" s="392"/>
      <c r="JTM38" s="392"/>
      <c r="JTN38" s="392"/>
      <c r="JTO38" s="392"/>
      <c r="JTP38" s="392"/>
      <c r="JTQ38" s="392"/>
      <c r="JTR38" s="392"/>
      <c r="JTS38" s="392"/>
      <c r="JTT38" s="392"/>
      <c r="JTU38" s="392"/>
      <c r="JTV38" s="392"/>
      <c r="JTW38" s="392"/>
      <c r="JTX38" s="392"/>
      <c r="JTY38" s="392"/>
      <c r="JTZ38" s="392"/>
      <c r="JUA38" s="392"/>
      <c r="JUB38" s="392"/>
      <c r="JUC38" s="392"/>
      <c r="JUD38" s="392"/>
      <c r="JUE38" s="392"/>
      <c r="JUF38" s="392"/>
      <c r="JUG38" s="392"/>
      <c r="JUH38" s="392"/>
      <c r="JUI38" s="392"/>
      <c r="JUJ38" s="392"/>
      <c r="JUK38" s="392"/>
      <c r="JUL38" s="392"/>
      <c r="JUM38" s="392"/>
      <c r="JUN38" s="392"/>
      <c r="JUO38" s="392"/>
      <c r="JUP38" s="392"/>
      <c r="JUQ38" s="392"/>
      <c r="JUR38" s="392"/>
      <c r="JUS38" s="392"/>
      <c r="JUT38" s="392"/>
      <c r="JUU38" s="392"/>
      <c r="JUV38" s="392"/>
      <c r="JUW38" s="392"/>
      <c r="JUX38" s="392"/>
      <c r="JUY38" s="392"/>
      <c r="JUZ38" s="392"/>
      <c r="JVA38" s="392"/>
      <c r="JVB38" s="392"/>
      <c r="JVC38" s="392"/>
      <c r="JVD38" s="392"/>
      <c r="JVE38" s="392"/>
      <c r="JVF38" s="392"/>
      <c r="JVG38" s="392"/>
      <c r="JVH38" s="392"/>
      <c r="JVI38" s="392"/>
      <c r="JVJ38" s="392"/>
      <c r="JVK38" s="392"/>
      <c r="JVL38" s="392"/>
      <c r="JVM38" s="392"/>
      <c r="JVN38" s="392"/>
      <c r="JVO38" s="392"/>
      <c r="JVP38" s="392"/>
      <c r="JVQ38" s="392"/>
      <c r="JVR38" s="392"/>
      <c r="JVS38" s="392"/>
      <c r="JVT38" s="392"/>
      <c r="JVU38" s="392"/>
      <c r="JVV38" s="392"/>
      <c r="JVW38" s="392"/>
      <c r="JVX38" s="392"/>
      <c r="JVY38" s="392"/>
      <c r="JVZ38" s="392"/>
      <c r="JWA38" s="392"/>
      <c r="JWB38" s="392"/>
      <c r="JWC38" s="392"/>
      <c r="JWD38" s="392"/>
      <c r="JWE38" s="392"/>
      <c r="JWF38" s="392"/>
      <c r="JWG38" s="392"/>
      <c r="JWH38" s="392"/>
      <c r="JWI38" s="392"/>
      <c r="JWJ38" s="392"/>
      <c r="JWK38" s="392"/>
      <c r="JWL38" s="392"/>
      <c r="JWM38" s="392"/>
      <c r="JWN38" s="392"/>
      <c r="JWO38" s="392"/>
      <c r="JWP38" s="392"/>
      <c r="JWQ38" s="392"/>
      <c r="JWR38" s="392"/>
      <c r="JWS38" s="392"/>
      <c r="JWT38" s="392"/>
      <c r="JWU38" s="392"/>
      <c r="JWV38" s="392"/>
      <c r="JWW38" s="392"/>
      <c r="JWX38" s="392"/>
      <c r="JWY38" s="392"/>
      <c r="JWZ38" s="392"/>
      <c r="JXA38" s="392"/>
      <c r="JXB38" s="392"/>
      <c r="JXC38" s="392"/>
      <c r="JXD38" s="392"/>
      <c r="JXE38" s="392"/>
      <c r="JXF38" s="392"/>
      <c r="JXG38" s="392"/>
      <c r="JXH38" s="392"/>
      <c r="JXI38" s="392"/>
      <c r="JXJ38" s="392"/>
      <c r="JXK38" s="392"/>
      <c r="JXL38" s="392"/>
      <c r="JXM38" s="392"/>
      <c r="JXN38" s="392"/>
      <c r="JXO38" s="392"/>
      <c r="JXP38" s="392"/>
      <c r="JXQ38" s="392"/>
      <c r="JXR38" s="392"/>
      <c r="JXS38" s="392"/>
      <c r="JXT38" s="392"/>
      <c r="JXU38" s="392"/>
      <c r="JXV38" s="392"/>
      <c r="JXW38" s="392"/>
      <c r="JXX38" s="392"/>
      <c r="JXY38" s="392"/>
      <c r="JXZ38" s="392"/>
      <c r="JYA38" s="392"/>
      <c r="JYB38" s="392"/>
      <c r="JYC38" s="392"/>
      <c r="JYD38" s="392"/>
      <c r="JYE38" s="392"/>
      <c r="JYF38" s="392"/>
      <c r="JYG38" s="392"/>
      <c r="JYH38" s="392"/>
      <c r="JYI38" s="392"/>
      <c r="JYJ38" s="392"/>
      <c r="JYK38" s="392"/>
      <c r="JYL38" s="392"/>
      <c r="JYM38" s="392"/>
      <c r="JYN38" s="392"/>
      <c r="JYO38" s="392"/>
      <c r="JYP38" s="392"/>
      <c r="JYQ38" s="392"/>
      <c r="JYR38" s="392"/>
      <c r="JYS38" s="392"/>
      <c r="JYT38" s="392"/>
      <c r="JYU38" s="392"/>
      <c r="JYV38" s="392"/>
      <c r="JYW38" s="392"/>
      <c r="JYX38" s="392"/>
      <c r="JYY38" s="392"/>
      <c r="JYZ38" s="392"/>
      <c r="JZA38" s="392"/>
      <c r="JZB38" s="392"/>
      <c r="JZC38" s="392"/>
      <c r="JZD38" s="392"/>
      <c r="JZE38" s="392"/>
      <c r="JZF38" s="392"/>
      <c r="JZG38" s="392"/>
      <c r="JZH38" s="392"/>
      <c r="JZI38" s="392"/>
      <c r="JZJ38" s="392"/>
      <c r="JZK38" s="392"/>
      <c r="JZL38" s="392"/>
      <c r="JZM38" s="392"/>
      <c r="JZN38" s="392"/>
      <c r="JZO38" s="392"/>
      <c r="JZP38" s="392"/>
      <c r="JZQ38" s="392"/>
      <c r="JZR38" s="392"/>
      <c r="JZS38" s="392"/>
      <c r="JZT38" s="392"/>
      <c r="JZU38" s="392"/>
      <c r="JZV38" s="392"/>
      <c r="JZW38" s="392"/>
      <c r="JZX38" s="392"/>
      <c r="JZY38" s="392"/>
      <c r="JZZ38" s="392"/>
      <c r="KAA38" s="392"/>
      <c r="KAB38" s="392"/>
      <c r="KAC38" s="392"/>
      <c r="KAD38" s="392"/>
      <c r="KAE38" s="392"/>
      <c r="KAF38" s="392"/>
      <c r="KAG38" s="392"/>
      <c r="KAH38" s="392"/>
      <c r="KAI38" s="392"/>
      <c r="KAJ38" s="392"/>
      <c r="KAK38" s="392"/>
      <c r="KAL38" s="392"/>
      <c r="KAM38" s="392"/>
      <c r="KAN38" s="392"/>
      <c r="KAO38" s="392"/>
      <c r="KAP38" s="392"/>
      <c r="KAQ38" s="392"/>
      <c r="KAR38" s="392"/>
      <c r="KAS38" s="392"/>
      <c r="KAT38" s="392"/>
      <c r="KAU38" s="392"/>
      <c r="KAV38" s="392"/>
      <c r="KAW38" s="392"/>
      <c r="KAX38" s="392"/>
      <c r="KAY38" s="392"/>
      <c r="KAZ38" s="392"/>
      <c r="KBA38" s="392"/>
      <c r="KBB38" s="392"/>
      <c r="KBC38" s="392"/>
      <c r="KBD38" s="392"/>
      <c r="KBE38" s="392"/>
      <c r="KBF38" s="392"/>
      <c r="KBG38" s="392"/>
      <c r="KBH38" s="392"/>
      <c r="KBI38" s="392"/>
      <c r="KBJ38" s="392"/>
      <c r="KBK38" s="392"/>
      <c r="KBL38" s="392"/>
      <c r="KBM38" s="392"/>
      <c r="KBN38" s="392"/>
      <c r="KBO38" s="392"/>
      <c r="KBP38" s="392"/>
      <c r="KBQ38" s="392"/>
      <c r="KBR38" s="392"/>
      <c r="KBS38" s="392"/>
      <c r="KBT38" s="392"/>
      <c r="KBU38" s="392"/>
      <c r="KBV38" s="392"/>
      <c r="KBW38" s="392"/>
      <c r="KBX38" s="392"/>
      <c r="KBY38" s="392"/>
      <c r="KBZ38" s="392"/>
      <c r="KCA38" s="392"/>
      <c r="KCB38" s="392"/>
      <c r="KCC38" s="392"/>
      <c r="KCD38" s="392"/>
      <c r="KCE38" s="392"/>
      <c r="KCF38" s="392"/>
      <c r="KCG38" s="392"/>
      <c r="KCH38" s="392"/>
      <c r="KCI38" s="392"/>
      <c r="KCJ38" s="392"/>
      <c r="KCK38" s="392"/>
      <c r="KCL38" s="392"/>
      <c r="KCM38" s="392"/>
      <c r="KCN38" s="392"/>
      <c r="KCO38" s="392"/>
      <c r="KCP38" s="392"/>
      <c r="KCQ38" s="392"/>
      <c r="KCR38" s="392"/>
      <c r="KCS38" s="392"/>
      <c r="KCT38" s="392"/>
      <c r="KCU38" s="392"/>
      <c r="KCV38" s="392"/>
      <c r="KCW38" s="392"/>
      <c r="KCX38" s="392"/>
      <c r="KCY38" s="392"/>
      <c r="KCZ38" s="392"/>
      <c r="KDA38" s="392"/>
      <c r="KDB38" s="392"/>
      <c r="KDC38" s="392"/>
      <c r="KDD38" s="392"/>
      <c r="KDE38" s="392"/>
      <c r="KDF38" s="392"/>
      <c r="KDG38" s="392"/>
      <c r="KDH38" s="392"/>
      <c r="KDI38" s="392"/>
      <c r="KDJ38" s="392"/>
      <c r="KDK38" s="392"/>
      <c r="KDL38" s="392"/>
      <c r="KDM38" s="392"/>
      <c r="KDN38" s="392"/>
      <c r="KDO38" s="392"/>
      <c r="KDP38" s="392"/>
      <c r="KDQ38" s="392"/>
      <c r="KDR38" s="392"/>
      <c r="KDS38" s="392"/>
      <c r="KDT38" s="392"/>
      <c r="KDU38" s="392"/>
      <c r="KDV38" s="392"/>
      <c r="KDW38" s="392"/>
      <c r="KDX38" s="392"/>
      <c r="KDY38" s="392"/>
      <c r="KDZ38" s="392"/>
      <c r="KEA38" s="392"/>
      <c r="KEB38" s="392"/>
      <c r="KEC38" s="392"/>
      <c r="KED38" s="392"/>
      <c r="KEE38" s="392"/>
      <c r="KEF38" s="392"/>
      <c r="KEG38" s="392"/>
      <c r="KEH38" s="392"/>
      <c r="KEI38" s="392"/>
      <c r="KEJ38" s="392"/>
      <c r="KEK38" s="392"/>
      <c r="KEL38" s="392"/>
      <c r="KEM38" s="392"/>
      <c r="KEN38" s="392"/>
      <c r="KEO38" s="392"/>
      <c r="KEP38" s="392"/>
      <c r="KEQ38" s="392"/>
      <c r="KER38" s="392"/>
      <c r="KES38" s="392"/>
      <c r="KET38" s="392"/>
      <c r="KEU38" s="392"/>
      <c r="KEV38" s="392"/>
      <c r="KEW38" s="392"/>
      <c r="KEX38" s="392"/>
      <c r="KEY38" s="392"/>
      <c r="KEZ38" s="392"/>
      <c r="KFA38" s="392"/>
      <c r="KFB38" s="392"/>
      <c r="KFC38" s="392"/>
      <c r="KFD38" s="392"/>
      <c r="KFE38" s="392"/>
      <c r="KFF38" s="392"/>
      <c r="KFG38" s="392"/>
      <c r="KFH38" s="392"/>
      <c r="KFI38" s="392"/>
      <c r="KFJ38" s="392"/>
      <c r="KFK38" s="392"/>
      <c r="KFL38" s="392"/>
      <c r="KFM38" s="392"/>
      <c r="KFN38" s="392"/>
      <c r="KFO38" s="392"/>
      <c r="KFP38" s="392"/>
      <c r="KFQ38" s="392"/>
      <c r="KFR38" s="392"/>
      <c r="KFS38" s="392"/>
      <c r="KFT38" s="392"/>
      <c r="KFU38" s="392"/>
      <c r="KFV38" s="392"/>
      <c r="KFW38" s="392"/>
      <c r="KFX38" s="392"/>
      <c r="KFY38" s="392"/>
      <c r="KFZ38" s="392"/>
      <c r="KGA38" s="392"/>
      <c r="KGB38" s="392"/>
      <c r="KGC38" s="392"/>
      <c r="KGD38" s="392"/>
      <c r="KGE38" s="392"/>
      <c r="KGF38" s="392"/>
      <c r="KGG38" s="392"/>
      <c r="KGH38" s="392"/>
      <c r="KGI38" s="392"/>
      <c r="KGJ38" s="392"/>
      <c r="KGK38" s="392"/>
      <c r="KGL38" s="392"/>
      <c r="KGM38" s="392"/>
      <c r="KGN38" s="392"/>
      <c r="KGO38" s="392"/>
      <c r="KGP38" s="392"/>
      <c r="KGQ38" s="392"/>
      <c r="KGR38" s="392"/>
      <c r="KGS38" s="392"/>
      <c r="KGT38" s="392"/>
      <c r="KGU38" s="392"/>
      <c r="KGV38" s="392"/>
      <c r="KGW38" s="392"/>
      <c r="KGX38" s="392"/>
      <c r="KGY38" s="392"/>
      <c r="KGZ38" s="392"/>
      <c r="KHA38" s="392"/>
      <c r="KHB38" s="392"/>
      <c r="KHC38" s="392"/>
      <c r="KHD38" s="392"/>
      <c r="KHE38" s="392"/>
      <c r="KHF38" s="392"/>
      <c r="KHG38" s="392"/>
      <c r="KHH38" s="392"/>
      <c r="KHI38" s="392"/>
      <c r="KHJ38" s="392"/>
      <c r="KHK38" s="392"/>
      <c r="KHL38" s="392"/>
      <c r="KHM38" s="392"/>
      <c r="KHN38" s="392"/>
      <c r="KHO38" s="392"/>
      <c r="KHP38" s="392"/>
      <c r="KHQ38" s="392"/>
      <c r="KHR38" s="392"/>
      <c r="KHS38" s="392"/>
      <c r="KHT38" s="392"/>
      <c r="KHU38" s="392"/>
      <c r="KHV38" s="392"/>
      <c r="KHW38" s="392"/>
      <c r="KHX38" s="392"/>
      <c r="KHY38" s="392"/>
      <c r="KHZ38" s="392"/>
      <c r="KIA38" s="392"/>
      <c r="KIB38" s="392"/>
      <c r="KIC38" s="392"/>
      <c r="KID38" s="392"/>
      <c r="KIE38" s="392"/>
      <c r="KIF38" s="392"/>
      <c r="KIG38" s="392"/>
      <c r="KIH38" s="392"/>
      <c r="KII38" s="392"/>
      <c r="KIJ38" s="392"/>
      <c r="KIK38" s="392"/>
      <c r="KIL38" s="392"/>
      <c r="KIM38" s="392"/>
      <c r="KIN38" s="392"/>
      <c r="KIO38" s="392"/>
      <c r="KIP38" s="392"/>
      <c r="KIQ38" s="392"/>
      <c r="KIR38" s="392"/>
      <c r="KIS38" s="392"/>
      <c r="KIT38" s="392"/>
      <c r="KIU38" s="392"/>
      <c r="KIV38" s="392"/>
      <c r="KIW38" s="392"/>
      <c r="KIX38" s="392"/>
      <c r="KIY38" s="392"/>
      <c r="KIZ38" s="392"/>
      <c r="KJA38" s="392"/>
      <c r="KJB38" s="392"/>
      <c r="KJC38" s="392"/>
      <c r="KJD38" s="392"/>
      <c r="KJE38" s="392"/>
      <c r="KJF38" s="392"/>
      <c r="KJG38" s="392"/>
      <c r="KJH38" s="392"/>
      <c r="KJI38" s="392"/>
      <c r="KJJ38" s="392"/>
      <c r="KJK38" s="392"/>
      <c r="KJL38" s="392"/>
      <c r="KJM38" s="392"/>
      <c r="KJN38" s="392"/>
      <c r="KJO38" s="392"/>
      <c r="KJP38" s="392"/>
      <c r="KJQ38" s="392"/>
      <c r="KJR38" s="392"/>
      <c r="KJS38" s="392"/>
      <c r="KJT38" s="392"/>
      <c r="KJU38" s="392"/>
      <c r="KJV38" s="392"/>
      <c r="KJW38" s="392"/>
      <c r="KJX38" s="392"/>
      <c r="KJY38" s="392"/>
      <c r="KJZ38" s="392"/>
      <c r="KKA38" s="392"/>
      <c r="KKB38" s="392"/>
      <c r="KKC38" s="392"/>
      <c r="KKD38" s="392"/>
      <c r="KKE38" s="392"/>
      <c r="KKF38" s="392"/>
      <c r="KKG38" s="392"/>
      <c r="KKH38" s="392"/>
      <c r="KKI38" s="392"/>
      <c r="KKJ38" s="392"/>
      <c r="KKK38" s="392"/>
      <c r="KKL38" s="392"/>
      <c r="KKM38" s="392"/>
      <c r="KKN38" s="392"/>
      <c r="KKO38" s="392"/>
      <c r="KKP38" s="392"/>
      <c r="KKQ38" s="392"/>
      <c r="KKR38" s="392"/>
      <c r="KKS38" s="392"/>
      <c r="KKT38" s="392"/>
      <c r="KKU38" s="392"/>
      <c r="KKV38" s="392"/>
      <c r="KKW38" s="392"/>
      <c r="KKX38" s="392"/>
      <c r="KKY38" s="392"/>
      <c r="KKZ38" s="392"/>
      <c r="KLA38" s="392"/>
      <c r="KLB38" s="392"/>
      <c r="KLC38" s="392"/>
      <c r="KLD38" s="392"/>
      <c r="KLE38" s="392"/>
      <c r="KLF38" s="392"/>
      <c r="KLG38" s="392"/>
      <c r="KLH38" s="392"/>
      <c r="KLI38" s="392"/>
      <c r="KLJ38" s="392"/>
      <c r="KLK38" s="392"/>
      <c r="KLL38" s="392"/>
      <c r="KLM38" s="392"/>
      <c r="KLN38" s="392"/>
      <c r="KLO38" s="392"/>
      <c r="KLP38" s="392"/>
      <c r="KLQ38" s="392"/>
      <c r="KLR38" s="392"/>
      <c r="KLS38" s="392"/>
      <c r="KLT38" s="392"/>
      <c r="KLU38" s="392"/>
      <c r="KLV38" s="392"/>
      <c r="KLW38" s="392"/>
      <c r="KLX38" s="392"/>
      <c r="KLY38" s="392"/>
      <c r="KLZ38" s="392"/>
      <c r="KMA38" s="392"/>
      <c r="KMB38" s="392"/>
      <c r="KMC38" s="392"/>
      <c r="KMD38" s="392"/>
      <c r="KME38" s="392"/>
      <c r="KMF38" s="392"/>
      <c r="KMG38" s="392"/>
      <c r="KMH38" s="392"/>
      <c r="KMI38" s="392"/>
      <c r="KMJ38" s="392"/>
      <c r="KMK38" s="392"/>
      <c r="KML38" s="392"/>
      <c r="KMM38" s="392"/>
      <c r="KMN38" s="392"/>
      <c r="KMO38" s="392"/>
      <c r="KMP38" s="392"/>
      <c r="KMQ38" s="392"/>
      <c r="KMR38" s="392"/>
      <c r="KMS38" s="392"/>
      <c r="KMT38" s="392"/>
      <c r="KMU38" s="392"/>
      <c r="KMV38" s="392"/>
      <c r="KMW38" s="392"/>
      <c r="KMX38" s="392"/>
      <c r="KMY38" s="392"/>
      <c r="KMZ38" s="392"/>
      <c r="KNA38" s="392"/>
      <c r="KNB38" s="392"/>
      <c r="KNC38" s="392"/>
      <c r="KND38" s="392"/>
      <c r="KNE38" s="392"/>
      <c r="KNF38" s="392"/>
      <c r="KNG38" s="392"/>
      <c r="KNH38" s="392"/>
      <c r="KNI38" s="392"/>
      <c r="KNJ38" s="392"/>
      <c r="KNK38" s="392"/>
      <c r="KNL38" s="392"/>
      <c r="KNM38" s="392"/>
      <c r="KNN38" s="392"/>
      <c r="KNO38" s="392"/>
      <c r="KNP38" s="392"/>
      <c r="KNQ38" s="392"/>
      <c r="KNR38" s="392"/>
      <c r="KNS38" s="392"/>
      <c r="KNT38" s="392"/>
      <c r="KNU38" s="392"/>
      <c r="KNV38" s="392"/>
      <c r="KNW38" s="392"/>
      <c r="KNX38" s="392"/>
      <c r="KNY38" s="392"/>
      <c r="KNZ38" s="392"/>
      <c r="KOA38" s="392"/>
      <c r="KOB38" s="392"/>
      <c r="KOC38" s="392"/>
      <c r="KOD38" s="392"/>
      <c r="KOE38" s="392"/>
      <c r="KOF38" s="392"/>
      <c r="KOG38" s="392"/>
      <c r="KOH38" s="392"/>
      <c r="KOI38" s="392"/>
      <c r="KOJ38" s="392"/>
      <c r="KOK38" s="392"/>
      <c r="KOL38" s="392"/>
      <c r="KOM38" s="392"/>
      <c r="KON38" s="392"/>
      <c r="KOO38" s="392"/>
      <c r="KOP38" s="392"/>
      <c r="KOQ38" s="392"/>
      <c r="KOR38" s="392"/>
      <c r="KOS38" s="392"/>
      <c r="KOT38" s="392"/>
      <c r="KOU38" s="392"/>
      <c r="KOV38" s="392"/>
      <c r="KOW38" s="392"/>
      <c r="KOX38" s="392"/>
      <c r="KOY38" s="392"/>
      <c r="KOZ38" s="392"/>
      <c r="KPA38" s="392"/>
      <c r="KPB38" s="392"/>
      <c r="KPC38" s="392"/>
      <c r="KPD38" s="392"/>
      <c r="KPE38" s="392"/>
      <c r="KPF38" s="392"/>
      <c r="KPG38" s="392"/>
      <c r="KPH38" s="392"/>
      <c r="KPI38" s="392"/>
      <c r="KPJ38" s="392"/>
      <c r="KPK38" s="392"/>
      <c r="KPL38" s="392"/>
      <c r="KPM38" s="392"/>
      <c r="KPN38" s="392"/>
      <c r="KPO38" s="392"/>
      <c r="KPP38" s="392"/>
      <c r="KPQ38" s="392"/>
      <c r="KPR38" s="392"/>
      <c r="KPS38" s="392"/>
      <c r="KPT38" s="392"/>
      <c r="KPU38" s="392"/>
      <c r="KPV38" s="392"/>
      <c r="KPW38" s="392"/>
      <c r="KPX38" s="392"/>
      <c r="KPY38" s="392"/>
      <c r="KPZ38" s="392"/>
      <c r="KQA38" s="392"/>
      <c r="KQB38" s="392"/>
      <c r="KQC38" s="392"/>
      <c r="KQD38" s="392"/>
      <c r="KQE38" s="392"/>
      <c r="KQF38" s="392"/>
      <c r="KQG38" s="392"/>
      <c r="KQH38" s="392"/>
      <c r="KQI38" s="392"/>
      <c r="KQJ38" s="392"/>
      <c r="KQK38" s="392"/>
      <c r="KQL38" s="392"/>
      <c r="KQM38" s="392"/>
      <c r="KQN38" s="392"/>
      <c r="KQO38" s="392"/>
      <c r="KQP38" s="392"/>
      <c r="KQQ38" s="392"/>
      <c r="KQR38" s="392"/>
      <c r="KQS38" s="392"/>
      <c r="KQT38" s="392"/>
      <c r="KQU38" s="392"/>
      <c r="KQV38" s="392"/>
      <c r="KQW38" s="392"/>
      <c r="KQX38" s="392"/>
      <c r="KQY38" s="392"/>
      <c r="KQZ38" s="392"/>
      <c r="KRA38" s="392"/>
      <c r="KRB38" s="392"/>
      <c r="KRC38" s="392"/>
      <c r="KRD38" s="392"/>
      <c r="KRE38" s="392"/>
      <c r="KRF38" s="392"/>
      <c r="KRG38" s="392"/>
      <c r="KRH38" s="392"/>
      <c r="KRI38" s="392"/>
      <c r="KRJ38" s="392"/>
      <c r="KRK38" s="392"/>
      <c r="KRL38" s="392"/>
      <c r="KRM38" s="392"/>
      <c r="KRN38" s="392"/>
      <c r="KRO38" s="392"/>
      <c r="KRP38" s="392"/>
      <c r="KRQ38" s="392"/>
      <c r="KRR38" s="392"/>
      <c r="KRS38" s="392"/>
      <c r="KRT38" s="392"/>
      <c r="KRU38" s="392"/>
      <c r="KRV38" s="392"/>
      <c r="KRW38" s="392"/>
      <c r="KRX38" s="392"/>
      <c r="KRY38" s="392"/>
      <c r="KRZ38" s="392"/>
      <c r="KSA38" s="392"/>
      <c r="KSB38" s="392"/>
      <c r="KSC38" s="392"/>
      <c r="KSD38" s="392"/>
      <c r="KSE38" s="392"/>
      <c r="KSF38" s="392"/>
      <c r="KSG38" s="392"/>
      <c r="KSH38" s="392"/>
      <c r="KSI38" s="392"/>
      <c r="KSJ38" s="392"/>
      <c r="KSK38" s="392"/>
      <c r="KSL38" s="392"/>
      <c r="KSM38" s="392"/>
      <c r="KSN38" s="392"/>
      <c r="KSO38" s="392"/>
      <c r="KSP38" s="392"/>
      <c r="KSQ38" s="392"/>
      <c r="KSR38" s="392"/>
      <c r="KSS38" s="392"/>
      <c r="KST38" s="392"/>
      <c r="KSU38" s="392"/>
      <c r="KSV38" s="392"/>
      <c r="KSW38" s="392"/>
      <c r="KSX38" s="392"/>
      <c r="KSY38" s="392"/>
      <c r="KSZ38" s="392"/>
      <c r="KTA38" s="392"/>
      <c r="KTB38" s="392"/>
      <c r="KTC38" s="392"/>
      <c r="KTD38" s="392"/>
      <c r="KTE38" s="392"/>
      <c r="KTF38" s="392"/>
      <c r="KTG38" s="392"/>
      <c r="KTH38" s="392"/>
      <c r="KTI38" s="392"/>
      <c r="KTJ38" s="392"/>
      <c r="KTK38" s="392"/>
      <c r="KTL38" s="392"/>
      <c r="KTM38" s="392"/>
      <c r="KTN38" s="392"/>
      <c r="KTO38" s="392"/>
      <c r="KTP38" s="392"/>
      <c r="KTQ38" s="392"/>
      <c r="KTR38" s="392"/>
      <c r="KTS38" s="392"/>
      <c r="KTT38" s="392"/>
      <c r="KTU38" s="392"/>
      <c r="KTV38" s="392"/>
      <c r="KTW38" s="392"/>
      <c r="KTX38" s="392"/>
      <c r="KTY38" s="392"/>
      <c r="KTZ38" s="392"/>
      <c r="KUA38" s="392"/>
      <c r="KUB38" s="392"/>
      <c r="KUC38" s="392"/>
      <c r="KUD38" s="392"/>
      <c r="KUE38" s="392"/>
      <c r="KUF38" s="392"/>
      <c r="KUG38" s="392"/>
      <c r="KUH38" s="392"/>
      <c r="KUI38" s="392"/>
      <c r="KUJ38" s="392"/>
      <c r="KUK38" s="392"/>
      <c r="KUL38" s="392"/>
      <c r="KUM38" s="392"/>
      <c r="KUN38" s="392"/>
      <c r="KUO38" s="392"/>
      <c r="KUP38" s="392"/>
      <c r="KUQ38" s="392"/>
      <c r="KUR38" s="392"/>
      <c r="KUS38" s="392"/>
      <c r="KUT38" s="392"/>
      <c r="KUU38" s="392"/>
      <c r="KUV38" s="392"/>
      <c r="KUW38" s="392"/>
      <c r="KUX38" s="392"/>
      <c r="KUY38" s="392"/>
      <c r="KUZ38" s="392"/>
      <c r="KVA38" s="392"/>
      <c r="KVB38" s="392"/>
      <c r="KVC38" s="392"/>
      <c r="KVD38" s="392"/>
      <c r="KVE38" s="392"/>
      <c r="KVF38" s="392"/>
      <c r="KVG38" s="392"/>
      <c r="KVH38" s="392"/>
      <c r="KVI38" s="392"/>
      <c r="KVJ38" s="392"/>
      <c r="KVK38" s="392"/>
      <c r="KVL38" s="392"/>
      <c r="KVM38" s="392"/>
      <c r="KVN38" s="392"/>
      <c r="KVO38" s="392"/>
      <c r="KVP38" s="392"/>
      <c r="KVQ38" s="392"/>
      <c r="KVR38" s="392"/>
      <c r="KVS38" s="392"/>
      <c r="KVT38" s="392"/>
      <c r="KVU38" s="392"/>
      <c r="KVV38" s="392"/>
      <c r="KVW38" s="392"/>
      <c r="KVX38" s="392"/>
      <c r="KVY38" s="392"/>
      <c r="KVZ38" s="392"/>
      <c r="KWA38" s="392"/>
      <c r="KWB38" s="392"/>
      <c r="KWC38" s="392"/>
      <c r="KWD38" s="392"/>
      <c r="KWE38" s="392"/>
      <c r="KWF38" s="392"/>
      <c r="KWG38" s="392"/>
      <c r="KWH38" s="392"/>
      <c r="KWI38" s="392"/>
      <c r="KWJ38" s="392"/>
      <c r="KWK38" s="392"/>
      <c r="KWL38" s="392"/>
      <c r="KWM38" s="392"/>
      <c r="KWN38" s="392"/>
      <c r="KWO38" s="392"/>
      <c r="KWP38" s="392"/>
      <c r="KWQ38" s="392"/>
      <c r="KWR38" s="392"/>
      <c r="KWS38" s="392"/>
      <c r="KWT38" s="392"/>
      <c r="KWU38" s="392"/>
      <c r="KWV38" s="392"/>
      <c r="KWW38" s="392"/>
      <c r="KWX38" s="392"/>
      <c r="KWY38" s="392"/>
      <c r="KWZ38" s="392"/>
      <c r="KXA38" s="392"/>
      <c r="KXB38" s="392"/>
      <c r="KXC38" s="392"/>
      <c r="KXD38" s="392"/>
      <c r="KXE38" s="392"/>
      <c r="KXF38" s="392"/>
      <c r="KXG38" s="392"/>
      <c r="KXH38" s="392"/>
      <c r="KXI38" s="392"/>
      <c r="KXJ38" s="392"/>
      <c r="KXK38" s="392"/>
      <c r="KXL38" s="392"/>
      <c r="KXM38" s="392"/>
      <c r="KXN38" s="392"/>
      <c r="KXO38" s="392"/>
      <c r="KXP38" s="392"/>
      <c r="KXQ38" s="392"/>
      <c r="KXR38" s="392"/>
      <c r="KXS38" s="392"/>
      <c r="KXT38" s="392"/>
      <c r="KXU38" s="392"/>
      <c r="KXV38" s="392"/>
      <c r="KXW38" s="392"/>
      <c r="KXX38" s="392"/>
      <c r="KXY38" s="392"/>
      <c r="KXZ38" s="392"/>
      <c r="KYA38" s="392"/>
      <c r="KYB38" s="392"/>
      <c r="KYC38" s="392"/>
      <c r="KYD38" s="392"/>
      <c r="KYE38" s="392"/>
      <c r="KYF38" s="392"/>
      <c r="KYG38" s="392"/>
      <c r="KYH38" s="392"/>
      <c r="KYI38" s="392"/>
      <c r="KYJ38" s="392"/>
      <c r="KYK38" s="392"/>
      <c r="KYL38" s="392"/>
      <c r="KYM38" s="392"/>
      <c r="KYN38" s="392"/>
      <c r="KYO38" s="392"/>
      <c r="KYP38" s="392"/>
      <c r="KYQ38" s="392"/>
      <c r="KYR38" s="392"/>
      <c r="KYS38" s="392"/>
      <c r="KYT38" s="392"/>
      <c r="KYU38" s="392"/>
      <c r="KYV38" s="392"/>
      <c r="KYW38" s="392"/>
      <c r="KYX38" s="392"/>
      <c r="KYY38" s="392"/>
      <c r="KYZ38" s="392"/>
      <c r="KZA38" s="392"/>
      <c r="KZB38" s="392"/>
      <c r="KZC38" s="392"/>
      <c r="KZD38" s="392"/>
      <c r="KZE38" s="392"/>
      <c r="KZF38" s="392"/>
      <c r="KZG38" s="392"/>
      <c r="KZH38" s="392"/>
      <c r="KZI38" s="392"/>
      <c r="KZJ38" s="392"/>
      <c r="KZK38" s="392"/>
      <c r="KZL38" s="392"/>
      <c r="KZM38" s="392"/>
      <c r="KZN38" s="392"/>
      <c r="KZO38" s="392"/>
      <c r="KZP38" s="392"/>
      <c r="KZQ38" s="392"/>
      <c r="KZR38" s="392"/>
      <c r="KZS38" s="392"/>
      <c r="KZT38" s="392"/>
      <c r="KZU38" s="392"/>
      <c r="KZV38" s="392"/>
      <c r="KZW38" s="392"/>
      <c r="KZX38" s="392"/>
      <c r="KZY38" s="392"/>
      <c r="KZZ38" s="392"/>
      <c r="LAA38" s="392"/>
      <c r="LAB38" s="392"/>
      <c r="LAC38" s="392"/>
      <c r="LAD38" s="392"/>
      <c r="LAE38" s="392"/>
      <c r="LAF38" s="392"/>
      <c r="LAG38" s="392"/>
      <c r="LAH38" s="392"/>
      <c r="LAI38" s="392"/>
      <c r="LAJ38" s="392"/>
      <c r="LAK38" s="392"/>
      <c r="LAL38" s="392"/>
      <c r="LAM38" s="392"/>
      <c r="LAN38" s="392"/>
      <c r="LAO38" s="392"/>
      <c r="LAP38" s="392"/>
      <c r="LAQ38" s="392"/>
      <c r="LAR38" s="392"/>
      <c r="LAS38" s="392"/>
      <c r="LAT38" s="392"/>
      <c r="LAU38" s="392"/>
      <c r="LAV38" s="392"/>
      <c r="LAW38" s="392"/>
      <c r="LAX38" s="392"/>
      <c r="LAY38" s="392"/>
      <c r="LAZ38" s="392"/>
      <c r="LBA38" s="392"/>
      <c r="LBB38" s="392"/>
      <c r="LBC38" s="392"/>
      <c r="LBD38" s="392"/>
      <c r="LBE38" s="392"/>
      <c r="LBF38" s="392"/>
      <c r="LBG38" s="392"/>
      <c r="LBH38" s="392"/>
      <c r="LBI38" s="392"/>
      <c r="LBJ38" s="392"/>
      <c r="LBK38" s="392"/>
      <c r="LBL38" s="392"/>
      <c r="LBM38" s="392"/>
      <c r="LBN38" s="392"/>
      <c r="LBO38" s="392"/>
      <c r="LBP38" s="392"/>
      <c r="LBQ38" s="392"/>
      <c r="LBR38" s="392"/>
      <c r="LBS38" s="392"/>
      <c r="LBT38" s="392"/>
      <c r="LBU38" s="392"/>
      <c r="LBV38" s="392"/>
      <c r="LBW38" s="392"/>
      <c r="LBX38" s="392"/>
      <c r="LBY38" s="392"/>
      <c r="LBZ38" s="392"/>
      <c r="LCA38" s="392"/>
      <c r="LCB38" s="392"/>
      <c r="LCC38" s="392"/>
      <c r="LCD38" s="392"/>
      <c r="LCE38" s="392"/>
      <c r="LCF38" s="392"/>
      <c r="LCG38" s="392"/>
      <c r="LCH38" s="392"/>
      <c r="LCI38" s="392"/>
      <c r="LCJ38" s="392"/>
      <c r="LCK38" s="392"/>
      <c r="LCL38" s="392"/>
      <c r="LCM38" s="392"/>
      <c r="LCN38" s="392"/>
      <c r="LCO38" s="392"/>
      <c r="LCP38" s="392"/>
      <c r="LCQ38" s="392"/>
      <c r="LCR38" s="392"/>
      <c r="LCS38" s="392"/>
      <c r="LCT38" s="392"/>
      <c r="LCU38" s="392"/>
      <c r="LCV38" s="392"/>
      <c r="LCW38" s="392"/>
      <c r="LCX38" s="392"/>
      <c r="LCY38" s="392"/>
      <c r="LCZ38" s="392"/>
      <c r="LDA38" s="392"/>
      <c r="LDB38" s="392"/>
      <c r="LDC38" s="392"/>
      <c r="LDD38" s="392"/>
      <c r="LDE38" s="392"/>
      <c r="LDF38" s="392"/>
      <c r="LDG38" s="392"/>
      <c r="LDH38" s="392"/>
      <c r="LDI38" s="392"/>
      <c r="LDJ38" s="392"/>
      <c r="LDK38" s="392"/>
      <c r="LDL38" s="392"/>
      <c r="LDM38" s="392"/>
      <c r="LDN38" s="392"/>
      <c r="LDO38" s="392"/>
      <c r="LDP38" s="392"/>
      <c r="LDQ38" s="392"/>
      <c r="LDR38" s="392"/>
      <c r="LDS38" s="392"/>
      <c r="LDT38" s="392"/>
      <c r="LDU38" s="392"/>
      <c r="LDV38" s="392"/>
      <c r="LDW38" s="392"/>
      <c r="LDX38" s="392"/>
      <c r="LDY38" s="392"/>
      <c r="LDZ38" s="392"/>
      <c r="LEA38" s="392"/>
      <c r="LEB38" s="392"/>
      <c r="LEC38" s="392"/>
      <c r="LED38" s="392"/>
      <c r="LEE38" s="392"/>
      <c r="LEF38" s="392"/>
      <c r="LEG38" s="392"/>
      <c r="LEH38" s="392"/>
      <c r="LEI38" s="392"/>
      <c r="LEJ38" s="392"/>
      <c r="LEK38" s="392"/>
      <c r="LEL38" s="392"/>
      <c r="LEM38" s="392"/>
      <c r="LEN38" s="392"/>
      <c r="LEO38" s="392"/>
      <c r="LEP38" s="392"/>
      <c r="LEQ38" s="392"/>
      <c r="LER38" s="392"/>
      <c r="LES38" s="392"/>
      <c r="LET38" s="392"/>
      <c r="LEU38" s="392"/>
      <c r="LEV38" s="392"/>
      <c r="LEW38" s="392"/>
      <c r="LEX38" s="392"/>
      <c r="LEY38" s="392"/>
      <c r="LEZ38" s="392"/>
      <c r="LFA38" s="392"/>
      <c r="LFB38" s="392"/>
      <c r="LFC38" s="392"/>
      <c r="LFD38" s="392"/>
      <c r="LFE38" s="392"/>
      <c r="LFF38" s="392"/>
      <c r="LFG38" s="392"/>
      <c r="LFH38" s="392"/>
      <c r="LFI38" s="392"/>
      <c r="LFJ38" s="392"/>
      <c r="LFK38" s="392"/>
      <c r="LFL38" s="392"/>
      <c r="LFM38" s="392"/>
      <c r="LFN38" s="392"/>
      <c r="LFO38" s="392"/>
      <c r="LFP38" s="392"/>
      <c r="LFQ38" s="392"/>
      <c r="LFR38" s="392"/>
      <c r="LFS38" s="392"/>
      <c r="LFT38" s="392"/>
      <c r="LFU38" s="392"/>
      <c r="LFV38" s="392"/>
      <c r="LFW38" s="392"/>
      <c r="LFX38" s="392"/>
      <c r="LFY38" s="392"/>
      <c r="LFZ38" s="392"/>
      <c r="LGA38" s="392"/>
      <c r="LGB38" s="392"/>
      <c r="LGC38" s="392"/>
      <c r="LGD38" s="392"/>
      <c r="LGE38" s="392"/>
      <c r="LGF38" s="392"/>
      <c r="LGG38" s="392"/>
      <c r="LGH38" s="392"/>
      <c r="LGI38" s="392"/>
      <c r="LGJ38" s="392"/>
      <c r="LGK38" s="392"/>
      <c r="LGL38" s="392"/>
      <c r="LGM38" s="392"/>
      <c r="LGN38" s="392"/>
      <c r="LGO38" s="392"/>
      <c r="LGP38" s="392"/>
      <c r="LGQ38" s="392"/>
      <c r="LGR38" s="392"/>
      <c r="LGS38" s="392"/>
      <c r="LGT38" s="392"/>
      <c r="LGU38" s="392"/>
      <c r="LGV38" s="392"/>
      <c r="LGW38" s="392"/>
      <c r="LGX38" s="392"/>
      <c r="LGY38" s="392"/>
      <c r="LGZ38" s="392"/>
      <c r="LHA38" s="392"/>
      <c r="LHB38" s="392"/>
      <c r="LHC38" s="392"/>
      <c r="LHD38" s="392"/>
      <c r="LHE38" s="392"/>
      <c r="LHF38" s="392"/>
      <c r="LHG38" s="392"/>
      <c r="LHH38" s="392"/>
      <c r="LHI38" s="392"/>
      <c r="LHJ38" s="392"/>
      <c r="LHK38" s="392"/>
      <c r="LHL38" s="392"/>
      <c r="LHM38" s="392"/>
      <c r="LHN38" s="392"/>
      <c r="LHO38" s="392"/>
      <c r="LHP38" s="392"/>
      <c r="LHQ38" s="392"/>
      <c r="LHR38" s="392"/>
      <c r="LHS38" s="392"/>
      <c r="LHT38" s="392"/>
      <c r="LHU38" s="392"/>
      <c r="LHV38" s="392"/>
      <c r="LHW38" s="392"/>
      <c r="LHX38" s="392"/>
      <c r="LHY38" s="392"/>
      <c r="LHZ38" s="392"/>
      <c r="LIA38" s="392"/>
      <c r="LIB38" s="392"/>
      <c r="LIC38" s="392"/>
      <c r="LID38" s="392"/>
      <c r="LIE38" s="392"/>
      <c r="LIF38" s="392"/>
      <c r="LIG38" s="392"/>
      <c r="LIH38" s="392"/>
      <c r="LII38" s="392"/>
      <c r="LIJ38" s="392"/>
      <c r="LIK38" s="392"/>
      <c r="LIL38" s="392"/>
      <c r="LIM38" s="392"/>
      <c r="LIN38" s="392"/>
      <c r="LIO38" s="392"/>
      <c r="LIP38" s="392"/>
      <c r="LIQ38" s="392"/>
      <c r="LIR38" s="392"/>
      <c r="LIS38" s="392"/>
      <c r="LIT38" s="392"/>
      <c r="LIU38" s="392"/>
      <c r="LIV38" s="392"/>
      <c r="LIW38" s="392"/>
      <c r="LIX38" s="392"/>
      <c r="LIY38" s="392"/>
      <c r="LIZ38" s="392"/>
      <c r="LJA38" s="392"/>
      <c r="LJB38" s="392"/>
      <c r="LJC38" s="392"/>
      <c r="LJD38" s="392"/>
      <c r="LJE38" s="392"/>
      <c r="LJF38" s="392"/>
      <c r="LJG38" s="392"/>
      <c r="LJH38" s="392"/>
      <c r="LJI38" s="392"/>
      <c r="LJJ38" s="392"/>
      <c r="LJK38" s="392"/>
      <c r="LJL38" s="392"/>
      <c r="LJM38" s="392"/>
      <c r="LJN38" s="392"/>
      <c r="LJO38" s="392"/>
      <c r="LJP38" s="392"/>
      <c r="LJQ38" s="392"/>
      <c r="LJR38" s="392"/>
      <c r="LJS38" s="392"/>
      <c r="LJT38" s="392"/>
      <c r="LJU38" s="392"/>
      <c r="LJV38" s="392"/>
      <c r="LJW38" s="392"/>
      <c r="LJX38" s="392"/>
      <c r="LJY38" s="392"/>
      <c r="LJZ38" s="392"/>
      <c r="LKA38" s="392"/>
      <c r="LKB38" s="392"/>
      <c r="LKC38" s="392"/>
      <c r="LKD38" s="392"/>
      <c r="LKE38" s="392"/>
      <c r="LKF38" s="392"/>
      <c r="LKG38" s="392"/>
      <c r="LKH38" s="392"/>
      <c r="LKI38" s="392"/>
      <c r="LKJ38" s="392"/>
      <c r="LKK38" s="392"/>
      <c r="LKL38" s="392"/>
      <c r="LKM38" s="392"/>
      <c r="LKN38" s="392"/>
      <c r="LKO38" s="392"/>
      <c r="LKP38" s="392"/>
      <c r="LKQ38" s="392"/>
      <c r="LKR38" s="392"/>
      <c r="LKS38" s="392"/>
      <c r="LKT38" s="392"/>
      <c r="LKU38" s="392"/>
      <c r="LKV38" s="392"/>
      <c r="LKW38" s="392"/>
      <c r="LKX38" s="392"/>
      <c r="LKY38" s="392"/>
      <c r="LKZ38" s="392"/>
      <c r="LLA38" s="392"/>
      <c r="LLB38" s="392"/>
      <c r="LLC38" s="392"/>
      <c r="LLD38" s="392"/>
      <c r="LLE38" s="392"/>
      <c r="LLF38" s="392"/>
      <c r="LLG38" s="392"/>
      <c r="LLH38" s="392"/>
      <c r="LLI38" s="392"/>
      <c r="LLJ38" s="392"/>
      <c r="LLK38" s="392"/>
      <c r="LLL38" s="392"/>
      <c r="LLM38" s="392"/>
      <c r="LLN38" s="392"/>
      <c r="LLO38" s="392"/>
      <c r="LLP38" s="392"/>
      <c r="LLQ38" s="392"/>
      <c r="LLR38" s="392"/>
      <c r="LLS38" s="392"/>
      <c r="LLT38" s="392"/>
      <c r="LLU38" s="392"/>
      <c r="LLV38" s="392"/>
      <c r="LLW38" s="392"/>
      <c r="LLX38" s="392"/>
      <c r="LLY38" s="392"/>
      <c r="LLZ38" s="392"/>
      <c r="LMA38" s="392"/>
      <c r="LMB38" s="392"/>
      <c r="LMC38" s="392"/>
      <c r="LMD38" s="392"/>
      <c r="LME38" s="392"/>
      <c r="LMF38" s="392"/>
      <c r="LMG38" s="392"/>
      <c r="LMH38" s="392"/>
      <c r="LMI38" s="392"/>
      <c r="LMJ38" s="392"/>
      <c r="LMK38" s="392"/>
      <c r="LML38" s="392"/>
      <c r="LMM38" s="392"/>
      <c r="LMN38" s="392"/>
      <c r="LMO38" s="392"/>
      <c r="LMP38" s="392"/>
      <c r="LMQ38" s="392"/>
      <c r="LMR38" s="392"/>
      <c r="LMS38" s="392"/>
      <c r="LMT38" s="392"/>
      <c r="LMU38" s="392"/>
      <c r="LMV38" s="392"/>
      <c r="LMW38" s="392"/>
      <c r="LMX38" s="392"/>
      <c r="LMY38" s="392"/>
      <c r="LMZ38" s="392"/>
      <c r="LNA38" s="392"/>
      <c r="LNB38" s="392"/>
      <c r="LNC38" s="392"/>
      <c r="LND38" s="392"/>
      <c r="LNE38" s="392"/>
      <c r="LNF38" s="392"/>
      <c r="LNG38" s="392"/>
      <c r="LNH38" s="392"/>
      <c r="LNI38" s="392"/>
      <c r="LNJ38" s="392"/>
      <c r="LNK38" s="392"/>
      <c r="LNL38" s="392"/>
      <c r="LNM38" s="392"/>
      <c r="LNN38" s="392"/>
      <c r="LNO38" s="392"/>
      <c r="LNP38" s="392"/>
      <c r="LNQ38" s="392"/>
      <c r="LNR38" s="392"/>
      <c r="LNS38" s="392"/>
      <c r="LNT38" s="392"/>
      <c r="LNU38" s="392"/>
      <c r="LNV38" s="392"/>
      <c r="LNW38" s="392"/>
      <c r="LNX38" s="392"/>
      <c r="LNY38" s="392"/>
      <c r="LNZ38" s="392"/>
      <c r="LOA38" s="392"/>
      <c r="LOB38" s="392"/>
      <c r="LOC38" s="392"/>
      <c r="LOD38" s="392"/>
      <c r="LOE38" s="392"/>
      <c r="LOF38" s="392"/>
      <c r="LOG38" s="392"/>
      <c r="LOH38" s="392"/>
      <c r="LOI38" s="392"/>
      <c r="LOJ38" s="392"/>
      <c r="LOK38" s="392"/>
      <c r="LOL38" s="392"/>
      <c r="LOM38" s="392"/>
      <c r="LON38" s="392"/>
      <c r="LOO38" s="392"/>
      <c r="LOP38" s="392"/>
      <c r="LOQ38" s="392"/>
      <c r="LOR38" s="392"/>
      <c r="LOS38" s="392"/>
      <c r="LOT38" s="392"/>
      <c r="LOU38" s="392"/>
      <c r="LOV38" s="392"/>
      <c r="LOW38" s="392"/>
      <c r="LOX38" s="392"/>
      <c r="LOY38" s="392"/>
      <c r="LOZ38" s="392"/>
      <c r="LPA38" s="392"/>
      <c r="LPB38" s="392"/>
      <c r="LPC38" s="392"/>
      <c r="LPD38" s="392"/>
      <c r="LPE38" s="392"/>
      <c r="LPF38" s="392"/>
      <c r="LPG38" s="392"/>
      <c r="LPH38" s="392"/>
      <c r="LPI38" s="392"/>
      <c r="LPJ38" s="392"/>
      <c r="LPK38" s="392"/>
      <c r="LPL38" s="392"/>
      <c r="LPM38" s="392"/>
      <c r="LPN38" s="392"/>
      <c r="LPO38" s="392"/>
      <c r="LPP38" s="392"/>
      <c r="LPQ38" s="392"/>
      <c r="LPR38" s="392"/>
      <c r="LPS38" s="392"/>
      <c r="LPT38" s="392"/>
      <c r="LPU38" s="392"/>
      <c r="LPV38" s="392"/>
      <c r="LPW38" s="392"/>
      <c r="LPX38" s="392"/>
      <c r="LPY38" s="392"/>
      <c r="LPZ38" s="392"/>
      <c r="LQA38" s="392"/>
      <c r="LQB38" s="392"/>
      <c r="LQC38" s="392"/>
      <c r="LQD38" s="392"/>
      <c r="LQE38" s="392"/>
      <c r="LQF38" s="392"/>
      <c r="LQG38" s="392"/>
      <c r="LQH38" s="392"/>
      <c r="LQI38" s="392"/>
      <c r="LQJ38" s="392"/>
      <c r="LQK38" s="392"/>
      <c r="LQL38" s="392"/>
      <c r="LQM38" s="392"/>
      <c r="LQN38" s="392"/>
      <c r="LQO38" s="392"/>
      <c r="LQP38" s="392"/>
      <c r="LQQ38" s="392"/>
      <c r="LQR38" s="392"/>
      <c r="LQS38" s="392"/>
      <c r="LQT38" s="392"/>
      <c r="LQU38" s="392"/>
      <c r="LQV38" s="392"/>
      <c r="LQW38" s="392"/>
      <c r="LQX38" s="392"/>
      <c r="LQY38" s="392"/>
      <c r="LQZ38" s="392"/>
      <c r="LRA38" s="392"/>
      <c r="LRB38" s="392"/>
      <c r="LRC38" s="392"/>
      <c r="LRD38" s="392"/>
      <c r="LRE38" s="392"/>
      <c r="LRF38" s="392"/>
      <c r="LRG38" s="392"/>
      <c r="LRH38" s="392"/>
      <c r="LRI38" s="392"/>
      <c r="LRJ38" s="392"/>
      <c r="LRK38" s="392"/>
      <c r="LRL38" s="392"/>
      <c r="LRM38" s="392"/>
      <c r="LRN38" s="392"/>
      <c r="LRO38" s="392"/>
      <c r="LRP38" s="392"/>
      <c r="LRQ38" s="392"/>
      <c r="LRR38" s="392"/>
      <c r="LRS38" s="392"/>
      <c r="LRT38" s="392"/>
      <c r="LRU38" s="392"/>
      <c r="LRV38" s="392"/>
      <c r="LRW38" s="392"/>
      <c r="LRX38" s="392"/>
      <c r="LRY38" s="392"/>
      <c r="LRZ38" s="392"/>
      <c r="LSA38" s="392"/>
      <c r="LSB38" s="392"/>
      <c r="LSC38" s="392"/>
      <c r="LSD38" s="392"/>
      <c r="LSE38" s="392"/>
      <c r="LSF38" s="392"/>
      <c r="LSG38" s="392"/>
      <c r="LSH38" s="392"/>
      <c r="LSI38" s="392"/>
      <c r="LSJ38" s="392"/>
      <c r="LSK38" s="392"/>
      <c r="LSL38" s="392"/>
      <c r="LSM38" s="392"/>
      <c r="LSN38" s="392"/>
      <c r="LSO38" s="392"/>
      <c r="LSP38" s="392"/>
      <c r="LSQ38" s="392"/>
      <c r="LSR38" s="392"/>
      <c r="LSS38" s="392"/>
      <c r="LST38" s="392"/>
      <c r="LSU38" s="392"/>
      <c r="LSV38" s="392"/>
      <c r="LSW38" s="392"/>
      <c r="LSX38" s="392"/>
      <c r="LSY38" s="392"/>
      <c r="LSZ38" s="392"/>
      <c r="LTA38" s="392"/>
      <c r="LTB38" s="392"/>
      <c r="LTC38" s="392"/>
      <c r="LTD38" s="392"/>
      <c r="LTE38" s="392"/>
      <c r="LTF38" s="392"/>
      <c r="LTG38" s="392"/>
      <c r="LTH38" s="392"/>
      <c r="LTI38" s="392"/>
      <c r="LTJ38" s="392"/>
      <c r="LTK38" s="392"/>
      <c r="LTL38" s="392"/>
      <c r="LTM38" s="392"/>
      <c r="LTN38" s="392"/>
      <c r="LTO38" s="392"/>
      <c r="LTP38" s="392"/>
      <c r="LTQ38" s="392"/>
      <c r="LTR38" s="392"/>
      <c r="LTS38" s="392"/>
      <c r="LTT38" s="392"/>
      <c r="LTU38" s="392"/>
      <c r="LTV38" s="392"/>
      <c r="LTW38" s="392"/>
      <c r="LTX38" s="392"/>
      <c r="LTY38" s="392"/>
      <c r="LTZ38" s="392"/>
      <c r="LUA38" s="392"/>
      <c r="LUB38" s="392"/>
      <c r="LUC38" s="392"/>
      <c r="LUD38" s="392"/>
      <c r="LUE38" s="392"/>
      <c r="LUF38" s="392"/>
      <c r="LUG38" s="392"/>
      <c r="LUH38" s="392"/>
      <c r="LUI38" s="392"/>
      <c r="LUJ38" s="392"/>
      <c r="LUK38" s="392"/>
      <c r="LUL38" s="392"/>
      <c r="LUM38" s="392"/>
      <c r="LUN38" s="392"/>
      <c r="LUO38" s="392"/>
      <c r="LUP38" s="392"/>
      <c r="LUQ38" s="392"/>
      <c r="LUR38" s="392"/>
      <c r="LUS38" s="392"/>
      <c r="LUT38" s="392"/>
      <c r="LUU38" s="392"/>
      <c r="LUV38" s="392"/>
      <c r="LUW38" s="392"/>
      <c r="LUX38" s="392"/>
      <c r="LUY38" s="392"/>
      <c r="LUZ38" s="392"/>
      <c r="LVA38" s="392"/>
      <c r="LVB38" s="392"/>
      <c r="LVC38" s="392"/>
      <c r="LVD38" s="392"/>
      <c r="LVE38" s="392"/>
      <c r="LVF38" s="392"/>
      <c r="LVG38" s="392"/>
      <c r="LVH38" s="392"/>
      <c r="LVI38" s="392"/>
      <c r="LVJ38" s="392"/>
      <c r="LVK38" s="392"/>
      <c r="LVL38" s="392"/>
      <c r="LVM38" s="392"/>
      <c r="LVN38" s="392"/>
      <c r="LVO38" s="392"/>
      <c r="LVP38" s="392"/>
      <c r="LVQ38" s="392"/>
      <c r="LVR38" s="392"/>
      <c r="LVS38" s="392"/>
      <c r="LVT38" s="392"/>
      <c r="LVU38" s="392"/>
      <c r="LVV38" s="392"/>
      <c r="LVW38" s="392"/>
      <c r="LVX38" s="392"/>
      <c r="LVY38" s="392"/>
      <c r="LVZ38" s="392"/>
      <c r="LWA38" s="392"/>
      <c r="LWB38" s="392"/>
      <c r="LWC38" s="392"/>
      <c r="LWD38" s="392"/>
      <c r="LWE38" s="392"/>
      <c r="LWF38" s="392"/>
      <c r="LWG38" s="392"/>
      <c r="LWH38" s="392"/>
      <c r="LWI38" s="392"/>
      <c r="LWJ38" s="392"/>
      <c r="LWK38" s="392"/>
      <c r="LWL38" s="392"/>
      <c r="LWM38" s="392"/>
      <c r="LWN38" s="392"/>
      <c r="LWO38" s="392"/>
      <c r="LWP38" s="392"/>
      <c r="LWQ38" s="392"/>
      <c r="LWR38" s="392"/>
      <c r="LWS38" s="392"/>
      <c r="LWT38" s="392"/>
      <c r="LWU38" s="392"/>
      <c r="LWV38" s="392"/>
      <c r="LWW38" s="392"/>
      <c r="LWX38" s="392"/>
      <c r="LWY38" s="392"/>
      <c r="LWZ38" s="392"/>
      <c r="LXA38" s="392"/>
      <c r="LXB38" s="392"/>
      <c r="LXC38" s="392"/>
      <c r="LXD38" s="392"/>
      <c r="LXE38" s="392"/>
      <c r="LXF38" s="392"/>
      <c r="LXG38" s="392"/>
      <c r="LXH38" s="392"/>
      <c r="LXI38" s="392"/>
      <c r="LXJ38" s="392"/>
      <c r="LXK38" s="392"/>
      <c r="LXL38" s="392"/>
      <c r="LXM38" s="392"/>
      <c r="LXN38" s="392"/>
      <c r="LXO38" s="392"/>
      <c r="LXP38" s="392"/>
      <c r="LXQ38" s="392"/>
      <c r="LXR38" s="392"/>
      <c r="LXS38" s="392"/>
      <c r="LXT38" s="392"/>
      <c r="LXU38" s="392"/>
      <c r="LXV38" s="392"/>
      <c r="LXW38" s="392"/>
      <c r="LXX38" s="392"/>
      <c r="LXY38" s="392"/>
      <c r="LXZ38" s="392"/>
      <c r="LYA38" s="392"/>
      <c r="LYB38" s="392"/>
      <c r="LYC38" s="392"/>
      <c r="LYD38" s="392"/>
      <c r="LYE38" s="392"/>
      <c r="LYF38" s="392"/>
      <c r="LYG38" s="392"/>
      <c r="LYH38" s="392"/>
      <c r="LYI38" s="392"/>
      <c r="LYJ38" s="392"/>
      <c r="LYK38" s="392"/>
      <c r="LYL38" s="392"/>
      <c r="LYM38" s="392"/>
      <c r="LYN38" s="392"/>
      <c r="LYO38" s="392"/>
      <c r="LYP38" s="392"/>
      <c r="LYQ38" s="392"/>
      <c r="LYR38" s="392"/>
      <c r="LYS38" s="392"/>
      <c r="LYT38" s="392"/>
      <c r="LYU38" s="392"/>
      <c r="LYV38" s="392"/>
      <c r="LYW38" s="392"/>
      <c r="LYX38" s="392"/>
      <c r="LYY38" s="392"/>
      <c r="LYZ38" s="392"/>
      <c r="LZA38" s="392"/>
      <c r="LZB38" s="392"/>
      <c r="LZC38" s="392"/>
      <c r="LZD38" s="392"/>
      <c r="LZE38" s="392"/>
      <c r="LZF38" s="392"/>
      <c r="LZG38" s="392"/>
      <c r="LZH38" s="392"/>
      <c r="LZI38" s="392"/>
      <c r="LZJ38" s="392"/>
      <c r="LZK38" s="392"/>
      <c r="LZL38" s="392"/>
      <c r="LZM38" s="392"/>
      <c r="LZN38" s="392"/>
      <c r="LZO38" s="392"/>
      <c r="LZP38" s="392"/>
      <c r="LZQ38" s="392"/>
      <c r="LZR38" s="392"/>
      <c r="LZS38" s="392"/>
      <c r="LZT38" s="392"/>
      <c r="LZU38" s="392"/>
      <c r="LZV38" s="392"/>
      <c r="LZW38" s="392"/>
      <c r="LZX38" s="392"/>
      <c r="LZY38" s="392"/>
      <c r="LZZ38" s="392"/>
      <c r="MAA38" s="392"/>
      <c r="MAB38" s="392"/>
      <c r="MAC38" s="392"/>
      <c r="MAD38" s="392"/>
      <c r="MAE38" s="392"/>
      <c r="MAF38" s="392"/>
      <c r="MAG38" s="392"/>
      <c r="MAH38" s="392"/>
      <c r="MAI38" s="392"/>
      <c r="MAJ38" s="392"/>
      <c r="MAK38" s="392"/>
      <c r="MAL38" s="392"/>
      <c r="MAM38" s="392"/>
      <c r="MAN38" s="392"/>
      <c r="MAO38" s="392"/>
      <c r="MAP38" s="392"/>
      <c r="MAQ38" s="392"/>
      <c r="MAR38" s="392"/>
      <c r="MAS38" s="392"/>
      <c r="MAT38" s="392"/>
      <c r="MAU38" s="392"/>
      <c r="MAV38" s="392"/>
      <c r="MAW38" s="392"/>
      <c r="MAX38" s="392"/>
      <c r="MAY38" s="392"/>
      <c r="MAZ38" s="392"/>
      <c r="MBA38" s="392"/>
      <c r="MBB38" s="392"/>
      <c r="MBC38" s="392"/>
      <c r="MBD38" s="392"/>
      <c r="MBE38" s="392"/>
      <c r="MBF38" s="392"/>
      <c r="MBG38" s="392"/>
      <c r="MBH38" s="392"/>
      <c r="MBI38" s="392"/>
      <c r="MBJ38" s="392"/>
      <c r="MBK38" s="392"/>
      <c r="MBL38" s="392"/>
      <c r="MBM38" s="392"/>
      <c r="MBN38" s="392"/>
      <c r="MBO38" s="392"/>
      <c r="MBP38" s="392"/>
      <c r="MBQ38" s="392"/>
      <c r="MBR38" s="392"/>
      <c r="MBS38" s="392"/>
      <c r="MBT38" s="392"/>
      <c r="MBU38" s="392"/>
      <c r="MBV38" s="392"/>
      <c r="MBW38" s="392"/>
      <c r="MBX38" s="392"/>
      <c r="MBY38" s="392"/>
      <c r="MBZ38" s="392"/>
      <c r="MCA38" s="392"/>
      <c r="MCB38" s="392"/>
      <c r="MCC38" s="392"/>
      <c r="MCD38" s="392"/>
      <c r="MCE38" s="392"/>
      <c r="MCF38" s="392"/>
      <c r="MCG38" s="392"/>
      <c r="MCH38" s="392"/>
      <c r="MCI38" s="392"/>
      <c r="MCJ38" s="392"/>
      <c r="MCK38" s="392"/>
      <c r="MCL38" s="392"/>
      <c r="MCM38" s="392"/>
      <c r="MCN38" s="392"/>
      <c r="MCO38" s="392"/>
      <c r="MCP38" s="392"/>
      <c r="MCQ38" s="392"/>
      <c r="MCR38" s="392"/>
      <c r="MCS38" s="392"/>
      <c r="MCT38" s="392"/>
      <c r="MCU38" s="392"/>
      <c r="MCV38" s="392"/>
      <c r="MCW38" s="392"/>
      <c r="MCX38" s="392"/>
      <c r="MCY38" s="392"/>
      <c r="MCZ38" s="392"/>
      <c r="MDA38" s="392"/>
      <c r="MDB38" s="392"/>
      <c r="MDC38" s="392"/>
      <c r="MDD38" s="392"/>
      <c r="MDE38" s="392"/>
      <c r="MDF38" s="392"/>
      <c r="MDG38" s="392"/>
      <c r="MDH38" s="392"/>
      <c r="MDI38" s="392"/>
      <c r="MDJ38" s="392"/>
      <c r="MDK38" s="392"/>
      <c r="MDL38" s="392"/>
      <c r="MDM38" s="392"/>
      <c r="MDN38" s="392"/>
      <c r="MDO38" s="392"/>
      <c r="MDP38" s="392"/>
      <c r="MDQ38" s="392"/>
      <c r="MDR38" s="392"/>
      <c r="MDS38" s="392"/>
      <c r="MDT38" s="392"/>
      <c r="MDU38" s="392"/>
      <c r="MDV38" s="392"/>
      <c r="MDW38" s="392"/>
      <c r="MDX38" s="392"/>
      <c r="MDY38" s="392"/>
      <c r="MDZ38" s="392"/>
      <c r="MEA38" s="392"/>
      <c r="MEB38" s="392"/>
      <c r="MEC38" s="392"/>
      <c r="MED38" s="392"/>
      <c r="MEE38" s="392"/>
      <c r="MEF38" s="392"/>
      <c r="MEG38" s="392"/>
      <c r="MEH38" s="392"/>
      <c r="MEI38" s="392"/>
      <c r="MEJ38" s="392"/>
      <c r="MEK38" s="392"/>
      <c r="MEL38" s="392"/>
      <c r="MEM38" s="392"/>
      <c r="MEN38" s="392"/>
      <c r="MEO38" s="392"/>
      <c r="MEP38" s="392"/>
      <c r="MEQ38" s="392"/>
      <c r="MER38" s="392"/>
      <c r="MES38" s="392"/>
      <c r="MET38" s="392"/>
      <c r="MEU38" s="392"/>
      <c r="MEV38" s="392"/>
      <c r="MEW38" s="392"/>
      <c r="MEX38" s="392"/>
      <c r="MEY38" s="392"/>
      <c r="MEZ38" s="392"/>
      <c r="MFA38" s="392"/>
      <c r="MFB38" s="392"/>
      <c r="MFC38" s="392"/>
      <c r="MFD38" s="392"/>
      <c r="MFE38" s="392"/>
      <c r="MFF38" s="392"/>
      <c r="MFG38" s="392"/>
      <c r="MFH38" s="392"/>
      <c r="MFI38" s="392"/>
      <c r="MFJ38" s="392"/>
      <c r="MFK38" s="392"/>
      <c r="MFL38" s="392"/>
      <c r="MFM38" s="392"/>
      <c r="MFN38" s="392"/>
      <c r="MFO38" s="392"/>
      <c r="MFP38" s="392"/>
      <c r="MFQ38" s="392"/>
      <c r="MFR38" s="392"/>
      <c r="MFS38" s="392"/>
      <c r="MFT38" s="392"/>
      <c r="MFU38" s="392"/>
      <c r="MFV38" s="392"/>
      <c r="MFW38" s="392"/>
      <c r="MFX38" s="392"/>
      <c r="MFY38" s="392"/>
      <c r="MFZ38" s="392"/>
      <c r="MGA38" s="392"/>
      <c r="MGB38" s="392"/>
      <c r="MGC38" s="392"/>
      <c r="MGD38" s="392"/>
      <c r="MGE38" s="392"/>
      <c r="MGF38" s="392"/>
      <c r="MGG38" s="392"/>
      <c r="MGH38" s="392"/>
      <c r="MGI38" s="392"/>
      <c r="MGJ38" s="392"/>
      <c r="MGK38" s="392"/>
      <c r="MGL38" s="392"/>
      <c r="MGM38" s="392"/>
      <c r="MGN38" s="392"/>
      <c r="MGO38" s="392"/>
      <c r="MGP38" s="392"/>
      <c r="MGQ38" s="392"/>
      <c r="MGR38" s="392"/>
      <c r="MGS38" s="392"/>
      <c r="MGT38" s="392"/>
      <c r="MGU38" s="392"/>
      <c r="MGV38" s="392"/>
      <c r="MGW38" s="392"/>
      <c r="MGX38" s="392"/>
      <c r="MGY38" s="392"/>
      <c r="MGZ38" s="392"/>
      <c r="MHA38" s="392"/>
      <c r="MHB38" s="392"/>
      <c r="MHC38" s="392"/>
      <c r="MHD38" s="392"/>
      <c r="MHE38" s="392"/>
      <c r="MHF38" s="392"/>
      <c r="MHG38" s="392"/>
      <c r="MHH38" s="392"/>
      <c r="MHI38" s="392"/>
      <c r="MHJ38" s="392"/>
      <c r="MHK38" s="392"/>
      <c r="MHL38" s="392"/>
      <c r="MHM38" s="392"/>
      <c r="MHN38" s="392"/>
      <c r="MHO38" s="392"/>
      <c r="MHP38" s="392"/>
      <c r="MHQ38" s="392"/>
      <c r="MHR38" s="392"/>
      <c r="MHS38" s="392"/>
      <c r="MHT38" s="392"/>
      <c r="MHU38" s="392"/>
      <c r="MHV38" s="392"/>
      <c r="MHW38" s="392"/>
      <c r="MHX38" s="392"/>
      <c r="MHY38" s="392"/>
      <c r="MHZ38" s="392"/>
      <c r="MIA38" s="392"/>
      <c r="MIB38" s="392"/>
      <c r="MIC38" s="392"/>
      <c r="MID38" s="392"/>
      <c r="MIE38" s="392"/>
      <c r="MIF38" s="392"/>
      <c r="MIG38" s="392"/>
      <c r="MIH38" s="392"/>
      <c r="MII38" s="392"/>
      <c r="MIJ38" s="392"/>
      <c r="MIK38" s="392"/>
      <c r="MIL38" s="392"/>
      <c r="MIM38" s="392"/>
      <c r="MIN38" s="392"/>
      <c r="MIO38" s="392"/>
      <c r="MIP38" s="392"/>
      <c r="MIQ38" s="392"/>
      <c r="MIR38" s="392"/>
      <c r="MIS38" s="392"/>
      <c r="MIT38" s="392"/>
      <c r="MIU38" s="392"/>
      <c r="MIV38" s="392"/>
      <c r="MIW38" s="392"/>
      <c r="MIX38" s="392"/>
      <c r="MIY38" s="392"/>
      <c r="MIZ38" s="392"/>
      <c r="MJA38" s="392"/>
      <c r="MJB38" s="392"/>
      <c r="MJC38" s="392"/>
      <c r="MJD38" s="392"/>
      <c r="MJE38" s="392"/>
      <c r="MJF38" s="392"/>
      <c r="MJG38" s="392"/>
      <c r="MJH38" s="392"/>
      <c r="MJI38" s="392"/>
      <c r="MJJ38" s="392"/>
      <c r="MJK38" s="392"/>
      <c r="MJL38" s="392"/>
      <c r="MJM38" s="392"/>
      <c r="MJN38" s="392"/>
      <c r="MJO38" s="392"/>
      <c r="MJP38" s="392"/>
      <c r="MJQ38" s="392"/>
      <c r="MJR38" s="392"/>
      <c r="MJS38" s="392"/>
      <c r="MJT38" s="392"/>
      <c r="MJU38" s="392"/>
      <c r="MJV38" s="392"/>
      <c r="MJW38" s="392"/>
      <c r="MJX38" s="392"/>
      <c r="MJY38" s="392"/>
      <c r="MJZ38" s="392"/>
      <c r="MKA38" s="392"/>
      <c r="MKB38" s="392"/>
      <c r="MKC38" s="392"/>
      <c r="MKD38" s="392"/>
      <c r="MKE38" s="392"/>
      <c r="MKF38" s="392"/>
      <c r="MKG38" s="392"/>
      <c r="MKH38" s="392"/>
      <c r="MKI38" s="392"/>
      <c r="MKJ38" s="392"/>
      <c r="MKK38" s="392"/>
      <c r="MKL38" s="392"/>
      <c r="MKM38" s="392"/>
      <c r="MKN38" s="392"/>
      <c r="MKO38" s="392"/>
      <c r="MKP38" s="392"/>
      <c r="MKQ38" s="392"/>
      <c r="MKR38" s="392"/>
      <c r="MKS38" s="392"/>
      <c r="MKT38" s="392"/>
      <c r="MKU38" s="392"/>
      <c r="MKV38" s="392"/>
      <c r="MKW38" s="392"/>
      <c r="MKX38" s="392"/>
      <c r="MKY38" s="392"/>
      <c r="MKZ38" s="392"/>
      <c r="MLA38" s="392"/>
      <c r="MLB38" s="392"/>
      <c r="MLC38" s="392"/>
      <c r="MLD38" s="392"/>
      <c r="MLE38" s="392"/>
      <c r="MLF38" s="392"/>
      <c r="MLG38" s="392"/>
      <c r="MLH38" s="392"/>
      <c r="MLI38" s="392"/>
      <c r="MLJ38" s="392"/>
      <c r="MLK38" s="392"/>
      <c r="MLL38" s="392"/>
      <c r="MLM38" s="392"/>
      <c r="MLN38" s="392"/>
      <c r="MLO38" s="392"/>
      <c r="MLP38" s="392"/>
      <c r="MLQ38" s="392"/>
      <c r="MLR38" s="392"/>
      <c r="MLS38" s="392"/>
      <c r="MLT38" s="392"/>
      <c r="MLU38" s="392"/>
      <c r="MLV38" s="392"/>
      <c r="MLW38" s="392"/>
      <c r="MLX38" s="392"/>
      <c r="MLY38" s="392"/>
      <c r="MLZ38" s="392"/>
      <c r="MMA38" s="392"/>
      <c r="MMB38" s="392"/>
      <c r="MMC38" s="392"/>
      <c r="MMD38" s="392"/>
      <c r="MME38" s="392"/>
      <c r="MMF38" s="392"/>
      <c r="MMG38" s="392"/>
      <c r="MMH38" s="392"/>
      <c r="MMI38" s="392"/>
      <c r="MMJ38" s="392"/>
      <c r="MMK38" s="392"/>
      <c r="MML38" s="392"/>
      <c r="MMM38" s="392"/>
      <c r="MMN38" s="392"/>
      <c r="MMO38" s="392"/>
      <c r="MMP38" s="392"/>
      <c r="MMQ38" s="392"/>
      <c r="MMR38" s="392"/>
      <c r="MMS38" s="392"/>
      <c r="MMT38" s="392"/>
      <c r="MMU38" s="392"/>
      <c r="MMV38" s="392"/>
      <c r="MMW38" s="392"/>
      <c r="MMX38" s="392"/>
      <c r="MMY38" s="392"/>
      <c r="MMZ38" s="392"/>
      <c r="MNA38" s="392"/>
      <c r="MNB38" s="392"/>
      <c r="MNC38" s="392"/>
      <c r="MND38" s="392"/>
      <c r="MNE38" s="392"/>
      <c r="MNF38" s="392"/>
      <c r="MNG38" s="392"/>
      <c r="MNH38" s="392"/>
      <c r="MNI38" s="392"/>
      <c r="MNJ38" s="392"/>
      <c r="MNK38" s="392"/>
      <c r="MNL38" s="392"/>
      <c r="MNM38" s="392"/>
      <c r="MNN38" s="392"/>
      <c r="MNO38" s="392"/>
      <c r="MNP38" s="392"/>
      <c r="MNQ38" s="392"/>
      <c r="MNR38" s="392"/>
      <c r="MNS38" s="392"/>
      <c r="MNT38" s="392"/>
      <c r="MNU38" s="392"/>
      <c r="MNV38" s="392"/>
      <c r="MNW38" s="392"/>
      <c r="MNX38" s="392"/>
      <c r="MNY38" s="392"/>
      <c r="MNZ38" s="392"/>
      <c r="MOA38" s="392"/>
      <c r="MOB38" s="392"/>
      <c r="MOC38" s="392"/>
      <c r="MOD38" s="392"/>
      <c r="MOE38" s="392"/>
      <c r="MOF38" s="392"/>
      <c r="MOG38" s="392"/>
      <c r="MOH38" s="392"/>
      <c r="MOI38" s="392"/>
      <c r="MOJ38" s="392"/>
      <c r="MOK38" s="392"/>
      <c r="MOL38" s="392"/>
      <c r="MOM38" s="392"/>
      <c r="MON38" s="392"/>
      <c r="MOO38" s="392"/>
      <c r="MOP38" s="392"/>
      <c r="MOQ38" s="392"/>
      <c r="MOR38" s="392"/>
      <c r="MOS38" s="392"/>
      <c r="MOT38" s="392"/>
      <c r="MOU38" s="392"/>
      <c r="MOV38" s="392"/>
      <c r="MOW38" s="392"/>
      <c r="MOX38" s="392"/>
      <c r="MOY38" s="392"/>
      <c r="MOZ38" s="392"/>
      <c r="MPA38" s="392"/>
      <c r="MPB38" s="392"/>
      <c r="MPC38" s="392"/>
      <c r="MPD38" s="392"/>
      <c r="MPE38" s="392"/>
      <c r="MPF38" s="392"/>
      <c r="MPG38" s="392"/>
      <c r="MPH38" s="392"/>
      <c r="MPI38" s="392"/>
      <c r="MPJ38" s="392"/>
      <c r="MPK38" s="392"/>
      <c r="MPL38" s="392"/>
      <c r="MPM38" s="392"/>
      <c r="MPN38" s="392"/>
      <c r="MPO38" s="392"/>
      <c r="MPP38" s="392"/>
      <c r="MPQ38" s="392"/>
      <c r="MPR38" s="392"/>
      <c r="MPS38" s="392"/>
      <c r="MPT38" s="392"/>
      <c r="MPU38" s="392"/>
      <c r="MPV38" s="392"/>
      <c r="MPW38" s="392"/>
      <c r="MPX38" s="392"/>
      <c r="MPY38" s="392"/>
      <c r="MPZ38" s="392"/>
      <c r="MQA38" s="392"/>
      <c r="MQB38" s="392"/>
      <c r="MQC38" s="392"/>
      <c r="MQD38" s="392"/>
      <c r="MQE38" s="392"/>
      <c r="MQF38" s="392"/>
      <c r="MQG38" s="392"/>
      <c r="MQH38" s="392"/>
      <c r="MQI38" s="392"/>
      <c r="MQJ38" s="392"/>
      <c r="MQK38" s="392"/>
      <c r="MQL38" s="392"/>
      <c r="MQM38" s="392"/>
      <c r="MQN38" s="392"/>
      <c r="MQO38" s="392"/>
      <c r="MQP38" s="392"/>
      <c r="MQQ38" s="392"/>
      <c r="MQR38" s="392"/>
      <c r="MQS38" s="392"/>
      <c r="MQT38" s="392"/>
      <c r="MQU38" s="392"/>
      <c r="MQV38" s="392"/>
      <c r="MQW38" s="392"/>
      <c r="MQX38" s="392"/>
      <c r="MQY38" s="392"/>
      <c r="MQZ38" s="392"/>
      <c r="MRA38" s="392"/>
      <c r="MRB38" s="392"/>
      <c r="MRC38" s="392"/>
      <c r="MRD38" s="392"/>
      <c r="MRE38" s="392"/>
      <c r="MRF38" s="392"/>
      <c r="MRG38" s="392"/>
      <c r="MRH38" s="392"/>
      <c r="MRI38" s="392"/>
      <c r="MRJ38" s="392"/>
      <c r="MRK38" s="392"/>
      <c r="MRL38" s="392"/>
      <c r="MRM38" s="392"/>
      <c r="MRN38" s="392"/>
      <c r="MRO38" s="392"/>
      <c r="MRP38" s="392"/>
      <c r="MRQ38" s="392"/>
      <c r="MRR38" s="392"/>
      <c r="MRS38" s="392"/>
      <c r="MRT38" s="392"/>
      <c r="MRU38" s="392"/>
      <c r="MRV38" s="392"/>
      <c r="MRW38" s="392"/>
      <c r="MRX38" s="392"/>
      <c r="MRY38" s="392"/>
      <c r="MRZ38" s="392"/>
      <c r="MSA38" s="392"/>
      <c r="MSB38" s="392"/>
      <c r="MSC38" s="392"/>
      <c r="MSD38" s="392"/>
      <c r="MSE38" s="392"/>
      <c r="MSF38" s="392"/>
      <c r="MSG38" s="392"/>
      <c r="MSH38" s="392"/>
      <c r="MSI38" s="392"/>
      <c r="MSJ38" s="392"/>
      <c r="MSK38" s="392"/>
      <c r="MSL38" s="392"/>
      <c r="MSM38" s="392"/>
      <c r="MSN38" s="392"/>
      <c r="MSO38" s="392"/>
      <c r="MSP38" s="392"/>
      <c r="MSQ38" s="392"/>
      <c r="MSR38" s="392"/>
      <c r="MSS38" s="392"/>
      <c r="MST38" s="392"/>
      <c r="MSU38" s="392"/>
      <c r="MSV38" s="392"/>
      <c r="MSW38" s="392"/>
      <c r="MSX38" s="392"/>
      <c r="MSY38" s="392"/>
      <c r="MSZ38" s="392"/>
      <c r="MTA38" s="392"/>
      <c r="MTB38" s="392"/>
      <c r="MTC38" s="392"/>
      <c r="MTD38" s="392"/>
      <c r="MTE38" s="392"/>
      <c r="MTF38" s="392"/>
      <c r="MTG38" s="392"/>
      <c r="MTH38" s="392"/>
      <c r="MTI38" s="392"/>
      <c r="MTJ38" s="392"/>
      <c r="MTK38" s="392"/>
      <c r="MTL38" s="392"/>
      <c r="MTM38" s="392"/>
      <c r="MTN38" s="392"/>
      <c r="MTO38" s="392"/>
      <c r="MTP38" s="392"/>
      <c r="MTQ38" s="392"/>
      <c r="MTR38" s="392"/>
      <c r="MTS38" s="392"/>
      <c r="MTT38" s="392"/>
      <c r="MTU38" s="392"/>
      <c r="MTV38" s="392"/>
      <c r="MTW38" s="392"/>
      <c r="MTX38" s="392"/>
      <c r="MTY38" s="392"/>
      <c r="MTZ38" s="392"/>
      <c r="MUA38" s="392"/>
      <c r="MUB38" s="392"/>
      <c r="MUC38" s="392"/>
      <c r="MUD38" s="392"/>
      <c r="MUE38" s="392"/>
      <c r="MUF38" s="392"/>
      <c r="MUG38" s="392"/>
      <c r="MUH38" s="392"/>
      <c r="MUI38" s="392"/>
      <c r="MUJ38" s="392"/>
      <c r="MUK38" s="392"/>
      <c r="MUL38" s="392"/>
      <c r="MUM38" s="392"/>
      <c r="MUN38" s="392"/>
      <c r="MUO38" s="392"/>
      <c r="MUP38" s="392"/>
      <c r="MUQ38" s="392"/>
      <c r="MUR38" s="392"/>
      <c r="MUS38" s="392"/>
      <c r="MUT38" s="392"/>
      <c r="MUU38" s="392"/>
      <c r="MUV38" s="392"/>
      <c r="MUW38" s="392"/>
      <c r="MUX38" s="392"/>
      <c r="MUY38" s="392"/>
      <c r="MUZ38" s="392"/>
      <c r="MVA38" s="392"/>
      <c r="MVB38" s="392"/>
      <c r="MVC38" s="392"/>
      <c r="MVD38" s="392"/>
      <c r="MVE38" s="392"/>
      <c r="MVF38" s="392"/>
      <c r="MVG38" s="392"/>
      <c r="MVH38" s="392"/>
      <c r="MVI38" s="392"/>
      <c r="MVJ38" s="392"/>
      <c r="MVK38" s="392"/>
      <c r="MVL38" s="392"/>
      <c r="MVM38" s="392"/>
      <c r="MVN38" s="392"/>
      <c r="MVO38" s="392"/>
      <c r="MVP38" s="392"/>
      <c r="MVQ38" s="392"/>
      <c r="MVR38" s="392"/>
      <c r="MVS38" s="392"/>
      <c r="MVT38" s="392"/>
      <c r="MVU38" s="392"/>
      <c r="MVV38" s="392"/>
      <c r="MVW38" s="392"/>
      <c r="MVX38" s="392"/>
      <c r="MVY38" s="392"/>
      <c r="MVZ38" s="392"/>
      <c r="MWA38" s="392"/>
      <c r="MWB38" s="392"/>
      <c r="MWC38" s="392"/>
      <c r="MWD38" s="392"/>
      <c r="MWE38" s="392"/>
      <c r="MWF38" s="392"/>
      <c r="MWG38" s="392"/>
      <c r="MWH38" s="392"/>
      <c r="MWI38" s="392"/>
      <c r="MWJ38" s="392"/>
      <c r="MWK38" s="392"/>
      <c r="MWL38" s="392"/>
      <c r="MWM38" s="392"/>
      <c r="MWN38" s="392"/>
      <c r="MWO38" s="392"/>
      <c r="MWP38" s="392"/>
      <c r="MWQ38" s="392"/>
      <c r="MWR38" s="392"/>
      <c r="MWS38" s="392"/>
      <c r="MWT38" s="392"/>
      <c r="MWU38" s="392"/>
      <c r="MWV38" s="392"/>
      <c r="MWW38" s="392"/>
      <c r="MWX38" s="392"/>
      <c r="MWY38" s="392"/>
      <c r="MWZ38" s="392"/>
      <c r="MXA38" s="392"/>
      <c r="MXB38" s="392"/>
      <c r="MXC38" s="392"/>
      <c r="MXD38" s="392"/>
      <c r="MXE38" s="392"/>
      <c r="MXF38" s="392"/>
      <c r="MXG38" s="392"/>
      <c r="MXH38" s="392"/>
      <c r="MXI38" s="392"/>
      <c r="MXJ38" s="392"/>
      <c r="MXK38" s="392"/>
      <c r="MXL38" s="392"/>
      <c r="MXM38" s="392"/>
      <c r="MXN38" s="392"/>
      <c r="MXO38" s="392"/>
      <c r="MXP38" s="392"/>
      <c r="MXQ38" s="392"/>
      <c r="MXR38" s="392"/>
      <c r="MXS38" s="392"/>
      <c r="MXT38" s="392"/>
      <c r="MXU38" s="392"/>
      <c r="MXV38" s="392"/>
      <c r="MXW38" s="392"/>
      <c r="MXX38" s="392"/>
      <c r="MXY38" s="392"/>
      <c r="MXZ38" s="392"/>
      <c r="MYA38" s="392"/>
      <c r="MYB38" s="392"/>
      <c r="MYC38" s="392"/>
      <c r="MYD38" s="392"/>
      <c r="MYE38" s="392"/>
      <c r="MYF38" s="392"/>
      <c r="MYG38" s="392"/>
      <c r="MYH38" s="392"/>
      <c r="MYI38" s="392"/>
      <c r="MYJ38" s="392"/>
      <c r="MYK38" s="392"/>
      <c r="MYL38" s="392"/>
      <c r="MYM38" s="392"/>
      <c r="MYN38" s="392"/>
      <c r="MYO38" s="392"/>
      <c r="MYP38" s="392"/>
      <c r="MYQ38" s="392"/>
      <c r="MYR38" s="392"/>
      <c r="MYS38" s="392"/>
      <c r="MYT38" s="392"/>
      <c r="MYU38" s="392"/>
      <c r="MYV38" s="392"/>
      <c r="MYW38" s="392"/>
      <c r="MYX38" s="392"/>
      <c r="MYY38" s="392"/>
      <c r="MYZ38" s="392"/>
      <c r="MZA38" s="392"/>
      <c r="MZB38" s="392"/>
      <c r="MZC38" s="392"/>
      <c r="MZD38" s="392"/>
      <c r="MZE38" s="392"/>
      <c r="MZF38" s="392"/>
      <c r="MZG38" s="392"/>
      <c r="MZH38" s="392"/>
      <c r="MZI38" s="392"/>
      <c r="MZJ38" s="392"/>
      <c r="MZK38" s="392"/>
      <c r="MZL38" s="392"/>
      <c r="MZM38" s="392"/>
      <c r="MZN38" s="392"/>
      <c r="MZO38" s="392"/>
      <c r="MZP38" s="392"/>
      <c r="MZQ38" s="392"/>
      <c r="MZR38" s="392"/>
      <c r="MZS38" s="392"/>
      <c r="MZT38" s="392"/>
      <c r="MZU38" s="392"/>
      <c r="MZV38" s="392"/>
      <c r="MZW38" s="392"/>
      <c r="MZX38" s="392"/>
      <c r="MZY38" s="392"/>
      <c r="MZZ38" s="392"/>
      <c r="NAA38" s="392"/>
      <c r="NAB38" s="392"/>
      <c r="NAC38" s="392"/>
      <c r="NAD38" s="392"/>
      <c r="NAE38" s="392"/>
      <c r="NAF38" s="392"/>
      <c r="NAG38" s="392"/>
      <c r="NAH38" s="392"/>
      <c r="NAI38" s="392"/>
      <c r="NAJ38" s="392"/>
      <c r="NAK38" s="392"/>
      <c r="NAL38" s="392"/>
      <c r="NAM38" s="392"/>
      <c r="NAN38" s="392"/>
      <c r="NAO38" s="392"/>
      <c r="NAP38" s="392"/>
      <c r="NAQ38" s="392"/>
      <c r="NAR38" s="392"/>
      <c r="NAS38" s="392"/>
      <c r="NAT38" s="392"/>
      <c r="NAU38" s="392"/>
      <c r="NAV38" s="392"/>
      <c r="NAW38" s="392"/>
      <c r="NAX38" s="392"/>
      <c r="NAY38" s="392"/>
      <c r="NAZ38" s="392"/>
      <c r="NBA38" s="392"/>
      <c r="NBB38" s="392"/>
      <c r="NBC38" s="392"/>
      <c r="NBD38" s="392"/>
      <c r="NBE38" s="392"/>
      <c r="NBF38" s="392"/>
      <c r="NBG38" s="392"/>
      <c r="NBH38" s="392"/>
      <c r="NBI38" s="392"/>
      <c r="NBJ38" s="392"/>
      <c r="NBK38" s="392"/>
      <c r="NBL38" s="392"/>
      <c r="NBM38" s="392"/>
      <c r="NBN38" s="392"/>
      <c r="NBO38" s="392"/>
      <c r="NBP38" s="392"/>
      <c r="NBQ38" s="392"/>
      <c r="NBR38" s="392"/>
      <c r="NBS38" s="392"/>
      <c r="NBT38" s="392"/>
      <c r="NBU38" s="392"/>
      <c r="NBV38" s="392"/>
      <c r="NBW38" s="392"/>
      <c r="NBX38" s="392"/>
      <c r="NBY38" s="392"/>
      <c r="NBZ38" s="392"/>
      <c r="NCA38" s="392"/>
      <c r="NCB38" s="392"/>
      <c r="NCC38" s="392"/>
      <c r="NCD38" s="392"/>
      <c r="NCE38" s="392"/>
      <c r="NCF38" s="392"/>
      <c r="NCG38" s="392"/>
      <c r="NCH38" s="392"/>
      <c r="NCI38" s="392"/>
      <c r="NCJ38" s="392"/>
      <c r="NCK38" s="392"/>
      <c r="NCL38" s="392"/>
      <c r="NCM38" s="392"/>
      <c r="NCN38" s="392"/>
      <c r="NCO38" s="392"/>
      <c r="NCP38" s="392"/>
      <c r="NCQ38" s="392"/>
      <c r="NCR38" s="392"/>
      <c r="NCS38" s="392"/>
      <c r="NCT38" s="392"/>
      <c r="NCU38" s="392"/>
      <c r="NCV38" s="392"/>
      <c r="NCW38" s="392"/>
      <c r="NCX38" s="392"/>
      <c r="NCY38" s="392"/>
      <c r="NCZ38" s="392"/>
      <c r="NDA38" s="392"/>
      <c r="NDB38" s="392"/>
      <c r="NDC38" s="392"/>
      <c r="NDD38" s="392"/>
      <c r="NDE38" s="392"/>
      <c r="NDF38" s="392"/>
      <c r="NDG38" s="392"/>
      <c r="NDH38" s="392"/>
      <c r="NDI38" s="392"/>
      <c r="NDJ38" s="392"/>
      <c r="NDK38" s="392"/>
      <c r="NDL38" s="392"/>
      <c r="NDM38" s="392"/>
      <c r="NDN38" s="392"/>
      <c r="NDO38" s="392"/>
      <c r="NDP38" s="392"/>
      <c r="NDQ38" s="392"/>
      <c r="NDR38" s="392"/>
      <c r="NDS38" s="392"/>
      <c r="NDT38" s="392"/>
      <c r="NDU38" s="392"/>
      <c r="NDV38" s="392"/>
      <c r="NDW38" s="392"/>
      <c r="NDX38" s="392"/>
      <c r="NDY38" s="392"/>
      <c r="NDZ38" s="392"/>
      <c r="NEA38" s="392"/>
      <c r="NEB38" s="392"/>
      <c r="NEC38" s="392"/>
      <c r="NED38" s="392"/>
      <c r="NEE38" s="392"/>
      <c r="NEF38" s="392"/>
      <c r="NEG38" s="392"/>
      <c r="NEH38" s="392"/>
      <c r="NEI38" s="392"/>
      <c r="NEJ38" s="392"/>
      <c r="NEK38" s="392"/>
      <c r="NEL38" s="392"/>
      <c r="NEM38" s="392"/>
      <c r="NEN38" s="392"/>
      <c r="NEO38" s="392"/>
      <c r="NEP38" s="392"/>
      <c r="NEQ38" s="392"/>
      <c r="NER38" s="392"/>
      <c r="NES38" s="392"/>
      <c r="NET38" s="392"/>
      <c r="NEU38" s="392"/>
      <c r="NEV38" s="392"/>
      <c r="NEW38" s="392"/>
      <c r="NEX38" s="392"/>
      <c r="NEY38" s="392"/>
      <c r="NEZ38" s="392"/>
      <c r="NFA38" s="392"/>
      <c r="NFB38" s="392"/>
      <c r="NFC38" s="392"/>
      <c r="NFD38" s="392"/>
      <c r="NFE38" s="392"/>
      <c r="NFF38" s="392"/>
      <c r="NFG38" s="392"/>
      <c r="NFH38" s="392"/>
      <c r="NFI38" s="392"/>
      <c r="NFJ38" s="392"/>
      <c r="NFK38" s="392"/>
      <c r="NFL38" s="392"/>
      <c r="NFM38" s="392"/>
      <c r="NFN38" s="392"/>
      <c r="NFO38" s="392"/>
      <c r="NFP38" s="392"/>
      <c r="NFQ38" s="392"/>
      <c r="NFR38" s="392"/>
      <c r="NFS38" s="392"/>
      <c r="NFT38" s="392"/>
      <c r="NFU38" s="392"/>
      <c r="NFV38" s="392"/>
      <c r="NFW38" s="392"/>
      <c r="NFX38" s="392"/>
      <c r="NFY38" s="392"/>
      <c r="NFZ38" s="392"/>
      <c r="NGA38" s="392"/>
      <c r="NGB38" s="392"/>
      <c r="NGC38" s="392"/>
      <c r="NGD38" s="392"/>
      <c r="NGE38" s="392"/>
      <c r="NGF38" s="392"/>
      <c r="NGG38" s="392"/>
      <c r="NGH38" s="392"/>
      <c r="NGI38" s="392"/>
      <c r="NGJ38" s="392"/>
      <c r="NGK38" s="392"/>
      <c r="NGL38" s="392"/>
      <c r="NGM38" s="392"/>
      <c r="NGN38" s="392"/>
      <c r="NGO38" s="392"/>
      <c r="NGP38" s="392"/>
      <c r="NGQ38" s="392"/>
      <c r="NGR38" s="392"/>
      <c r="NGS38" s="392"/>
      <c r="NGT38" s="392"/>
      <c r="NGU38" s="392"/>
      <c r="NGV38" s="392"/>
      <c r="NGW38" s="392"/>
      <c r="NGX38" s="392"/>
      <c r="NGY38" s="392"/>
      <c r="NGZ38" s="392"/>
      <c r="NHA38" s="392"/>
      <c r="NHB38" s="392"/>
      <c r="NHC38" s="392"/>
      <c r="NHD38" s="392"/>
      <c r="NHE38" s="392"/>
      <c r="NHF38" s="392"/>
      <c r="NHG38" s="392"/>
      <c r="NHH38" s="392"/>
      <c r="NHI38" s="392"/>
      <c r="NHJ38" s="392"/>
      <c r="NHK38" s="392"/>
      <c r="NHL38" s="392"/>
      <c r="NHM38" s="392"/>
      <c r="NHN38" s="392"/>
      <c r="NHO38" s="392"/>
      <c r="NHP38" s="392"/>
      <c r="NHQ38" s="392"/>
      <c r="NHR38" s="392"/>
      <c r="NHS38" s="392"/>
      <c r="NHT38" s="392"/>
      <c r="NHU38" s="392"/>
      <c r="NHV38" s="392"/>
      <c r="NHW38" s="392"/>
      <c r="NHX38" s="392"/>
      <c r="NHY38" s="392"/>
      <c r="NHZ38" s="392"/>
      <c r="NIA38" s="392"/>
      <c r="NIB38" s="392"/>
      <c r="NIC38" s="392"/>
      <c r="NID38" s="392"/>
      <c r="NIE38" s="392"/>
      <c r="NIF38" s="392"/>
      <c r="NIG38" s="392"/>
      <c r="NIH38" s="392"/>
      <c r="NII38" s="392"/>
      <c r="NIJ38" s="392"/>
      <c r="NIK38" s="392"/>
      <c r="NIL38" s="392"/>
      <c r="NIM38" s="392"/>
      <c r="NIN38" s="392"/>
      <c r="NIO38" s="392"/>
      <c r="NIP38" s="392"/>
      <c r="NIQ38" s="392"/>
      <c r="NIR38" s="392"/>
      <c r="NIS38" s="392"/>
      <c r="NIT38" s="392"/>
      <c r="NIU38" s="392"/>
      <c r="NIV38" s="392"/>
      <c r="NIW38" s="392"/>
      <c r="NIX38" s="392"/>
      <c r="NIY38" s="392"/>
      <c r="NIZ38" s="392"/>
      <c r="NJA38" s="392"/>
      <c r="NJB38" s="392"/>
      <c r="NJC38" s="392"/>
      <c r="NJD38" s="392"/>
      <c r="NJE38" s="392"/>
      <c r="NJF38" s="392"/>
      <c r="NJG38" s="392"/>
      <c r="NJH38" s="392"/>
      <c r="NJI38" s="392"/>
      <c r="NJJ38" s="392"/>
      <c r="NJK38" s="392"/>
      <c r="NJL38" s="392"/>
      <c r="NJM38" s="392"/>
      <c r="NJN38" s="392"/>
      <c r="NJO38" s="392"/>
      <c r="NJP38" s="392"/>
      <c r="NJQ38" s="392"/>
      <c r="NJR38" s="392"/>
      <c r="NJS38" s="392"/>
      <c r="NJT38" s="392"/>
      <c r="NJU38" s="392"/>
      <c r="NJV38" s="392"/>
      <c r="NJW38" s="392"/>
      <c r="NJX38" s="392"/>
      <c r="NJY38" s="392"/>
      <c r="NJZ38" s="392"/>
      <c r="NKA38" s="392"/>
      <c r="NKB38" s="392"/>
      <c r="NKC38" s="392"/>
      <c r="NKD38" s="392"/>
      <c r="NKE38" s="392"/>
      <c r="NKF38" s="392"/>
      <c r="NKG38" s="392"/>
      <c r="NKH38" s="392"/>
      <c r="NKI38" s="392"/>
      <c r="NKJ38" s="392"/>
      <c r="NKK38" s="392"/>
      <c r="NKL38" s="392"/>
      <c r="NKM38" s="392"/>
      <c r="NKN38" s="392"/>
      <c r="NKO38" s="392"/>
      <c r="NKP38" s="392"/>
      <c r="NKQ38" s="392"/>
      <c r="NKR38" s="392"/>
      <c r="NKS38" s="392"/>
      <c r="NKT38" s="392"/>
      <c r="NKU38" s="392"/>
      <c r="NKV38" s="392"/>
      <c r="NKW38" s="392"/>
      <c r="NKX38" s="392"/>
      <c r="NKY38" s="392"/>
      <c r="NKZ38" s="392"/>
      <c r="NLA38" s="392"/>
      <c r="NLB38" s="392"/>
      <c r="NLC38" s="392"/>
      <c r="NLD38" s="392"/>
      <c r="NLE38" s="392"/>
      <c r="NLF38" s="392"/>
      <c r="NLG38" s="392"/>
      <c r="NLH38" s="392"/>
      <c r="NLI38" s="392"/>
      <c r="NLJ38" s="392"/>
      <c r="NLK38" s="392"/>
      <c r="NLL38" s="392"/>
      <c r="NLM38" s="392"/>
      <c r="NLN38" s="392"/>
      <c r="NLO38" s="392"/>
      <c r="NLP38" s="392"/>
      <c r="NLQ38" s="392"/>
      <c r="NLR38" s="392"/>
      <c r="NLS38" s="392"/>
      <c r="NLT38" s="392"/>
      <c r="NLU38" s="392"/>
      <c r="NLV38" s="392"/>
      <c r="NLW38" s="392"/>
      <c r="NLX38" s="392"/>
      <c r="NLY38" s="392"/>
      <c r="NLZ38" s="392"/>
      <c r="NMA38" s="392"/>
      <c r="NMB38" s="392"/>
      <c r="NMC38" s="392"/>
      <c r="NMD38" s="392"/>
      <c r="NME38" s="392"/>
      <c r="NMF38" s="392"/>
      <c r="NMG38" s="392"/>
      <c r="NMH38" s="392"/>
      <c r="NMI38" s="392"/>
      <c r="NMJ38" s="392"/>
      <c r="NMK38" s="392"/>
      <c r="NML38" s="392"/>
      <c r="NMM38" s="392"/>
      <c r="NMN38" s="392"/>
      <c r="NMO38" s="392"/>
      <c r="NMP38" s="392"/>
      <c r="NMQ38" s="392"/>
      <c r="NMR38" s="392"/>
      <c r="NMS38" s="392"/>
      <c r="NMT38" s="392"/>
      <c r="NMU38" s="392"/>
      <c r="NMV38" s="392"/>
      <c r="NMW38" s="392"/>
      <c r="NMX38" s="392"/>
      <c r="NMY38" s="392"/>
      <c r="NMZ38" s="392"/>
      <c r="NNA38" s="392"/>
      <c r="NNB38" s="392"/>
      <c r="NNC38" s="392"/>
      <c r="NND38" s="392"/>
      <c r="NNE38" s="392"/>
      <c r="NNF38" s="392"/>
      <c r="NNG38" s="392"/>
      <c r="NNH38" s="392"/>
      <c r="NNI38" s="392"/>
      <c r="NNJ38" s="392"/>
      <c r="NNK38" s="392"/>
      <c r="NNL38" s="392"/>
      <c r="NNM38" s="392"/>
      <c r="NNN38" s="392"/>
      <c r="NNO38" s="392"/>
      <c r="NNP38" s="392"/>
      <c r="NNQ38" s="392"/>
      <c r="NNR38" s="392"/>
      <c r="NNS38" s="392"/>
      <c r="NNT38" s="392"/>
      <c r="NNU38" s="392"/>
      <c r="NNV38" s="392"/>
      <c r="NNW38" s="392"/>
      <c r="NNX38" s="392"/>
      <c r="NNY38" s="392"/>
      <c r="NNZ38" s="392"/>
      <c r="NOA38" s="392"/>
      <c r="NOB38" s="392"/>
      <c r="NOC38" s="392"/>
      <c r="NOD38" s="392"/>
      <c r="NOE38" s="392"/>
      <c r="NOF38" s="392"/>
      <c r="NOG38" s="392"/>
      <c r="NOH38" s="392"/>
      <c r="NOI38" s="392"/>
      <c r="NOJ38" s="392"/>
      <c r="NOK38" s="392"/>
      <c r="NOL38" s="392"/>
      <c r="NOM38" s="392"/>
      <c r="NON38" s="392"/>
      <c r="NOO38" s="392"/>
      <c r="NOP38" s="392"/>
      <c r="NOQ38" s="392"/>
      <c r="NOR38" s="392"/>
      <c r="NOS38" s="392"/>
      <c r="NOT38" s="392"/>
      <c r="NOU38" s="392"/>
      <c r="NOV38" s="392"/>
      <c r="NOW38" s="392"/>
      <c r="NOX38" s="392"/>
      <c r="NOY38" s="392"/>
      <c r="NOZ38" s="392"/>
      <c r="NPA38" s="392"/>
      <c r="NPB38" s="392"/>
      <c r="NPC38" s="392"/>
      <c r="NPD38" s="392"/>
      <c r="NPE38" s="392"/>
      <c r="NPF38" s="392"/>
      <c r="NPG38" s="392"/>
      <c r="NPH38" s="392"/>
      <c r="NPI38" s="392"/>
      <c r="NPJ38" s="392"/>
      <c r="NPK38" s="392"/>
      <c r="NPL38" s="392"/>
      <c r="NPM38" s="392"/>
      <c r="NPN38" s="392"/>
      <c r="NPO38" s="392"/>
      <c r="NPP38" s="392"/>
      <c r="NPQ38" s="392"/>
      <c r="NPR38" s="392"/>
      <c r="NPS38" s="392"/>
      <c r="NPT38" s="392"/>
      <c r="NPU38" s="392"/>
      <c r="NPV38" s="392"/>
      <c r="NPW38" s="392"/>
      <c r="NPX38" s="392"/>
      <c r="NPY38" s="392"/>
      <c r="NPZ38" s="392"/>
      <c r="NQA38" s="392"/>
      <c r="NQB38" s="392"/>
      <c r="NQC38" s="392"/>
      <c r="NQD38" s="392"/>
      <c r="NQE38" s="392"/>
      <c r="NQF38" s="392"/>
      <c r="NQG38" s="392"/>
      <c r="NQH38" s="392"/>
      <c r="NQI38" s="392"/>
      <c r="NQJ38" s="392"/>
      <c r="NQK38" s="392"/>
      <c r="NQL38" s="392"/>
      <c r="NQM38" s="392"/>
      <c r="NQN38" s="392"/>
      <c r="NQO38" s="392"/>
      <c r="NQP38" s="392"/>
      <c r="NQQ38" s="392"/>
      <c r="NQR38" s="392"/>
      <c r="NQS38" s="392"/>
      <c r="NQT38" s="392"/>
      <c r="NQU38" s="392"/>
      <c r="NQV38" s="392"/>
      <c r="NQW38" s="392"/>
      <c r="NQX38" s="392"/>
      <c r="NQY38" s="392"/>
      <c r="NQZ38" s="392"/>
      <c r="NRA38" s="392"/>
      <c r="NRB38" s="392"/>
      <c r="NRC38" s="392"/>
      <c r="NRD38" s="392"/>
      <c r="NRE38" s="392"/>
      <c r="NRF38" s="392"/>
      <c r="NRG38" s="392"/>
      <c r="NRH38" s="392"/>
      <c r="NRI38" s="392"/>
      <c r="NRJ38" s="392"/>
      <c r="NRK38" s="392"/>
      <c r="NRL38" s="392"/>
      <c r="NRM38" s="392"/>
      <c r="NRN38" s="392"/>
      <c r="NRO38" s="392"/>
      <c r="NRP38" s="392"/>
      <c r="NRQ38" s="392"/>
      <c r="NRR38" s="392"/>
      <c r="NRS38" s="392"/>
      <c r="NRT38" s="392"/>
      <c r="NRU38" s="392"/>
      <c r="NRV38" s="392"/>
      <c r="NRW38" s="392"/>
      <c r="NRX38" s="392"/>
      <c r="NRY38" s="392"/>
      <c r="NRZ38" s="392"/>
      <c r="NSA38" s="392"/>
      <c r="NSB38" s="392"/>
      <c r="NSC38" s="392"/>
      <c r="NSD38" s="392"/>
      <c r="NSE38" s="392"/>
      <c r="NSF38" s="392"/>
      <c r="NSG38" s="392"/>
      <c r="NSH38" s="392"/>
      <c r="NSI38" s="392"/>
      <c r="NSJ38" s="392"/>
      <c r="NSK38" s="392"/>
      <c r="NSL38" s="392"/>
      <c r="NSM38" s="392"/>
      <c r="NSN38" s="392"/>
      <c r="NSO38" s="392"/>
      <c r="NSP38" s="392"/>
      <c r="NSQ38" s="392"/>
      <c r="NSR38" s="392"/>
      <c r="NSS38" s="392"/>
      <c r="NST38" s="392"/>
      <c r="NSU38" s="392"/>
      <c r="NSV38" s="392"/>
      <c r="NSW38" s="392"/>
      <c r="NSX38" s="392"/>
      <c r="NSY38" s="392"/>
      <c r="NSZ38" s="392"/>
      <c r="NTA38" s="392"/>
      <c r="NTB38" s="392"/>
      <c r="NTC38" s="392"/>
      <c r="NTD38" s="392"/>
      <c r="NTE38" s="392"/>
      <c r="NTF38" s="392"/>
      <c r="NTG38" s="392"/>
      <c r="NTH38" s="392"/>
      <c r="NTI38" s="392"/>
      <c r="NTJ38" s="392"/>
      <c r="NTK38" s="392"/>
      <c r="NTL38" s="392"/>
      <c r="NTM38" s="392"/>
      <c r="NTN38" s="392"/>
      <c r="NTO38" s="392"/>
      <c r="NTP38" s="392"/>
      <c r="NTQ38" s="392"/>
      <c r="NTR38" s="392"/>
      <c r="NTS38" s="392"/>
      <c r="NTT38" s="392"/>
      <c r="NTU38" s="392"/>
      <c r="NTV38" s="392"/>
      <c r="NTW38" s="392"/>
      <c r="NTX38" s="392"/>
      <c r="NTY38" s="392"/>
      <c r="NTZ38" s="392"/>
      <c r="NUA38" s="392"/>
      <c r="NUB38" s="392"/>
      <c r="NUC38" s="392"/>
      <c r="NUD38" s="392"/>
      <c r="NUE38" s="392"/>
      <c r="NUF38" s="392"/>
      <c r="NUG38" s="392"/>
      <c r="NUH38" s="392"/>
      <c r="NUI38" s="392"/>
      <c r="NUJ38" s="392"/>
      <c r="NUK38" s="392"/>
      <c r="NUL38" s="392"/>
      <c r="NUM38" s="392"/>
      <c r="NUN38" s="392"/>
      <c r="NUO38" s="392"/>
      <c r="NUP38" s="392"/>
      <c r="NUQ38" s="392"/>
      <c r="NUR38" s="392"/>
      <c r="NUS38" s="392"/>
      <c r="NUT38" s="392"/>
      <c r="NUU38" s="392"/>
      <c r="NUV38" s="392"/>
      <c r="NUW38" s="392"/>
      <c r="NUX38" s="392"/>
      <c r="NUY38" s="392"/>
      <c r="NUZ38" s="392"/>
      <c r="NVA38" s="392"/>
      <c r="NVB38" s="392"/>
      <c r="NVC38" s="392"/>
      <c r="NVD38" s="392"/>
      <c r="NVE38" s="392"/>
      <c r="NVF38" s="392"/>
      <c r="NVG38" s="392"/>
      <c r="NVH38" s="392"/>
      <c r="NVI38" s="392"/>
      <c r="NVJ38" s="392"/>
      <c r="NVK38" s="392"/>
      <c r="NVL38" s="392"/>
      <c r="NVM38" s="392"/>
      <c r="NVN38" s="392"/>
      <c r="NVO38" s="392"/>
      <c r="NVP38" s="392"/>
      <c r="NVQ38" s="392"/>
      <c r="NVR38" s="392"/>
      <c r="NVS38" s="392"/>
      <c r="NVT38" s="392"/>
      <c r="NVU38" s="392"/>
      <c r="NVV38" s="392"/>
      <c r="NVW38" s="392"/>
      <c r="NVX38" s="392"/>
      <c r="NVY38" s="392"/>
      <c r="NVZ38" s="392"/>
      <c r="NWA38" s="392"/>
      <c r="NWB38" s="392"/>
      <c r="NWC38" s="392"/>
      <c r="NWD38" s="392"/>
      <c r="NWE38" s="392"/>
      <c r="NWF38" s="392"/>
      <c r="NWG38" s="392"/>
      <c r="NWH38" s="392"/>
      <c r="NWI38" s="392"/>
      <c r="NWJ38" s="392"/>
      <c r="NWK38" s="392"/>
      <c r="NWL38" s="392"/>
      <c r="NWM38" s="392"/>
      <c r="NWN38" s="392"/>
      <c r="NWO38" s="392"/>
      <c r="NWP38" s="392"/>
      <c r="NWQ38" s="392"/>
      <c r="NWR38" s="392"/>
      <c r="NWS38" s="392"/>
      <c r="NWT38" s="392"/>
      <c r="NWU38" s="392"/>
      <c r="NWV38" s="392"/>
      <c r="NWW38" s="392"/>
      <c r="NWX38" s="392"/>
      <c r="NWY38" s="392"/>
      <c r="NWZ38" s="392"/>
      <c r="NXA38" s="392"/>
      <c r="NXB38" s="392"/>
      <c r="NXC38" s="392"/>
      <c r="NXD38" s="392"/>
      <c r="NXE38" s="392"/>
      <c r="NXF38" s="392"/>
      <c r="NXG38" s="392"/>
      <c r="NXH38" s="392"/>
      <c r="NXI38" s="392"/>
      <c r="NXJ38" s="392"/>
      <c r="NXK38" s="392"/>
      <c r="NXL38" s="392"/>
      <c r="NXM38" s="392"/>
      <c r="NXN38" s="392"/>
      <c r="NXO38" s="392"/>
      <c r="NXP38" s="392"/>
      <c r="NXQ38" s="392"/>
      <c r="NXR38" s="392"/>
      <c r="NXS38" s="392"/>
      <c r="NXT38" s="392"/>
      <c r="NXU38" s="392"/>
      <c r="NXV38" s="392"/>
      <c r="NXW38" s="392"/>
      <c r="NXX38" s="392"/>
      <c r="NXY38" s="392"/>
      <c r="NXZ38" s="392"/>
      <c r="NYA38" s="392"/>
      <c r="NYB38" s="392"/>
      <c r="NYC38" s="392"/>
      <c r="NYD38" s="392"/>
      <c r="NYE38" s="392"/>
      <c r="NYF38" s="392"/>
      <c r="NYG38" s="392"/>
      <c r="NYH38" s="392"/>
      <c r="NYI38" s="392"/>
      <c r="NYJ38" s="392"/>
      <c r="NYK38" s="392"/>
      <c r="NYL38" s="392"/>
      <c r="NYM38" s="392"/>
      <c r="NYN38" s="392"/>
      <c r="NYO38" s="392"/>
      <c r="NYP38" s="392"/>
      <c r="NYQ38" s="392"/>
      <c r="NYR38" s="392"/>
      <c r="NYS38" s="392"/>
      <c r="NYT38" s="392"/>
      <c r="NYU38" s="392"/>
      <c r="NYV38" s="392"/>
      <c r="NYW38" s="392"/>
      <c r="NYX38" s="392"/>
      <c r="NYY38" s="392"/>
      <c r="NYZ38" s="392"/>
      <c r="NZA38" s="392"/>
      <c r="NZB38" s="392"/>
      <c r="NZC38" s="392"/>
      <c r="NZD38" s="392"/>
      <c r="NZE38" s="392"/>
      <c r="NZF38" s="392"/>
      <c r="NZG38" s="392"/>
      <c r="NZH38" s="392"/>
      <c r="NZI38" s="392"/>
      <c r="NZJ38" s="392"/>
      <c r="NZK38" s="392"/>
      <c r="NZL38" s="392"/>
      <c r="NZM38" s="392"/>
      <c r="NZN38" s="392"/>
      <c r="NZO38" s="392"/>
      <c r="NZP38" s="392"/>
      <c r="NZQ38" s="392"/>
      <c r="NZR38" s="392"/>
      <c r="NZS38" s="392"/>
      <c r="NZT38" s="392"/>
      <c r="NZU38" s="392"/>
      <c r="NZV38" s="392"/>
      <c r="NZW38" s="392"/>
      <c r="NZX38" s="392"/>
      <c r="NZY38" s="392"/>
      <c r="NZZ38" s="392"/>
      <c r="OAA38" s="392"/>
      <c r="OAB38" s="392"/>
      <c r="OAC38" s="392"/>
      <c r="OAD38" s="392"/>
      <c r="OAE38" s="392"/>
      <c r="OAF38" s="392"/>
      <c r="OAG38" s="392"/>
      <c r="OAH38" s="392"/>
      <c r="OAI38" s="392"/>
      <c r="OAJ38" s="392"/>
      <c r="OAK38" s="392"/>
      <c r="OAL38" s="392"/>
      <c r="OAM38" s="392"/>
      <c r="OAN38" s="392"/>
      <c r="OAO38" s="392"/>
      <c r="OAP38" s="392"/>
      <c r="OAQ38" s="392"/>
      <c r="OAR38" s="392"/>
      <c r="OAS38" s="392"/>
      <c r="OAT38" s="392"/>
      <c r="OAU38" s="392"/>
      <c r="OAV38" s="392"/>
      <c r="OAW38" s="392"/>
      <c r="OAX38" s="392"/>
      <c r="OAY38" s="392"/>
      <c r="OAZ38" s="392"/>
      <c r="OBA38" s="392"/>
      <c r="OBB38" s="392"/>
      <c r="OBC38" s="392"/>
      <c r="OBD38" s="392"/>
      <c r="OBE38" s="392"/>
      <c r="OBF38" s="392"/>
      <c r="OBG38" s="392"/>
      <c r="OBH38" s="392"/>
      <c r="OBI38" s="392"/>
      <c r="OBJ38" s="392"/>
      <c r="OBK38" s="392"/>
      <c r="OBL38" s="392"/>
      <c r="OBM38" s="392"/>
      <c r="OBN38" s="392"/>
      <c r="OBO38" s="392"/>
      <c r="OBP38" s="392"/>
      <c r="OBQ38" s="392"/>
      <c r="OBR38" s="392"/>
      <c r="OBS38" s="392"/>
      <c r="OBT38" s="392"/>
      <c r="OBU38" s="392"/>
      <c r="OBV38" s="392"/>
      <c r="OBW38" s="392"/>
      <c r="OBX38" s="392"/>
      <c r="OBY38" s="392"/>
      <c r="OBZ38" s="392"/>
      <c r="OCA38" s="392"/>
      <c r="OCB38" s="392"/>
      <c r="OCC38" s="392"/>
      <c r="OCD38" s="392"/>
      <c r="OCE38" s="392"/>
      <c r="OCF38" s="392"/>
      <c r="OCG38" s="392"/>
      <c r="OCH38" s="392"/>
      <c r="OCI38" s="392"/>
      <c r="OCJ38" s="392"/>
      <c r="OCK38" s="392"/>
      <c r="OCL38" s="392"/>
      <c r="OCM38" s="392"/>
      <c r="OCN38" s="392"/>
      <c r="OCO38" s="392"/>
      <c r="OCP38" s="392"/>
      <c r="OCQ38" s="392"/>
      <c r="OCR38" s="392"/>
      <c r="OCS38" s="392"/>
      <c r="OCT38" s="392"/>
      <c r="OCU38" s="392"/>
      <c r="OCV38" s="392"/>
      <c r="OCW38" s="392"/>
      <c r="OCX38" s="392"/>
      <c r="OCY38" s="392"/>
      <c r="OCZ38" s="392"/>
      <c r="ODA38" s="392"/>
      <c r="ODB38" s="392"/>
      <c r="ODC38" s="392"/>
      <c r="ODD38" s="392"/>
      <c r="ODE38" s="392"/>
      <c r="ODF38" s="392"/>
      <c r="ODG38" s="392"/>
      <c r="ODH38" s="392"/>
      <c r="ODI38" s="392"/>
      <c r="ODJ38" s="392"/>
      <c r="ODK38" s="392"/>
      <c r="ODL38" s="392"/>
      <c r="ODM38" s="392"/>
      <c r="ODN38" s="392"/>
      <c r="ODO38" s="392"/>
      <c r="ODP38" s="392"/>
      <c r="ODQ38" s="392"/>
      <c r="ODR38" s="392"/>
      <c r="ODS38" s="392"/>
      <c r="ODT38" s="392"/>
      <c r="ODU38" s="392"/>
      <c r="ODV38" s="392"/>
      <c r="ODW38" s="392"/>
      <c r="ODX38" s="392"/>
      <c r="ODY38" s="392"/>
      <c r="ODZ38" s="392"/>
      <c r="OEA38" s="392"/>
      <c r="OEB38" s="392"/>
      <c r="OEC38" s="392"/>
      <c r="OED38" s="392"/>
      <c r="OEE38" s="392"/>
      <c r="OEF38" s="392"/>
      <c r="OEG38" s="392"/>
      <c r="OEH38" s="392"/>
      <c r="OEI38" s="392"/>
      <c r="OEJ38" s="392"/>
      <c r="OEK38" s="392"/>
      <c r="OEL38" s="392"/>
      <c r="OEM38" s="392"/>
      <c r="OEN38" s="392"/>
      <c r="OEO38" s="392"/>
      <c r="OEP38" s="392"/>
      <c r="OEQ38" s="392"/>
      <c r="OER38" s="392"/>
      <c r="OES38" s="392"/>
      <c r="OET38" s="392"/>
      <c r="OEU38" s="392"/>
      <c r="OEV38" s="392"/>
      <c r="OEW38" s="392"/>
      <c r="OEX38" s="392"/>
      <c r="OEY38" s="392"/>
      <c r="OEZ38" s="392"/>
      <c r="OFA38" s="392"/>
      <c r="OFB38" s="392"/>
      <c r="OFC38" s="392"/>
      <c r="OFD38" s="392"/>
      <c r="OFE38" s="392"/>
      <c r="OFF38" s="392"/>
      <c r="OFG38" s="392"/>
      <c r="OFH38" s="392"/>
      <c r="OFI38" s="392"/>
      <c r="OFJ38" s="392"/>
      <c r="OFK38" s="392"/>
      <c r="OFL38" s="392"/>
      <c r="OFM38" s="392"/>
      <c r="OFN38" s="392"/>
      <c r="OFO38" s="392"/>
      <c r="OFP38" s="392"/>
      <c r="OFQ38" s="392"/>
      <c r="OFR38" s="392"/>
      <c r="OFS38" s="392"/>
      <c r="OFT38" s="392"/>
      <c r="OFU38" s="392"/>
      <c r="OFV38" s="392"/>
      <c r="OFW38" s="392"/>
      <c r="OFX38" s="392"/>
      <c r="OFY38" s="392"/>
      <c r="OFZ38" s="392"/>
      <c r="OGA38" s="392"/>
      <c r="OGB38" s="392"/>
      <c r="OGC38" s="392"/>
      <c r="OGD38" s="392"/>
      <c r="OGE38" s="392"/>
      <c r="OGF38" s="392"/>
      <c r="OGG38" s="392"/>
      <c r="OGH38" s="392"/>
      <c r="OGI38" s="392"/>
      <c r="OGJ38" s="392"/>
      <c r="OGK38" s="392"/>
      <c r="OGL38" s="392"/>
      <c r="OGM38" s="392"/>
      <c r="OGN38" s="392"/>
      <c r="OGO38" s="392"/>
      <c r="OGP38" s="392"/>
      <c r="OGQ38" s="392"/>
      <c r="OGR38" s="392"/>
      <c r="OGS38" s="392"/>
      <c r="OGT38" s="392"/>
      <c r="OGU38" s="392"/>
      <c r="OGV38" s="392"/>
      <c r="OGW38" s="392"/>
      <c r="OGX38" s="392"/>
      <c r="OGY38" s="392"/>
      <c r="OGZ38" s="392"/>
      <c r="OHA38" s="392"/>
      <c r="OHB38" s="392"/>
      <c r="OHC38" s="392"/>
      <c r="OHD38" s="392"/>
      <c r="OHE38" s="392"/>
      <c r="OHF38" s="392"/>
      <c r="OHG38" s="392"/>
      <c r="OHH38" s="392"/>
      <c r="OHI38" s="392"/>
      <c r="OHJ38" s="392"/>
      <c r="OHK38" s="392"/>
      <c r="OHL38" s="392"/>
      <c r="OHM38" s="392"/>
      <c r="OHN38" s="392"/>
      <c r="OHO38" s="392"/>
      <c r="OHP38" s="392"/>
      <c r="OHQ38" s="392"/>
      <c r="OHR38" s="392"/>
      <c r="OHS38" s="392"/>
      <c r="OHT38" s="392"/>
      <c r="OHU38" s="392"/>
      <c r="OHV38" s="392"/>
      <c r="OHW38" s="392"/>
      <c r="OHX38" s="392"/>
      <c r="OHY38" s="392"/>
      <c r="OHZ38" s="392"/>
      <c r="OIA38" s="392"/>
      <c r="OIB38" s="392"/>
      <c r="OIC38" s="392"/>
      <c r="OID38" s="392"/>
      <c r="OIE38" s="392"/>
      <c r="OIF38" s="392"/>
      <c r="OIG38" s="392"/>
      <c r="OIH38" s="392"/>
      <c r="OII38" s="392"/>
      <c r="OIJ38" s="392"/>
      <c r="OIK38" s="392"/>
      <c r="OIL38" s="392"/>
      <c r="OIM38" s="392"/>
      <c r="OIN38" s="392"/>
      <c r="OIO38" s="392"/>
      <c r="OIP38" s="392"/>
      <c r="OIQ38" s="392"/>
      <c r="OIR38" s="392"/>
      <c r="OIS38" s="392"/>
      <c r="OIT38" s="392"/>
      <c r="OIU38" s="392"/>
      <c r="OIV38" s="392"/>
      <c r="OIW38" s="392"/>
      <c r="OIX38" s="392"/>
      <c r="OIY38" s="392"/>
      <c r="OIZ38" s="392"/>
      <c r="OJA38" s="392"/>
      <c r="OJB38" s="392"/>
      <c r="OJC38" s="392"/>
      <c r="OJD38" s="392"/>
      <c r="OJE38" s="392"/>
      <c r="OJF38" s="392"/>
      <c r="OJG38" s="392"/>
      <c r="OJH38" s="392"/>
      <c r="OJI38" s="392"/>
      <c r="OJJ38" s="392"/>
      <c r="OJK38" s="392"/>
      <c r="OJL38" s="392"/>
      <c r="OJM38" s="392"/>
      <c r="OJN38" s="392"/>
      <c r="OJO38" s="392"/>
      <c r="OJP38" s="392"/>
      <c r="OJQ38" s="392"/>
      <c r="OJR38" s="392"/>
      <c r="OJS38" s="392"/>
      <c r="OJT38" s="392"/>
      <c r="OJU38" s="392"/>
      <c r="OJV38" s="392"/>
      <c r="OJW38" s="392"/>
      <c r="OJX38" s="392"/>
      <c r="OJY38" s="392"/>
      <c r="OJZ38" s="392"/>
      <c r="OKA38" s="392"/>
      <c r="OKB38" s="392"/>
      <c r="OKC38" s="392"/>
      <c r="OKD38" s="392"/>
      <c r="OKE38" s="392"/>
      <c r="OKF38" s="392"/>
      <c r="OKG38" s="392"/>
      <c r="OKH38" s="392"/>
      <c r="OKI38" s="392"/>
      <c r="OKJ38" s="392"/>
      <c r="OKK38" s="392"/>
      <c r="OKL38" s="392"/>
      <c r="OKM38" s="392"/>
      <c r="OKN38" s="392"/>
      <c r="OKO38" s="392"/>
      <c r="OKP38" s="392"/>
      <c r="OKQ38" s="392"/>
      <c r="OKR38" s="392"/>
      <c r="OKS38" s="392"/>
      <c r="OKT38" s="392"/>
      <c r="OKU38" s="392"/>
      <c r="OKV38" s="392"/>
      <c r="OKW38" s="392"/>
      <c r="OKX38" s="392"/>
      <c r="OKY38" s="392"/>
      <c r="OKZ38" s="392"/>
      <c r="OLA38" s="392"/>
      <c r="OLB38" s="392"/>
      <c r="OLC38" s="392"/>
      <c r="OLD38" s="392"/>
      <c r="OLE38" s="392"/>
      <c r="OLF38" s="392"/>
      <c r="OLG38" s="392"/>
      <c r="OLH38" s="392"/>
      <c r="OLI38" s="392"/>
      <c r="OLJ38" s="392"/>
      <c r="OLK38" s="392"/>
      <c r="OLL38" s="392"/>
      <c r="OLM38" s="392"/>
      <c r="OLN38" s="392"/>
      <c r="OLO38" s="392"/>
      <c r="OLP38" s="392"/>
      <c r="OLQ38" s="392"/>
      <c r="OLR38" s="392"/>
      <c r="OLS38" s="392"/>
      <c r="OLT38" s="392"/>
      <c r="OLU38" s="392"/>
      <c r="OLV38" s="392"/>
      <c r="OLW38" s="392"/>
      <c r="OLX38" s="392"/>
      <c r="OLY38" s="392"/>
      <c r="OLZ38" s="392"/>
      <c r="OMA38" s="392"/>
      <c r="OMB38" s="392"/>
      <c r="OMC38" s="392"/>
      <c r="OMD38" s="392"/>
      <c r="OME38" s="392"/>
      <c r="OMF38" s="392"/>
      <c r="OMG38" s="392"/>
      <c r="OMH38" s="392"/>
      <c r="OMI38" s="392"/>
      <c r="OMJ38" s="392"/>
      <c r="OMK38" s="392"/>
      <c r="OML38" s="392"/>
      <c r="OMM38" s="392"/>
      <c r="OMN38" s="392"/>
      <c r="OMO38" s="392"/>
      <c r="OMP38" s="392"/>
      <c r="OMQ38" s="392"/>
      <c r="OMR38" s="392"/>
      <c r="OMS38" s="392"/>
      <c r="OMT38" s="392"/>
      <c r="OMU38" s="392"/>
      <c r="OMV38" s="392"/>
      <c r="OMW38" s="392"/>
      <c r="OMX38" s="392"/>
      <c r="OMY38" s="392"/>
      <c r="OMZ38" s="392"/>
      <c r="ONA38" s="392"/>
      <c r="ONB38" s="392"/>
      <c r="ONC38" s="392"/>
      <c r="OND38" s="392"/>
      <c r="ONE38" s="392"/>
      <c r="ONF38" s="392"/>
      <c r="ONG38" s="392"/>
      <c r="ONH38" s="392"/>
      <c r="ONI38" s="392"/>
      <c r="ONJ38" s="392"/>
      <c r="ONK38" s="392"/>
      <c r="ONL38" s="392"/>
      <c r="ONM38" s="392"/>
      <c r="ONN38" s="392"/>
      <c r="ONO38" s="392"/>
      <c r="ONP38" s="392"/>
      <c r="ONQ38" s="392"/>
      <c r="ONR38" s="392"/>
      <c r="ONS38" s="392"/>
      <c r="ONT38" s="392"/>
      <c r="ONU38" s="392"/>
      <c r="ONV38" s="392"/>
      <c r="ONW38" s="392"/>
      <c r="ONX38" s="392"/>
      <c r="ONY38" s="392"/>
      <c r="ONZ38" s="392"/>
      <c r="OOA38" s="392"/>
      <c r="OOB38" s="392"/>
      <c r="OOC38" s="392"/>
      <c r="OOD38" s="392"/>
      <c r="OOE38" s="392"/>
      <c r="OOF38" s="392"/>
      <c r="OOG38" s="392"/>
      <c r="OOH38" s="392"/>
      <c r="OOI38" s="392"/>
      <c r="OOJ38" s="392"/>
      <c r="OOK38" s="392"/>
      <c r="OOL38" s="392"/>
      <c r="OOM38" s="392"/>
      <c r="OON38" s="392"/>
      <c r="OOO38" s="392"/>
      <c r="OOP38" s="392"/>
      <c r="OOQ38" s="392"/>
      <c r="OOR38" s="392"/>
      <c r="OOS38" s="392"/>
      <c r="OOT38" s="392"/>
      <c r="OOU38" s="392"/>
      <c r="OOV38" s="392"/>
      <c r="OOW38" s="392"/>
      <c r="OOX38" s="392"/>
      <c r="OOY38" s="392"/>
      <c r="OOZ38" s="392"/>
      <c r="OPA38" s="392"/>
      <c r="OPB38" s="392"/>
      <c r="OPC38" s="392"/>
      <c r="OPD38" s="392"/>
      <c r="OPE38" s="392"/>
      <c r="OPF38" s="392"/>
      <c r="OPG38" s="392"/>
      <c r="OPH38" s="392"/>
      <c r="OPI38" s="392"/>
      <c r="OPJ38" s="392"/>
      <c r="OPK38" s="392"/>
      <c r="OPL38" s="392"/>
      <c r="OPM38" s="392"/>
      <c r="OPN38" s="392"/>
      <c r="OPO38" s="392"/>
      <c r="OPP38" s="392"/>
      <c r="OPQ38" s="392"/>
      <c r="OPR38" s="392"/>
      <c r="OPS38" s="392"/>
      <c r="OPT38" s="392"/>
      <c r="OPU38" s="392"/>
      <c r="OPV38" s="392"/>
      <c r="OPW38" s="392"/>
      <c r="OPX38" s="392"/>
      <c r="OPY38" s="392"/>
      <c r="OPZ38" s="392"/>
      <c r="OQA38" s="392"/>
      <c r="OQB38" s="392"/>
      <c r="OQC38" s="392"/>
      <c r="OQD38" s="392"/>
      <c r="OQE38" s="392"/>
      <c r="OQF38" s="392"/>
      <c r="OQG38" s="392"/>
      <c r="OQH38" s="392"/>
      <c r="OQI38" s="392"/>
      <c r="OQJ38" s="392"/>
      <c r="OQK38" s="392"/>
      <c r="OQL38" s="392"/>
      <c r="OQM38" s="392"/>
      <c r="OQN38" s="392"/>
      <c r="OQO38" s="392"/>
      <c r="OQP38" s="392"/>
      <c r="OQQ38" s="392"/>
      <c r="OQR38" s="392"/>
      <c r="OQS38" s="392"/>
      <c r="OQT38" s="392"/>
      <c r="OQU38" s="392"/>
      <c r="OQV38" s="392"/>
      <c r="OQW38" s="392"/>
      <c r="OQX38" s="392"/>
      <c r="OQY38" s="392"/>
      <c r="OQZ38" s="392"/>
      <c r="ORA38" s="392"/>
      <c r="ORB38" s="392"/>
      <c r="ORC38" s="392"/>
      <c r="ORD38" s="392"/>
      <c r="ORE38" s="392"/>
      <c r="ORF38" s="392"/>
      <c r="ORG38" s="392"/>
      <c r="ORH38" s="392"/>
      <c r="ORI38" s="392"/>
      <c r="ORJ38" s="392"/>
      <c r="ORK38" s="392"/>
      <c r="ORL38" s="392"/>
      <c r="ORM38" s="392"/>
      <c r="ORN38" s="392"/>
      <c r="ORO38" s="392"/>
      <c r="ORP38" s="392"/>
      <c r="ORQ38" s="392"/>
      <c r="ORR38" s="392"/>
      <c r="ORS38" s="392"/>
      <c r="ORT38" s="392"/>
      <c r="ORU38" s="392"/>
      <c r="ORV38" s="392"/>
      <c r="ORW38" s="392"/>
      <c r="ORX38" s="392"/>
      <c r="ORY38" s="392"/>
      <c r="ORZ38" s="392"/>
      <c r="OSA38" s="392"/>
      <c r="OSB38" s="392"/>
      <c r="OSC38" s="392"/>
      <c r="OSD38" s="392"/>
      <c r="OSE38" s="392"/>
      <c r="OSF38" s="392"/>
      <c r="OSG38" s="392"/>
      <c r="OSH38" s="392"/>
      <c r="OSI38" s="392"/>
      <c r="OSJ38" s="392"/>
      <c r="OSK38" s="392"/>
      <c r="OSL38" s="392"/>
      <c r="OSM38" s="392"/>
      <c r="OSN38" s="392"/>
      <c r="OSO38" s="392"/>
      <c r="OSP38" s="392"/>
      <c r="OSQ38" s="392"/>
      <c r="OSR38" s="392"/>
      <c r="OSS38" s="392"/>
      <c r="OST38" s="392"/>
      <c r="OSU38" s="392"/>
      <c r="OSV38" s="392"/>
      <c r="OSW38" s="392"/>
      <c r="OSX38" s="392"/>
      <c r="OSY38" s="392"/>
      <c r="OSZ38" s="392"/>
      <c r="OTA38" s="392"/>
      <c r="OTB38" s="392"/>
      <c r="OTC38" s="392"/>
      <c r="OTD38" s="392"/>
      <c r="OTE38" s="392"/>
      <c r="OTF38" s="392"/>
      <c r="OTG38" s="392"/>
      <c r="OTH38" s="392"/>
      <c r="OTI38" s="392"/>
      <c r="OTJ38" s="392"/>
      <c r="OTK38" s="392"/>
      <c r="OTL38" s="392"/>
      <c r="OTM38" s="392"/>
      <c r="OTN38" s="392"/>
      <c r="OTO38" s="392"/>
      <c r="OTP38" s="392"/>
      <c r="OTQ38" s="392"/>
      <c r="OTR38" s="392"/>
      <c r="OTS38" s="392"/>
      <c r="OTT38" s="392"/>
      <c r="OTU38" s="392"/>
      <c r="OTV38" s="392"/>
      <c r="OTW38" s="392"/>
      <c r="OTX38" s="392"/>
      <c r="OTY38" s="392"/>
      <c r="OTZ38" s="392"/>
      <c r="OUA38" s="392"/>
      <c r="OUB38" s="392"/>
      <c r="OUC38" s="392"/>
      <c r="OUD38" s="392"/>
      <c r="OUE38" s="392"/>
      <c r="OUF38" s="392"/>
      <c r="OUG38" s="392"/>
      <c r="OUH38" s="392"/>
      <c r="OUI38" s="392"/>
      <c r="OUJ38" s="392"/>
      <c r="OUK38" s="392"/>
      <c r="OUL38" s="392"/>
      <c r="OUM38" s="392"/>
      <c r="OUN38" s="392"/>
      <c r="OUO38" s="392"/>
      <c r="OUP38" s="392"/>
      <c r="OUQ38" s="392"/>
      <c r="OUR38" s="392"/>
      <c r="OUS38" s="392"/>
      <c r="OUT38" s="392"/>
      <c r="OUU38" s="392"/>
      <c r="OUV38" s="392"/>
      <c r="OUW38" s="392"/>
      <c r="OUX38" s="392"/>
      <c r="OUY38" s="392"/>
      <c r="OUZ38" s="392"/>
      <c r="OVA38" s="392"/>
      <c r="OVB38" s="392"/>
      <c r="OVC38" s="392"/>
      <c r="OVD38" s="392"/>
      <c r="OVE38" s="392"/>
      <c r="OVF38" s="392"/>
      <c r="OVG38" s="392"/>
      <c r="OVH38" s="392"/>
      <c r="OVI38" s="392"/>
      <c r="OVJ38" s="392"/>
      <c r="OVK38" s="392"/>
      <c r="OVL38" s="392"/>
      <c r="OVM38" s="392"/>
      <c r="OVN38" s="392"/>
      <c r="OVO38" s="392"/>
      <c r="OVP38" s="392"/>
      <c r="OVQ38" s="392"/>
      <c r="OVR38" s="392"/>
      <c r="OVS38" s="392"/>
      <c r="OVT38" s="392"/>
      <c r="OVU38" s="392"/>
      <c r="OVV38" s="392"/>
      <c r="OVW38" s="392"/>
      <c r="OVX38" s="392"/>
      <c r="OVY38" s="392"/>
      <c r="OVZ38" s="392"/>
      <c r="OWA38" s="392"/>
      <c r="OWB38" s="392"/>
      <c r="OWC38" s="392"/>
      <c r="OWD38" s="392"/>
      <c r="OWE38" s="392"/>
      <c r="OWF38" s="392"/>
      <c r="OWG38" s="392"/>
      <c r="OWH38" s="392"/>
      <c r="OWI38" s="392"/>
      <c r="OWJ38" s="392"/>
      <c r="OWK38" s="392"/>
      <c r="OWL38" s="392"/>
      <c r="OWM38" s="392"/>
      <c r="OWN38" s="392"/>
      <c r="OWO38" s="392"/>
      <c r="OWP38" s="392"/>
      <c r="OWQ38" s="392"/>
      <c r="OWR38" s="392"/>
      <c r="OWS38" s="392"/>
      <c r="OWT38" s="392"/>
      <c r="OWU38" s="392"/>
      <c r="OWV38" s="392"/>
      <c r="OWW38" s="392"/>
      <c r="OWX38" s="392"/>
      <c r="OWY38" s="392"/>
      <c r="OWZ38" s="392"/>
      <c r="OXA38" s="392"/>
      <c r="OXB38" s="392"/>
      <c r="OXC38" s="392"/>
      <c r="OXD38" s="392"/>
      <c r="OXE38" s="392"/>
      <c r="OXF38" s="392"/>
      <c r="OXG38" s="392"/>
      <c r="OXH38" s="392"/>
      <c r="OXI38" s="392"/>
      <c r="OXJ38" s="392"/>
      <c r="OXK38" s="392"/>
      <c r="OXL38" s="392"/>
      <c r="OXM38" s="392"/>
      <c r="OXN38" s="392"/>
      <c r="OXO38" s="392"/>
      <c r="OXP38" s="392"/>
      <c r="OXQ38" s="392"/>
      <c r="OXR38" s="392"/>
      <c r="OXS38" s="392"/>
      <c r="OXT38" s="392"/>
      <c r="OXU38" s="392"/>
      <c r="OXV38" s="392"/>
      <c r="OXW38" s="392"/>
      <c r="OXX38" s="392"/>
      <c r="OXY38" s="392"/>
      <c r="OXZ38" s="392"/>
      <c r="OYA38" s="392"/>
      <c r="OYB38" s="392"/>
      <c r="OYC38" s="392"/>
      <c r="OYD38" s="392"/>
      <c r="OYE38" s="392"/>
      <c r="OYF38" s="392"/>
      <c r="OYG38" s="392"/>
      <c r="OYH38" s="392"/>
      <c r="OYI38" s="392"/>
      <c r="OYJ38" s="392"/>
      <c r="OYK38" s="392"/>
      <c r="OYL38" s="392"/>
      <c r="OYM38" s="392"/>
      <c r="OYN38" s="392"/>
      <c r="OYO38" s="392"/>
      <c r="OYP38" s="392"/>
      <c r="OYQ38" s="392"/>
      <c r="OYR38" s="392"/>
      <c r="OYS38" s="392"/>
      <c r="OYT38" s="392"/>
      <c r="OYU38" s="392"/>
      <c r="OYV38" s="392"/>
      <c r="OYW38" s="392"/>
      <c r="OYX38" s="392"/>
      <c r="OYY38" s="392"/>
      <c r="OYZ38" s="392"/>
      <c r="OZA38" s="392"/>
      <c r="OZB38" s="392"/>
      <c r="OZC38" s="392"/>
      <c r="OZD38" s="392"/>
      <c r="OZE38" s="392"/>
      <c r="OZF38" s="392"/>
      <c r="OZG38" s="392"/>
      <c r="OZH38" s="392"/>
      <c r="OZI38" s="392"/>
      <c r="OZJ38" s="392"/>
      <c r="OZK38" s="392"/>
      <c r="OZL38" s="392"/>
      <c r="OZM38" s="392"/>
      <c r="OZN38" s="392"/>
      <c r="OZO38" s="392"/>
      <c r="OZP38" s="392"/>
      <c r="OZQ38" s="392"/>
      <c r="OZR38" s="392"/>
      <c r="OZS38" s="392"/>
      <c r="OZT38" s="392"/>
      <c r="OZU38" s="392"/>
      <c r="OZV38" s="392"/>
      <c r="OZW38" s="392"/>
      <c r="OZX38" s="392"/>
      <c r="OZY38" s="392"/>
      <c r="OZZ38" s="392"/>
      <c r="PAA38" s="392"/>
      <c r="PAB38" s="392"/>
      <c r="PAC38" s="392"/>
      <c r="PAD38" s="392"/>
      <c r="PAE38" s="392"/>
      <c r="PAF38" s="392"/>
      <c r="PAG38" s="392"/>
      <c r="PAH38" s="392"/>
      <c r="PAI38" s="392"/>
      <c r="PAJ38" s="392"/>
      <c r="PAK38" s="392"/>
      <c r="PAL38" s="392"/>
      <c r="PAM38" s="392"/>
      <c r="PAN38" s="392"/>
      <c r="PAO38" s="392"/>
      <c r="PAP38" s="392"/>
      <c r="PAQ38" s="392"/>
      <c r="PAR38" s="392"/>
      <c r="PAS38" s="392"/>
      <c r="PAT38" s="392"/>
      <c r="PAU38" s="392"/>
      <c r="PAV38" s="392"/>
      <c r="PAW38" s="392"/>
      <c r="PAX38" s="392"/>
      <c r="PAY38" s="392"/>
      <c r="PAZ38" s="392"/>
      <c r="PBA38" s="392"/>
      <c r="PBB38" s="392"/>
      <c r="PBC38" s="392"/>
      <c r="PBD38" s="392"/>
      <c r="PBE38" s="392"/>
      <c r="PBF38" s="392"/>
      <c r="PBG38" s="392"/>
      <c r="PBH38" s="392"/>
      <c r="PBI38" s="392"/>
      <c r="PBJ38" s="392"/>
      <c r="PBK38" s="392"/>
      <c r="PBL38" s="392"/>
      <c r="PBM38" s="392"/>
      <c r="PBN38" s="392"/>
      <c r="PBO38" s="392"/>
      <c r="PBP38" s="392"/>
      <c r="PBQ38" s="392"/>
      <c r="PBR38" s="392"/>
      <c r="PBS38" s="392"/>
      <c r="PBT38" s="392"/>
      <c r="PBU38" s="392"/>
      <c r="PBV38" s="392"/>
      <c r="PBW38" s="392"/>
      <c r="PBX38" s="392"/>
      <c r="PBY38" s="392"/>
      <c r="PBZ38" s="392"/>
      <c r="PCA38" s="392"/>
      <c r="PCB38" s="392"/>
      <c r="PCC38" s="392"/>
      <c r="PCD38" s="392"/>
      <c r="PCE38" s="392"/>
      <c r="PCF38" s="392"/>
      <c r="PCG38" s="392"/>
      <c r="PCH38" s="392"/>
      <c r="PCI38" s="392"/>
      <c r="PCJ38" s="392"/>
      <c r="PCK38" s="392"/>
      <c r="PCL38" s="392"/>
      <c r="PCM38" s="392"/>
      <c r="PCN38" s="392"/>
      <c r="PCO38" s="392"/>
      <c r="PCP38" s="392"/>
      <c r="PCQ38" s="392"/>
      <c r="PCR38" s="392"/>
      <c r="PCS38" s="392"/>
      <c r="PCT38" s="392"/>
      <c r="PCU38" s="392"/>
      <c r="PCV38" s="392"/>
      <c r="PCW38" s="392"/>
      <c r="PCX38" s="392"/>
      <c r="PCY38" s="392"/>
      <c r="PCZ38" s="392"/>
      <c r="PDA38" s="392"/>
      <c r="PDB38" s="392"/>
      <c r="PDC38" s="392"/>
      <c r="PDD38" s="392"/>
      <c r="PDE38" s="392"/>
      <c r="PDF38" s="392"/>
      <c r="PDG38" s="392"/>
      <c r="PDH38" s="392"/>
      <c r="PDI38" s="392"/>
      <c r="PDJ38" s="392"/>
      <c r="PDK38" s="392"/>
      <c r="PDL38" s="392"/>
      <c r="PDM38" s="392"/>
      <c r="PDN38" s="392"/>
      <c r="PDO38" s="392"/>
      <c r="PDP38" s="392"/>
      <c r="PDQ38" s="392"/>
      <c r="PDR38" s="392"/>
      <c r="PDS38" s="392"/>
      <c r="PDT38" s="392"/>
      <c r="PDU38" s="392"/>
      <c r="PDV38" s="392"/>
      <c r="PDW38" s="392"/>
      <c r="PDX38" s="392"/>
      <c r="PDY38" s="392"/>
      <c r="PDZ38" s="392"/>
      <c r="PEA38" s="392"/>
      <c r="PEB38" s="392"/>
      <c r="PEC38" s="392"/>
      <c r="PED38" s="392"/>
      <c r="PEE38" s="392"/>
      <c r="PEF38" s="392"/>
      <c r="PEG38" s="392"/>
      <c r="PEH38" s="392"/>
      <c r="PEI38" s="392"/>
      <c r="PEJ38" s="392"/>
      <c r="PEK38" s="392"/>
      <c r="PEL38" s="392"/>
      <c r="PEM38" s="392"/>
      <c r="PEN38" s="392"/>
      <c r="PEO38" s="392"/>
      <c r="PEP38" s="392"/>
      <c r="PEQ38" s="392"/>
      <c r="PER38" s="392"/>
      <c r="PES38" s="392"/>
      <c r="PET38" s="392"/>
      <c r="PEU38" s="392"/>
      <c r="PEV38" s="392"/>
      <c r="PEW38" s="392"/>
      <c r="PEX38" s="392"/>
      <c r="PEY38" s="392"/>
      <c r="PEZ38" s="392"/>
      <c r="PFA38" s="392"/>
      <c r="PFB38" s="392"/>
      <c r="PFC38" s="392"/>
      <c r="PFD38" s="392"/>
      <c r="PFE38" s="392"/>
      <c r="PFF38" s="392"/>
      <c r="PFG38" s="392"/>
      <c r="PFH38" s="392"/>
      <c r="PFI38" s="392"/>
      <c r="PFJ38" s="392"/>
      <c r="PFK38" s="392"/>
      <c r="PFL38" s="392"/>
      <c r="PFM38" s="392"/>
      <c r="PFN38" s="392"/>
      <c r="PFO38" s="392"/>
      <c r="PFP38" s="392"/>
      <c r="PFQ38" s="392"/>
      <c r="PFR38" s="392"/>
      <c r="PFS38" s="392"/>
      <c r="PFT38" s="392"/>
      <c r="PFU38" s="392"/>
      <c r="PFV38" s="392"/>
      <c r="PFW38" s="392"/>
      <c r="PFX38" s="392"/>
      <c r="PFY38" s="392"/>
      <c r="PFZ38" s="392"/>
      <c r="PGA38" s="392"/>
      <c r="PGB38" s="392"/>
      <c r="PGC38" s="392"/>
      <c r="PGD38" s="392"/>
      <c r="PGE38" s="392"/>
      <c r="PGF38" s="392"/>
      <c r="PGG38" s="392"/>
      <c r="PGH38" s="392"/>
      <c r="PGI38" s="392"/>
      <c r="PGJ38" s="392"/>
      <c r="PGK38" s="392"/>
      <c r="PGL38" s="392"/>
      <c r="PGM38" s="392"/>
      <c r="PGN38" s="392"/>
      <c r="PGO38" s="392"/>
      <c r="PGP38" s="392"/>
      <c r="PGQ38" s="392"/>
      <c r="PGR38" s="392"/>
      <c r="PGS38" s="392"/>
      <c r="PGT38" s="392"/>
      <c r="PGU38" s="392"/>
      <c r="PGV38" s="392"/>
      <c r="PGW38" s="392"/>
      <c r="PGX38" s="392"/>
      <c r="PGY38" s="392"/>
      <c r="PGZ38" s="392"/>
      <c r="PHA38" s="392"/>
      <c r="PHB38" s="392"/>
      <c r="PHC38" s="392"/>
      <c r="PHD38" s="392"/>
      <c r="PHE38" s="392"/>
      <c r="PHF38" s="392"/>
      <c r="PHG38" s="392"/>
      <c r="PHH38" s="392"/>
      <c r="PHI38" s="392"/>
      <c r="PHJ38" s="392"/>
      <c r="PHK38" s="392"/>
      <c r="PHL38" s="392"/>
      <c r="PHM38" s="392"/>
      <c r="PHN38" s="392"/>
      <c r="PHO38" s="392"/>
      <c r="PHP38" s="392"/>
      <c r="PHQ38" s="392"/>
      <c r="PHR38" s="392"/>
      <c r="PHS38" s="392"/>
      <c r="PHT38" s="392"/>
      <c r="PHU38" s="392"/>
      <c r="PHV38" s="392"/>
      <c r="PHW38" s="392"/>
      <c r="PHX38" s="392"/>
      <c r="PHY38" s="392"/>
      <c r="PHZ38" s="392"/>
      <c r="PIA38" s="392"/>
      <c r="PIB38" s="392"/>
      <c r="PIC38" s="392"/>
      <c r="PID38" s="392"/>
      <c r="PIE38" s="392"/>
      <c r="PIF38" s="392"/>
      <c r="PIG38" s="392"/>
      <c r="PIH38" s="392"/>
      <c r="PII38" s="392"/>
      <c r="PIJ38" s="392"/>
      <c r="PIK38" s="392"/>
      <c r="PIL38" s="392"/>
      <c r="PIM38" s="392"/>
      <c r="PIN38" s="392"/>
      <c r="PIO38" s="392"/>
      <c r="PIP38" s="392"/>
      <c r="PIQ38" s="392"/>
      <c r="PIR38" s="392"/>
      <c r="PIS38" s="392"/>
      <c r="PIT38" s="392"/>
      <c r="PIU38" s="392"/>
      <c r="PIV38" s="392"/>
      <c r="PIW38" s="392"/>
      <c r="PIX38" s="392"/>
      <c r="PIY38" s="392"/>
      <c r="PIZ38" s="392"/>
      <c r="PJA38" s="392"/>
      <c r="PJB38" s="392"/>
      <c r="PJC38" s="392"/>
      <c r="PJD38" s="392"/>
      <c r="PJE38" s="392"/>
      <c r="PJF38" s="392"/>
      <c r="PJG38" s="392"/>
      <c r="PJH38" s="392"/>
      <c r="PJI38" s="392"/>
      <c r="PJJ38" s="392"/>
      <c r="PJK38" s="392"/>
      <c r="PJL38" s="392"/>
      <c r="PJM38" s="392"/>
      <c r="PJN38" s="392"/>
      <c r="PJO38" s="392"/>
      <c r="PJP38" s="392"/>
      <c r="PJQ38" s="392"/>
      <c r="PJR38" s="392"/>
      <c r="PJS38" s="392"/>
      <c r="PJT38" s="392"/>
      <c r="PJU38" s="392"/>
      <c r="PJV38" s="392"/>
      <c r="PJW38" s="392"/>
      <c r="PJX38" s="392"/>
      <c r="PJY38" s="392"/>
      <c r="PJZ38" s="392"/>
      <c r="PKA38" s="392"/>
      <c r="PKB38" s="392"/>
      <c r="PKC38" s="392"/>
      <c r="PKD38" s="392"/>
      <c r="PKE38" s="392"/>
      <c r="PKF38" s="392"/>
      <c r="PKG38" s="392"/>
      <c r="PKH38" s="392"/>
      <c r="PKI38" s="392"/>
      <c r="PKJ38" s="392"/>
      <c r="PKK38" s="392"/>
      <c r="PKL38" s="392"/>
      <c r="PKM38" s="392"/>
      <c r="PKN38" s="392"/>
      <c r="PKO38" s="392"/>
      <c r="PKP38" s="392"/>
      <c r="PKQ38" s="392"/>
      <c r="PKR38" s="392"/>
      <c r="PKS38" s="392"/>
      <c r="PKT38" s="392"/>
      <c r="PKU38" s="392"/>
      <c r="PKV38" s="392"/>
      <c r="PKW38" s="392"/>
      <c r="PKX38" s="392"/>
      <c r="PKY38" s="392"/>
      <c r="PKZ38" s="392"/>
      <c r="PLA38" s="392"/>
      <c r="PLB38" s="392"/>
      <c r="PLC38" s="392"/>
      <c r="PLD38" s="392"/>
      <c r="PLE38" s="392"/>
      <c r="PLF38" s="392"/>
      <c r="PLG38" s="392"/>
      <c r="PLH38" s="392"/>
      <c r="PLI38" s="392"/>
      <c r="PLJ38" s="392"/>
      <c r="PLK38" s="392"/>
      <c r="PLL38" s="392"/>
      <c r="PLM38" s="392"/>
      <c r="PLN38" s="392"/>
      <c r="PLO38" s="392"/>
      <c r="PLP38" s="392"/>
      <c r="PLQ38" s="392"/>
      <c r="PLR38" s="392"/>
      <c r="PLS38" s="392"/>
      <c r="PLT38" s="392"/>
      <c r="PLU38" s="392"/>
      <c r="PLV38" s="392"/>
      <c r="PLW38" s="392"/>
      <c r="PLX38" s="392"/>
      <c r="PLY38" s="392"/>
      <c r="PLZ38" s="392"/>
      <c r="PMA38" s="392"/>
      <c r="PMB38" s="392"/>
      <c r="PMC38" s="392"/>
      <c r="PMD38" s="392"/>
      <c r="PME38" s="392"/>
      <c r="PMF38" s="392"/>
      <c r="PMG38" s="392"/>
      <c r="PMH38" s="392"/>
      <c r="PMI38" s="392"/>
      <c r="PMJ38" s="392"/>
      <c r="PMK38" s="392"/>
      <c r="PML38" s="392"/>
      <c r="PMM38" s="392"/>
      <c r="PMN38" s="392"/>
      <c r="PMO38" s="392"/>
      <c r="PMP38" s="392"/>
      <c r="PMQ38" s="392"/>
      <c r="PMR38" s="392"/>
      <c r="PMS38" s="392"/>
      <c r="PMT38" s="392"/>
      <c r="PMU38" s="392"/>
      <c r="PMV38" s="392"/>
      <c r="PMW38" s="392"/>
      <c r="PMX38" s="392"/>
      <c r="PMY38" s="392"/>
      <c r="PMZ38" s="392"/>
      <c r="PNA38" s="392"/>
      <c r="PNB38" s="392"/>
      <c r="PNC38" s="392"/>
      <c r="PND38" s="392"/>
      <c r="PNE38" s="392"/>
      <c r="PNF38" s="392"/>
      <c r="PNG38" s="392"/>
      <c r="PNH38" s="392"/>
      <c r="PNI38" s="392"/>
      <c r="PNJ38" s="392"/>
      <c r="PNK38" s="392"/>
      <c r="PNL38" s="392"/>
      <c r="PNM38" s="392"/>
      <c r="PNN38" s="392"/>
      <c r="PNO38" s="392"/>
      <c r="PNP38" s="392"/>
      <c r="PNQ38" s="392"/>
      <c r="PNR38" s="392"/>
      <c r="PNS38" s="392"/>
      <c r="PNT38" s="392"/>
      <c r="PNU38" s="392"/>
      <c r="PNV38" s="392"/>
      <c r="PNW38" s="392"/>
      <c r="PNX38" s="392"/>
      <c r="PNY38" s="392"/>
      <c r="PNZ38" s="392"/>
      <c r="POA38" s="392"/>
      <c r="POB38" s="392"/>
      <c r="POC38" s="392"/>
      <c r="POD38" s="392"/>
      <c r="POE38" s="392"/>
      <c r="POF38" s="392"/>
      <c r="POG38" s="392"/>
      <c r="POH38" s="392"/>
      <c r="POI38" s="392"/>
      <c r="POJ38" s="392"/>
      <c r="POK38" s="392"/>
      <c r="POL38" s="392"/>
      <c r="POM38" s="392"/>
      <c r="PON38" s="392"/>
      <c r="POO38" s="392"/>
      <c r="POP38" s="392"/>
      <c r="POQ38" s="392"/>
      <c r="POR38" s="392"/>
      <c r="POS38" s="392"/>
      <c r="POT38" s="392"/>
      <c r="POU38" s="392"/>
      <c r="POV38" s="392"/>
      <c r="POW38" s="392"/>
      <c r="POX38" s="392"/>
      <c r="POY38" s="392"/>
      <c r="POZ38" s="392"/>
      <c r="PPA38" s="392"/>
      <c r="PPB38" s="392"/>
      <c r="PPC38" s="392"/>
      <c r="PPD38" s="392"/>
      <c r="PPE38" s="392"/>
      <c r="PPF38" s="392"/>
      <c r="PPG38" s="392"/>
      <c r="PPH38" s="392"/>
      <c r="PPI38" s="392"/>
      <c r="PPJ38" s="392"/>
      <c r="PPK38" s="392"/>
      <c r="PPL38" s="392"/>
      <c r="PPM38" s="392"/>
      <c r="PPN38" s="392"/>
      <c r="PPO38" s="392"/>
      <c r="PPP38" s="392"/>
      <c r="PPQ38" s="392"/>
      <c r="PPR38" s="392"/>
      <c r="PPS38" s="392"/>
      <c r="PPT38" s="392"/>
      <c r="PPU38" s="392"/>
      <c r="PPV38" s="392"/>
      <c r="PPW38" s="392"/>
      <c r="PPX38" s="392"/>
      <c r="PPY38" s="392"/>
      <c r="PPZ38" s="392"/>
      <c r="PQA38" s="392"/>
      <c r="PQB38" s="392"/>
      <c r="PQC38" s="392"/>
      <c r="PQD38" s="392"/>
      <c r="PQE38" s="392"/>
      <c r="PQF38" s="392"/>
      <c r="PQG38" s="392"/>
      <c r="PQH38" s="392"/>
      <c r="PQI38" s="392"/>
      <c r="PQJ38" s="392"/>
      <c r="PQK38" s="392"/>
      <c r="PQL38" s="392"/>
      <c r="PQM38" s="392"/>
      <c r="PQN38" s="392"/>
      <c r="PQO38" s="392"/>
      <c r="PQP38" s="392"/>
      <c r="PQQ38" s="392"/>
      <c r="PQR38" s="392"/>
      <c r="PQS38" s="392"/>
      <c r="PQT38" s="392"/>
      <c r="PQU38" s="392"/>
      <c r="PQV38" s="392"/>
      <c r="PQW38" s="392"/>
      <c r="PQX38" s="392"/>
      <c r="PQY38" s="392"/>
      <c r="PQZ38" s="392"/>
      <c r="PRA38" s="392"/>
      <c r="PRB38" s="392"/>
      <c r="PRC38" s="392"/>
      <c r="PRD38" s="392"/>
      <c r="PRE38" s="392"/>
      <c r="PRF38" s="392"/>
      <c r="PRG38" s="392"/>
      <c r="PRH38" s="392"/>
      <c r="PRI38" s="392"/>
      <c r="PRJ38" s="392"/>
      <c r="PRK38" s="392"/>
      <c r="PRL38" s="392"/>
      <c r="PRM38" s="392"/>
      <c r="PRN38" s="392"/>
      <c r="PRO38" s="392"/>
      <c r="PRP38" s="392"/>
      <c r="PRQ38" s="392"/>
      <c r="PRR38" s="392"/>
      <c r="PRS38" s="392"/>
      <c r="PRT38" s="392"/>
      <c r="PRU38" s="392"/>
      <c r="PRV38" s="392"/>
      <c r="PRW38" s="392"/>
      <c r="PRX38" s="392"/>
      <c r="PRY38" s="392"/>
      <c r="PRZ38" s="392"/>
      <c r="PSA38" s="392"/>
      <c r="PSB38" s="392"/>
      <c r="PSC38" s="392"/>
      <c r="PSD38" s="392"/>
      <c r="PSE38" s="392"/>
      <c r="PSF38" s="392"/>
      <c r="PSG38" s="392"/>
      <c r="PSH38" s="392"/>
      <c r="PSI38" s="392"/>
      <c r="PSJ38" s="392"/>
      <c r="PSK38" s="392"/>
      <c r="PSL38" s="392"/>
      <c r="PSM38" s="392"/>
      <c r="PSN38" s="392"/>
      <c r="PSO38" s="392"/>
      <c r="PSP38" s="392"/>
      <c r="PSQ38" s="392"/>
      <c r="PSR38" s="392"/>
      <c r="PSS38" s="392"/>
      <c r="PST38" s="392"/>
      <c r="PSU38" s="392"/>
      <c r="PSV38" s="392"/>
      <c r="PSW38" s="392"/>
      <c r="PSX38" s="392"/>
      <c r="PSY38" s="392"/>
      <c r="PSZ38" s="392"/>
      <c r="PTA38" s="392"/>
      <c r="PTB38" s="392"/>
      <c r="PTC38" s="392"/>
      <c r="PTD38" s="392"/>
      <c r="PTE38" s="392"/>
      <c r="PTF38" s="392"/>
      <c r="PTG38" s="392"/>
      <c r="PTH38" s="392"/>
      <c r="PTI38" s="392"/>
      <c r="PTJ38" s="392"/>
      <c r="PTK38" s="392"/>
      <c r="PTL38" s="392"/>
      <c r="PTM38" s="392"/>
      <c r="PTN38" s="392"/>
      <c r="PTO38" s="392"/>
      <c r="PTP38" s="392"/>
      <c r="PTQ38" s="392"/>
      <c r="PTR38" s="392"/>
      <c r="PTS38" s="392"/>
      <c r="PTT38" s="392"/>
      <c r="PTU38" s="392"/>
      <c r="PTV38" s="392"/>
      <c r="PTW38" s="392"/>
      <c r="PTX38" s="392"/>
      <c r="PTY38" s="392"/>
      <c r="PTZ38" s="392"/>
      <c r="PUA38" s="392"/>
      <c r="PUB38" s="392"/>
      <c r="PUC38" s="392"/>
      <c r="PUD38" s="392"/>
      <c r="PUE38" s="392"/>
      <c r="PUF38" s="392"/>
      <c r="PUG38" s="392"/>
      <c r="PUH38" s="392"/>
      <c r="PUI38" s="392"/>
      <c r="PUJ38" s="392"/>
      <c r="PUK38" s="392"/>
      <c r="PUL38" s="392"/>
      <c r="PUM38" s="392"/>
      <c r="PUN38" s="392"/>
      <c r="PUO38" s="392"/>
      <c r="PUP38" s="392"/>
      <c r="PUQ38" s="392"/>
      <c r="PUR38" s="392"/>
      <c r="PUS38" s="392"/>
      <c r="PUT38" s="392"/>
      <c r="PUU38" s="392"/>
      <c r="PUV38" s="392"/>
      <c r="PUW38" s="392"/>
      <c r="PUX38" s="392"/>
      <c r="PUY38" s="392"/>
      <c r="PUZ38" s="392"/>
      <c r="PVA38" s="392"/>
      <c r="PVB38" s="392"/>
      <c r="PVC38" s="392"/>
      <c r="PVD38" s="392"/>
      <c r="PVE38" s="392"/>
      <c r="PVF38" s="392"/>
      <c r="PVG38" s="392"/>
      <c r="PVH38" s="392"/>
      <c r="PVI38" s="392"/>
      <c r="PVJ38" s="392"/>
      <c r="PVK38" s="392"/>
      <c r="PVL38" s="392"/>
      <c r="PVM38" s="392"/>
      <c r="PVN38" s="392"/>
      <c r="PVO38" s="392"/>
      <c r="PVP38" s="392"/>
      <c r="PVQ38" s="392"/>
      <c r="PVR38" s="392"/>
      <c r="PVS38" s="392"/>
      <c r="PVT38" s="392"/>
      <c r="PVU38" s="392"/>
      <c r="PVV38" s="392"/>
      <c r="PVW38" s="392"/>
      <c r="PVX38" s="392"/>
      <c r="PVY38" s="392"/>
      <c r="PVZ38" s="392"/>
      <c r="PWA38" s="392"/>
      <c r="PWB38" s="392"/>
      <c r="PWC38" s="392"/>
      <c r="PWD38" s="392"/>
      <c r="PWE38" s="392"/>
      <c r="PWF38" s="392"/>
      <c r="PWG38" s="392"/>
      <c r="PWH38" s="392"/>
      <c r="PWI38" s="392"/>
      <c r="PWJ38" s="392"/>
      <c r="PWK38" s="392"/>
      <c r="PWL38" s="392"/>
      <c r="PWM38" s="392"/>
      <c r="PWN38" s="392"/>
      <c r="PWO38" s="392"/>
      <c r="PWP38" s="392"/>
      <c r="PWQ38" s="392"/>
      <c r="PWR38" s="392"/>
      <c r="PWS38" s="392"/>
      <c r="PWT38" s="392"/>
      <c r="PWU38" s="392"/>
      <c r="PWV38" s="392"/>
      <c r="PWW38" s="392"/>
      <c r="PWX38" s="392"/>
      <c r="PWY38" s="392"/>
      <c r="PWZ38" s="392"/>
      <c r="PXA38" s="392"/>
      <c r="PXB38" s="392"/>
      <c r="PXC38" s="392"/>
      <c r="PXD38" s="392"/>
      <c r="PXE38" s="392"/>
      <c r="PXF38" s="392"/>
      <c r="PXG38" s="392"/>
      <c r="PXH38" s="392"/>
      <c r="PXI38" s="392"/>
      <c r="PXJ38" s="392"/>
      <c r="PXK38" s="392"/>
      <c r="PXL38" s="392"/>
      <c r="PXM38" s="392"/>
      <c r="PXN38" s="392"/>
      <c r="PXO38" s="392"/>
      <c r="PXP38" s="392"/>
      <c r="PXQ38" s="392"/>
      <c r="PXR38" s="392"/>
      <c r="PXS38" s="392"/>
      <c r="PXT38" s="392"/>
      <c r="PXU38" s="392"/>
      <c r="PXV38" s="392"/>
      <c r="PXW38" s="392"/>
      <c r="PXX38" s="392"/>
      <c r="PXY38" s="392"/>
      <c r="PXZ38" s="392"/>
      <c r="PYA38" s="392"/>
      <c r="PYB38" s="392"/>
      <c r="PYC38" s="392"/>
      <c r="PYD38" s="392"/>
      <c r="PYE38" s="392"/>
      <c r="PYF38" s="392"/>
      <c r="PYG38" s="392"/>
      <c r="PYH38" s="392"/>
      <c r="PYI38" s="392"/>
      <c r="PYJ38" s="392"/>
      <c r="PYK38" s="392"/>
      <c r="PYL38" s="392"/>
      <c r="PYM38" s="392"/>
      <c r="PYN38" s="392"/>
      <c r="PYO38" s="392"/>
      <c r="PYP38" s="392"/>
      <c r="PYQ38" s="392"/>
      <c r="PYR38" s="392"/>
      <c r="PYS38" s="392"/>
      <c r="PYT38" s="392"/>
      <c r="PYU38" s="392"/>
      <c r="PYV38" s="392"/>
      <c r="PYW38" s="392"/>
      <c r="PYX38" s="392"/>
      <c r="PYY38" s="392"/>
      <c r="PYZ38" s="392"/>
      <c r="PZA38" s="392"/>
      <c r="PZB38" s="392"/>
      <c r="PZC38" s="392"/>
      <c r="PZD38" s="392"/>
      <c r="PZE38" s="392"/>
      <c r="PZF38" s="392"/>
      <c r="PZG38" s="392"/>
      <c r="PZH38" s="392"/>
      <c r="PZI38" s="392"/>
      <c r="PZJ38" s="392"/>
      <c r="PZK38" s="392"/>
      <c r="PZL38" s="392"/>
      <c r="PZM38" s="392"/>
      <c r="PZN38" s="392"/>
      <c r="PZO38" s="392"/>
      <c r="PZP38" s="392"/>
      <c r="PZQ38" s="392"/>
      <c r="PZR38" s="392"/>
      <c r="PZS38" s="392"/>
      <c r="PZT38" s="392"/>
      <c r="PZU38" s="392"/>
      <c r="PZV38" s="392"/>
      <c r="PZW38" s="392"/>
      <c r="PZX38" s="392"/>
      <c r="PZY38" s="392"/>
      <c r="PZZ38" s="392"/>
      <c r="QAA38" s="392"/>
      <c r="QAB38" s="392"/>
      <c r="QAC38" s="392"/>
      <c r="QAD38" s="392"/>
      <c r="QAE38" s="392"/>
      <c r="QAF38" s="392"/>
      <c r="QAG38" s="392"/>
      <c r="QAH38" s="392"/>
      <c r="QAI38" s="392"/>
      <c r="QAJ38" s="392"/>
      <c r="QAK38" s="392"/>
      <c r="QAL38" s="392"/>
      <c r="QAM38" s="392"/>
      <c r="QAN38" s="392"/>
      <c r="QAO38" s="392"/>
      <c r="QAP38" s="392"/>
      <c r="QAQ38" s="392"/>
      <c r="QAR38" s="392"/>
      <c r="QAS38" s="392"/>
      <c r="QAT38" s="392"/>
      <c r="QAU38" s="392"/>
      <c r="QAV38" s="392"/>
      <c r="QAW38" s="392"/>
      <c r="QAX38" s="392"/>
      <c r="QAY38" s="392"/>
      <c r="QAZ38" s="392"/>
      <c r="QBA38" s="392"/>
      <c r="QBB38" s="392"/>
      <c r="QBC38" s="392"/>
      <c r="QBD38" s="392"/>
      <c r="QBE38" s="392"/>
      <c r="QBF38" s="392"/>
      <c r="QBG38" s="392"/>
      <c r="QBH38" s="392"/>
      <c r="QBI38" s="392"/>
      <c r="QBJ38" s="392"/>
      <c r="QBK38" s="392"/>
      <c r="QBL38" s="392"/>
      <c r="QBM38" s="392"/>
      <c r="QBN38" s="392"/>
      <c r="QBO38" s="392"/>
      <c r="QBP38" s="392"/>
      <c r="QBQ38" s="392"/>
      <c r="QBR38" s="392"/>
      <c r="QBS38" s="392"/>
      <c r="QBT38" s="392"/>
      <c r="QBU38" s="392"/>
      <c r="QBV38" s="392"/>
      <c r="QBW38" s="392"/>
      <c r="QBX38" s="392"/>
      <c r="QBY38" s="392"/>
      <c r="QBZ38" s="392"/>
      <c r="QCA38" s="392"/>
      <c r="QCB38" s="392"/>
      <c r="QCC38" s="392"/>
      <c r="QCD38" s="392"/>
      <c r="QCE38" s="392"/>
      <c r="QCF38" s="392"/>
      <c r="QCG38" s="392"/>
      <c r="QCH38" s="392"/>
      <c r="QCI38" s="392"/>
      <c r="QCJ38" s="392"/>
      <c r="QCK38" s="392"/>
      <c r="QCL38" s="392"/>
      <c r="QCM38" s="392"/>
      <c r="QCN38" s="392"/>
      <c r="QCO38" s="392"/>
      <c r="QCP38" s="392"/>
      <c r="QCQ38" s="392"/>
      <c r="QCR38" s="392"/>
      <c r="QCS38" s="392"/>
      <c r="QCT38" s="392"/>
      <c r="QCU38" s="392"/>
      <c r="QCV38" s="392"/>
      <c r="QCW38" s="392"/>
      <c r="QCX38" s="392"/>
      <c r="QCY38" s="392"/>
      <c r="QCZ38" s="392"/>
      <c r="QDA38" s="392"/>
      <c r="QDB38" s="392"/>
      <c r="QDC38" s="392"/>
      <c r="QDD38" s="392"/>
      <c r="QDE38" s="392"/>
      <c r="QDF38" s="392"/>
      <c r="QDG38" s="392"/>
      <c r="QDH38" s="392"/>
      <c r="QDI38" s="392"/>
      <c r="QDJ38" s="392"/>
      <c r="QDK38" s="392"/>
      <c r="QDL38" s="392"/>
      <c r="QDM38" s="392"/>
      <c r="QDN38" s="392"/>
      <c r="QDO38" s="392"/>
      <c r="QDP38" s="392"/>
      <c r="QDQ38" s="392"/>
      <c r="QDR38" s="392"/>
      <c r="QDS38" s="392"/>
      <c r="QDT38" s="392"/>
      <c r="QDU38" s="392"/>
      <c r="QDV38" s="392"/>
      <c r="QDW38" s="392"/>
      <c r="QDX38" s="392"/>
      <c r="QDY38" s="392"/>
      <c r="QDZ38" s="392"/>
      <c r="QEA38" s="392"/>
      <c r="QEB38" s="392"/>
      <c r="QEC38" s="392"/>
      <c r="QED38" s="392"/>
      <c r="QEE38" s="392"/>
      <c r="QEF38" s="392"/>
      <c r="QEG38" s="392"/>
      <c r="QEH38" s="392"/>
      <c r="QEI38" s="392"/>
      <c r="QEJ38" s="392"/>
      <c r="QEK38" s="392"/>
      <c r="QEL38" s="392"/>
      <c r="QEM38" s="392"/>
      <c r="QEN38" s="392"/>
      <c r="QEO38" s="392"/>
      <c r="QEP38" s="392"/>
      <c r="QEQ38" s="392"/>
      <c r="QER38" s="392"/>
      <c r="QES38" s="392"/>
      <c r="QET38" s="392"/>
      <c r="QEU38" s="392"/>
      <c r="QEV38" s="392"/>
      <c r="QEW38" s="392"/>
      <c r="QEX38" s="392"/>
      <c r="QEY38" s="392"/>
      <c r="QEZ38" s="392"/>
      <c r="QFA38" s="392"/>
      <c r="QFB38" s="392"/>
      <c r="QFC38" s="392"/>
      <c r="QFD38" s="392"/>
      <c r="QFE38" s="392"/>
      <c r="QFF38" s="392"/>
      <c r="QFG38" s="392"/>
      <c r="QFH38" s="392"/>
      <c r="QFI38" s="392"/>
      <c r="QFJ38" s="392"/>
      <c r="QFK38" s="392"/>
      <c r="QFL38" s="392"/>
      <c r="QFM38" s="392"/>
      <c r="QFN38" s="392"/>
      <c r="QFO38" s="392"/>
      <c r="QFP38" s="392"/>
      <c r="QFQ38" s="392"/>
      <c r="QFR38" s="392"/>
      <c r="QFS38" s="392"/>
      <c r="QFT38" s="392"/>
      <c r="QFU38" s="392"/>
      <c r="QFV38" s="392"/>
      <c r="QFW38" s="392"/>
      <c r="QFX38" s="392"/>
      <c r="QFY38" s="392"/>
      <c r="QFZ38" s="392"/>
      <c r="QGA38" s="392"/>
      <c r="QGB38" s="392"/>
      <c r="QGC38" s="392"/>
      <c r="QGD38" s="392"/>
      <c r="QGE38" s="392"/>
      <c r="QGF38" s="392"/>
      <c r="QGG38" s="392"/>
      <c r="QGH38" s="392"/>
      <c r="QGI38" s="392"/>
      <c r="QGJ38" s="392"/>
      <c r="QGK38" s="392"/>
      <c r="QGL38" s="392"/>
      <c r="QGM38" s="392"/>
      <c r="QGN38" s="392"/>
      <c r="QGO38" s="392"/>
      <c r="QGP38" s="392"/>
      <c r="QGQ38" s="392"/>
      <c r="QGR38" s="392"/>
      <c r="QGS38" s="392"/>
      <c r="QGT38" s="392"/>
      <c r="QGU38" s="392"/>
      <c r="QGV38" s="392"/>
      <c r="QGW38" s="392"/>
      <c r="QGX38" s="392"/>
      <c r="QGY38" s="392"/>
      <c r="QGZ38" s="392"/>
      <c r="QHA38" s="392"/>
      <c r="QHB38" s="392"/>
      <c r="QHC38" s="392"/>
      <c r="QHD38" s="392"/>
      <c r="QHE38" s="392"/>
      <c r="QHF38" s="392"/>
      <c r="QHG38" s="392"/>
      <c r="QHH38" s="392"/>
      <c r="QHI38" s="392"/>
      <c r="QHJ38" s="392"/>
      <c r="QHK38" s="392"/>
      <c r="QHL38" s="392"/>
      <c r="QHM38" s="392"/>
      <c r="QHN38" s="392"/>
      <c r="QHO38" s="392"/>
      <c r="QHP38" s="392"/>
      <c r="QHQ38" s="392"/>
      <c r="QHR38" s="392"/>
      <c r="QHS38" s="392"/>
      <c r="QHT38" s="392"/>
      <c r="QHU38" s="392"/>
      <c r="QHV38" s="392"/>
      <c r="QHW38" s="392"/>
      <c r="QHX38" s="392"/>
      <c r="QHY38" s="392"/>
      <c r="QHZ38" s="392"/>
      <c r="QIA38" s="392"/>
      <c r="QIB38" s="392"/>
      <c r="QIC38" s="392"/>
      <c r="QID38" s="392"/>
      <c r="QIE38" s="392"/>
      <c r="QIF38" s="392"/>
      <c r="QIG38" s="392"/>
      <c r="QIH38" s="392"/>
      <c r="QII38" s="392"/>
      <c r="QIJ38" s="392"/>
      <c r="QIK38" s="392"/>
      <c r="QIL38" s="392"/>
      <c r="QIM38" s="392"/>
      <c r="QIN38" s="392"/>
      <c r="QIO38" s="392"/>
      <c r="QIP38" s="392"/>
      <c r="QIQ38" s="392"/>
      <c r="QIR38" s="392"/>
      <c r="QIS38" s="392"/>
      <c r="QIT38" s="392"/>
      <c r="QIU38" s="392"/>
      <c r="QIV38" s="392"/>
      <c r="QIW38" s="392"/>
      <c r="QIX38" s="392"/>
      <c r="QIY38" s="392"/>
      <c r="QIZ38" s="392"/>
      <c r="QJA38" s="392"/>
      <c r="QJB38" s="392"/>
      <c r="QJC38" s="392"/>
      <c r="QJD38" s="392"/>
      <c r="QJE38" s="392"/>
      <c r="QJF38" s="392"/>
      <c r="QJG38" s="392"/>
      <c r="QJH38" s="392"/>
      <c r="QJI38" s="392"/>
      <c r="QJJ38" s="392"/>
      <c r="QJK38" s="392"/>
      <c r="QJL38" s="392"/>
      <c r="QJM38" s="392"/>
      <c r="QJN38" s="392"/>
      <c r="QJO38" s="392"/>
      <c r="QJP38" s="392"/>
      <c r="QJQ38" s="392"/>
      <c r="QJR38" s="392"/>
      <c r="QJS38" s="392"/>
      <c r="QJT38" s="392"/>
      <c r="QJU38" s="392"/>
      <c r="QJV38" s="392"/>
      <c r="QJW38" s="392"/>
      <c r="QJX38" s="392"/>
      <c r="QJY38" s="392"/>
      <c r="QJZ38" s="392"/>
      <c r="QKA38" s="392"/>
      <c r="QKB38" s="392"/>
      <c r="QKC38" s="392"/>
      <c r="QKD38" s="392"/>
      <c r="QKE38" s="392"/>
      <c r="QKF38" s="392"/>
      <c r="QKG38" s="392"/>
      <c r="QKH38" s="392"/>
      <c r="QKI38" s="392"/>
      <c r="QKJ38" s="392"/>
      <c r="QKK38" s="392"/>
      <c r="QKL38" s="392"/>
      <c r="QKM38" s="392"/>
      <c r="QKN38" s="392"/>
      <c r="QKO38" s="392"/>
      <c r="QKP38" s="392"/>
      <c r="QKQ38" s="392"/>
      <c r="QKR38" s="392"/>
      <c r="QKS38" s="392"/>
      <c r="QKT38" s="392"/>
      <c r="QKU38" s="392"/>
      <c r="QKV38" s="392"/>
      <c r="QKW38" s="392"/>
      <c r="QKX38" s="392"/>
      <c r="QKY38" s="392"/>
      <c r="QKZ38" s="392"/>
      <c r="QLA38" s="392"/>
      <c r="QLB38" s="392"/>
      <c r="QLC38" s="392"/>
      <c r="QLD38" s="392"/>
      <c r="QLE38" s="392"/>
      <c r="QLF38" s="392"/>
      <c r="QLG38" s="392"/>
      <c r="QLH38" s="392"/>
      <c r="QLI38" s="392"/>
      <c r="QLJ38" s="392"/>
      <c r="QLK38" s="392"/>
      <c r="QLL38" s="392"/>
      <c r="QLM38" s="392"/>
      <c r="QLN38" s="392"/>
      <c r="QLO38" s="392"/>
      <c r="QLP38" s="392"/>
      <c r="QLQ38" s="392"/>
      <c r="QLR38" s="392"/>
      <c r="QLS38" s="392"/>
      <c r="QLT38" s="392"/>
      <c r="QLU38" s="392"/>
      <c r="QLV38" s="392"/>
      <c r="QLW38" s="392"/>
      <c r="QLX38" s="392"/>
      <c r="QLY38" s="392"/>
      <c r="QLZ38" s="392"/>
      <c r="QMA38" s="392"/>
      <c r="QMB38" s="392"/>
      <c r="QMC38" s="392"/>
      <c r="QMD38" s="392"/>
      <c r="QME38" s="392"/>
      <c r="QMF38" s="392"/>
      <c r="QMG38" s="392"/>
      <c r="QMH38" s="392"/>
      <c r="QMI38" s="392"/>
      <c r="QMJ38" s="392"/>
      <c r="QMK38" s="392"/>
      <c r="QML38" s="392"/>
      <c r="QMM38" s="392"/>
      <c r="QMN38" s="392"/>
      <c r="QMO38" s="392"/>
      <c r="QMP38" s="392"/>
      <c r="QMQ38" s="392"/>
      <c r="QMR38" s="392"/>
      <c r="QMS38" s="392"/>
      <c r="QMT38" s="392"/>
      <c r="QMU38" s="392"/>
      <c r="QMV38" s="392"/>
      <c r="QMW38" s="392"/>
      <c r="QMX38" s="392"/>
      <c r="QMY38" s="392"/>
      <c r="QMZ38" s="392"/>
      <c r="QNA38" s="392"/>
      <c r="QNB38" s="392"/>
      <c r="QNC38" s="392"/>
      <c r="QND38" s="392"/>
      <c r="QNE38" s="392"/>
      <c r="QNF38" s="392"/>
      <c r="QNG38" s="392"/>
      <c r="QNH38" s="392"/>
      <c r="QNI38" s="392"/>
      <c r="QNJ38" s="392"/>
      <c r="QNK38" s="392"/>
      <c r="QNL38" s="392"/>
      <c r="QNM38" s="392"/>
      <c r="QNN38" s="392"/>
      <c r="QNO38" s="392"/>
      <c r="QNP38" s="392"/>
      <c r="QNQ38" s="392"/>
      <c r="QNR38" s="392"/>
      <c r="QNS38" s="392"/>
      <c r="QNT38" s="392"/>
      <c r="QNU38" s="392"/>
      <c r="QNV38" s="392"/>
      <c r="QNW38" s="392"/>
      <c r="QNX38" s="392"/>
      <c r="QNY38" s="392"/>
      <c r="QNZ38" s="392"/>
      <c r="QOA38" s="392"/>
      <c r="QOB38" s="392"/>
      <c r="QOC38" s="392"/>
      <c r="QOD38" s="392"/>
      <c r="QOE38" s="392"/>
      <c r="QOF38" s="392"/>
      <c r="QOG38" s="392"/>
      <c r="QOH38" s="392"/>
      <c r="QOI38" s="392"/>
      <c r="QOJ38" s="392"/>
      <c r="QOK38" s="392"/>
      <c r="QOL38" s="392"/>
      <c r="QOM38" s="392"/>
      <c r="QON38" s="392"/>
      <c r="QOO38" s="392"/>
      <c r="QOP38" s="392"/>
      <c r="QOQ38" s="392"/>
      <c r="QOR38" s="392"/>
      <c r="QOS38" s="392"/>
      <c r="QOT38" s="392"/>
      <c r="QOU38" s="392"/>
      <c r="QOV38" s="392"/>
      <c r="QOW38" s="392"/>
      <c r="QOX38" s="392"/>
      <c r="QOY38" s="392"/>
      <c r="QOZ38" s="392"/>
      <c r="QPA38" s="392"/>
      <c r="QPB38" s="392"/>
      <c r="QPC38" s="392"/>
      <c r="QPD38" s="392"/>
      <c r="QPE38" s="392"/>
      <c r="QPF38" s="392"/>
      <c r="QPG38" s="392"/>
      <c r="QPH38" s="392"/>
      <c r="QPI38" s="392"/>
      <c r="QPJ38" s="392"/>
      <c r="QPK38" s="392"/>
      <c r="QPL38" s="392"/>
      <c r="QPM38" s="392"/>
      <c r="QPN38" s="392"/>
      <c r="QPO38" s="392"/>
      <c r="QPP38" s="392"/>
      <c r="QPQ38" s="392"/>
      <c r="QPR38" s="392"/>
      <c r="QPS38" s="392"/>
      <c r="QPT38" s="392"/>
      <c r="QPU38" s="392"/>
      <c r="QPV38" s="392"/>
      <c r="QPW38" s="392"/>
      <c r="QPX38" s="392"/>
      <c r="QPY38" s="392"/>
      <c r="QPZ38" s="392"/>
      <c r="QQA38" s="392"/>
      <c r="QQB38" s="392"/>
      <c r="QQC38" s="392"/>
      <c r="QQD38" s="392"/>
      <c r="QQE38" s="392"/>
      <c r="QQF38" s="392"/>
      <c r="QQG38" s="392"/>
      <c r="QQH38" s="392"/>
      <c r="QQI38" s="392"/>
      <c r="QQJ38" s="392"/>
      <c r="QQK38" s="392"/>
      <c r="QQL38" s="392"/>
      <c r="QQM38" s="392"/>
      <c r="QQN38" s="392"/>
      <c r="QQO38" s="392"/>
      <c r="QQP38" s="392"/>
      <c r="QQQ38" s="392"/>
      <c r="QQR38" s="392"/>
      <c r="QQS38" s="392"/>
      <c r="QQT38" s="392"/>
      <c r="QQU38" s="392"/>
      <c r="QQV38" s="392"/>
      <c r="QQW38" s="392"/>
      <c r="QQX38" s="392"/>
      <c r="QQY38" s="392"/>
      <c r="QQZ38" s="392"/>
      <c r="QRA38" s="392"/>
      <c r="QRB38" s="392"/>
      <c r="QRC38" s="392"/>
      <c r="QRD38" s="392"/>
      <c r="QRE38" s="392"/>
      <c r="QRF38" s="392"/>
      <c r="QRG38" s="392"/>
      <c r="QRH38" s="392"/>
      <c r="QRI38" s="392"/>
      <c r="QRJ38" s="392"/>
      <c r="QRK38" s="392"/>
      <c r="QRL38" s="392"/>
      <c r="QRM38" s="392"/>
      <c r="QRN38" s="392"/>
      <c r="QRO38" s="392"/>
      <c r="QRP38" s="392"/>
      <c r="QRQ38" s="392"/>
      <c r="QRR38" s="392"/>
      <c r="QRS38" s="392"/>
      <c r="QRT38" s="392"/>
      <c r="QRU38" s="392"/>
      <c r="QRV38" s="392"/>
      <c r="QRW38" s="392"/>
      <c r="QRX38" s="392"/>
      <c r="QRY38" s="392"/>
      <c r="QRZ38" s="392"/>
      <c r="QSA38" s="392"/>
      <c r="QSB38" s="392"/>
      <c r="QSC38" s="392"/>
      <c r="QSD38" s="392"/>
      <c r="QSE38" s="392"/>
      <c r="QSF38" s="392"/>
      <c r="QSG38" s="392"/>
      <c r="QSH38" s="392"/>
      <c r="QSI38" s="392"/>
      <c r="QSJ38" s="392"/>
      <c r="QSK38" s="392"/>
      <c r="QSL38" s="392"/>
      <c r="QSM38" s="392"/>
      <c r="QSN38" s="392"/>
      <c r="QSO38" s="392"/>
      <c r="QSP38" s="392"/>
      <c r="QSQ38" s="392"/>
      <c r="QSR38" s="392"/>
      <c r="QSS38" s="392"/>
      <c r="QST38" s="392"/>
      <c r="QSU38" s="392"/>
      <c r="QSV38" s="392"/>
      <c r="QSW38" s="392"/>
      <c r="QSX38" s="392"/>
      <c r="QSY38" s="392"/>
      <c r="QSZ38" s="392"/>
      <c r="QTA38" s="392"/>
      <c r="QTB38" s="392"/>
      <c r="QTC38" s="392"/>
      <c r="QTD38" s="392"/>
      <c r="QTE38" s="392"/>
      <c r="QTF38" s="392"/>
      <c r="QTG38" s="392"/>
      <c r="QTH38" s="392"/>
      <c r="QTI38" s="392"/>
      <c r="QTJ38" s="392"/>
      <c r="QTK38" s="392"/>
      <c r="QTL38" s="392"/>
      <c r="QTM38" s="392"/>
      <c r="QTN38" s="392"/>
      <c r="QTO38" s="392"/>
      <c r="QTP38" s="392"/>
      <c r="QTQ38" s="392"/>
      <c r="QTR38" s="392"/>
      <c r="QTS38" s="392"/>
      <c r="QTT38" s="392"/>
      <c r="QTU38" s="392"/>
      <c r="QTV38" s="392"/>
      <c r="QTW38" s="392"/>
      <c r="QTX38" s="392"/>
      <c r="QTY38" s="392"/>
      <c r="QTZ38" s="392"/>
      <c r="QUA38" s="392"/>
      <c r="QUB38" s="392"/>
      <c r="QUC38" s="392"/>
      <c r="QUD38" s="392"/>
      <c r="QUE38" s="392"/>
      <c r="QUF38" s="392"/>
      <c r="QUG38" s="392"/>
      <c r="QUH38" s="392"/>
      <c r="QUI38" s="392"/>
      <c r="QUJ38" s="392"/>
      <c r="QUK38" s="392"/>
      <c r="QUL38" s="392"/>
      <c r="QUM38" s="392"/>
      <c r="QUN38" s="392"/>
      <c r="QUO38" s="392"/>
      <c r="QUP38" s="392"/>
      <c r="QUQ38" s="392"/>
      <c r="QUR38" s="392"/>
      <c r="QUS38" s="392"/>
      <c r="QUT38" s="392"/>
      <c r="QUU38" s="392"/>
      <c r="QUV38" s="392"/>
      <c r="QUW38" s="392"/>
      <c r="QUX38" s="392"/>
      <c r="QUY38" s="392"/>
      <c r="QUZ38" s="392"/>
      <c r="QVA38" s="392"/>
      <c r="QVB38" s="392"/>
      <c r="QVC38" s="392"/>
      <c r="QVD38" s="392"/>
      <c r="QVE38" s="392"/>
      <c r="QVF38" s="392"/>
      <c r="QVG38" s="392"/>
      <c r="QVH38" s="392"/>
      <c r="QVI38" s="392"/>
      <c r="QVJ38" s="392"/>
      <c r="QVK38" s="392"/>
      <c r="QVL38" s="392"/>
      <c r="QVM38" s="392"/>
      <c r="QVN38" s="392"/>
      <c r="QVO38" s="392"/>
      <c r="QVP38" s="392"/>
      <c r="QVQ38" s="392"/>
      <c r="QVR38" s="392"/>
      <c r="QVS38" s="392"/>
      <c r="QVT38" s="392"/>
      <c r="QVU38" s="392"/>
      <c r="QVV38" s="392"/>
      <c r="QVW38" s="392"/>
      <c r="QVX38" s="392"/>
      <c r="QVY38" s="392"/>
      <c r="QVZ38" s="392"/>
      <c r="QWA38" s="392"/>
      <c r="QWB38" s="392"/>
      <c r="QWC38" s="392"/>
      <c r="QWD38" s="392"/>
      <c r="QWE38" s="392"/>
      <c r="QWF38" s="392"/>
      <c r="QWG38" s="392"/>
      <c r="QWH38" s="392"/>
      <c r="QWI38" s="392"/>
      <c r="QWJ38" s="392"/>
      <c r="QWK38" s="392"/>
      <c r="QWL38" s="392"/>
      <c r="QWM38" s="392"/>
      <c r="QWN38" s="392"/>
      <c r="QWO38" s="392"/>
      <c r="QWP38" s="392"/>
      <c r="QWQ38" s="392"/>
      <c r="QWR38" s="392"/>
      <c r="QWS38" s="392"/>
      <c r="QWT38" s="392"/>
      <c r="QWU38" s="392"/>
      <c r="QWV38" s="392"/>
      <c r="QWW38" s="392"/>
      <c r="QWX38" s="392"/>
      <c r="QWY38" s="392"/>
      <c r="QWZ38" s="392"/>
      <c r="QXA38" s="392"/>
      <c r="QXB38" s="392"/>
      <c r="QXC38" s="392"/>
      <c r="QXD38" s="392"/>
      <c r="QXE38" s="392"/>
      <c r="QXF38" s="392"/>
      <c r="QXG38" s="392"/>
      <c r="QXH38" s="392"/>
      <c r="QXI38" s="392"/>
      <c r="QXJ38" s="392"/>
      <c r="QXK38" s="392"/>
      <c r="QXL38" s="392"/>
      <c r="QXM38" s="392"/>
      <c r="QXN38" s="392"/>
      <c r="QXO38" s="392"/>
      <c r="QXP38" s="392"/>
      <c r="QXQ38" s="392"/>
      <c r="QXR38" s="392"/>
      <c r="QXS38" s="392"/>
      <c r="QXT38" s="392"/>
      <c r="QXU38" s="392"/>
      <c r="QXV38" s="392"/>
      <c r="QXW38" s="392"/>
      <c r="QXX38" s="392"/>
      <c r="QXY38" s="392"/>
      <c r="QXZ38" s="392"/>
      <c r="QYA38" s="392"/>
      <c r="QYB38" s="392"/>
      <c r="QYC38" s="392"/>
      <c r="QYD38" s="392"/>
      <c r="QYE38" s="392"/>
      <c r="QYF38" s="392"/>
      <c r="QYG38" s="392"/>
      <c r="QYH38" s="392"/>
      <c r="QYI38" s="392"/>
      <c r="QYJ38" s="392"/>
      <c r="QYK38" s="392"/>
      <c r="QYL38" s="392"/>
      <c r="QYM38" s="392"/>
      <c r="QYN38" s="392"/>
      <c r="QYO38" s="392"/>
      <c r="QYP38" s="392"/>
      <c r="QYQ38" s="392"/>
      <c r="QYR38" s="392"/>
      <c r="QYS38" s="392"/>
      <c r="QYT38" s="392"/>
      <c r="QYU38" s="392"/>
      <c r="QYV38" s="392"/>
      <c r="QYW38" s="392"/>
      <c r="QYX38" s="392"/>
      <c r="QYY38" s="392"/>
      <c r="QYZ38" s="392"/>
      <c r="QZA38" s="392"/>
      <c r="QZB38" s="392"/>
      <c r="QZC38" s="392"/>
      <c r="QZD38" s="392"/>
      <c r="QZE38" s="392"/>
      <c r="QZF38" s="392"/>
      <c r="QZG38" s="392"/>
      <c r="QZH38" s="392"/>
      <c r="QZI38" s="392"/>
      <c r="QZJ38" s="392"/>
      <c r="QZK38" s="392"/>
      <c r="QZL38" s="392"/>
      <c r="QZM38" s="392"/>
      <c r="QZN38" s="392"/>
      <c r="QZO38" s="392"/>
      <c r="QZP38" s="392"/>
      <c r="QZQ38" s="392"/>
      <c r="QZR38" s="392"/>
      <c r="QZS38" s="392"/>
      <c r="QZT38" s="392"/>
      <c r="QZU38" s="392"/>
      <c r="QZV38" s="392"/>
      <c r="QZW38" s="392"/>
      <c r="QZX38" s="392"/>
      <c r="QZY38" s="392"/>
      <c r="QZZ38" s="392"/>
      <c r="RAA38" s="392"/>
      <c r="RAB38" s="392"/>
      <c r="RAC38" s="392"/>
      <c r="RAD38" s="392"/>
      <c r="RAE38" s="392"/>
      <c r="RAF38" s="392"/>
      <c r="RAG38" s="392"/>
      <c r="RAH38" s="392"/>
      <c r="RAI38" s="392"/>
      <c r="RAJ38" s="392"/>
      <c r="RAK38" s="392"/>
      <c r="RAL38" s="392"/>
      <c r="RAM38" s="392"/>
      <c r="RAN38" s="392"/>
      <c r="RAO38" s="392"/>
      <c r="RAP38" s="392"/>
      <c r="RAQ38" s="392"/>
      <c r="RAR38" s="392"/>
      <c r="RAS38" s="392"/>
      <c r="RAT38" s="392"/>
      <c r="RAU38" s="392"/>
      <c r="RAV38" s="392"/>
      <c r="RAW38" s="392"/>
      <c r="RAX38" s="392"/>
      <c r="RAY38" s="392"/>
      <c r="RAZ38" s="392"/>
      <c r="RBA38" s="392"/>
      <c r="RBB38" s="392"/>
      <c r="RBC38" s="392"/>
      <c r="RBD38" s="392"/>
      <c r="RBE38" s="392"/>
      <c r="RBF38" s="392"/>
      <c r="RBG38" s="392"/>
      <c r="RBH38" s="392"/>
      <c r="RBI38" s="392"/>
      <c r="RBJ38" s="392"/>
      <c r="RBK38" s="392"/>
      <c r="RBL38" s="392"/>
      <c r="RBM38" s="392"/>
      <c r="RBN38" s="392"/>
      <c r="RBO38" s="392"/>
      <c r="RBP38" s="392"/>
      <c r="RBQ38" s="392"/>
      <c r="RBR38" s="392"/>
      <c r="RBS38" s="392"/>
      <c r="RBT38" s="392"/>
      <c r="RBU38" s="392"/>
      <c r="RBV38" s="392"/>
      <c r="RBW38" s="392"/>
      <c r="RBX38" s="392"/>
      <c r="RBY38" s="392"/>
      <c r="RBZ38" s="392"/>
      <c r="RCA38" s="392"/>
      <c r="RCB38" s="392"/>
      <c r="RCC38" s="392"/>
      <c r="RCD38" s="392"/>
      <c r="RCE38" s="392"/>
      <c r="RCF38" s="392"/>
      <c r="RCG38" s="392"/>
      <c r="RCH38" s="392"/>
      <c r="RCI38" s="392"/>
      <c r="RCJ38" s="392"/>
      <c r="RCK38" s="392"/>
      <c r="RCL38" s="392"/>
      <c r="RCM38" s="392"/>
      <c r="RCN38" s="392"/>
      <c r="RCO38" s="392"/>
      <c r="RCP38" s="392"/>
      <c r="RCQ38" s="392"/>
      <c r="RCR38" s="392"/>
      <c r="RCS38" s="392"/>
      <c r="RCT38" s="392"/>
      <c r="RCU38" s="392"/>
      <c r="RCV38" s="392"/>
      <c r="RCW38" s="392"/>
      <c r="RCX38" s="392"/>
      <c r="RCY38" s="392"/>
      <c r="RCZ38" s="392"/>
      <c r="RDA38" s="392"/>
      <c r="RDB38" s="392"/>
      <c r="RDC38" s="392"/>
      <c r="RDD38" s="392"/>
      <c r="RDE38" s="392"/>
      <c r="RDF38" s="392"/>
      <c r="RDG38" s="392"/>
      <c r="RDH38" s="392"/>
      <c r="RDI38" s="392"/>
      <c r="RDJ38" s="392"/>
      <c r="RDK38" s="392"/>
      <c r="RDL38" s="392"/>
      <c r="RDM38" s="392"/>
      <c r="RDN38" s="392"/>
      <c r="RDO38" s="392"/>
      <c r="RDP38" s="392"/>
      <c r="RDQ38" s="392"/>
      <c r="RDR38" s="392"/>
      <c r="RDS38" s="392"/>
      <c r="RDT38" s="392"/>
      <c r="RDU38" s="392"/>
      <c r="RDV38" s="392"/>
      <c r="RDW38" s="392"/>
      <c r="RDX38" s="392"/>
      <c r="RDY38" s="392"/>
      <c r="RDZ38" s="392"/>
      <c r="REA38" s="392"/>
      <c r="REB38" s="392"/>
      <c r="REC38" s="392"/>
      <c r="RED38" s="392"/>
      <c r="REE38" s="392"/>
      <c r="REF38" s="392"/>
      <c r="REG38" s="392"/>
      <c r="REH38" s="392"/>
      <c r="REI38" s="392"/>
      <c r="REJ38" s="392"/>
      <c r="REK38" s="392"/>
      <c r="REL38" s="392"/>
      <c r="REM38" s="392"/>
      <c r="REN38" s="392"/>
      <c r="REO38" s="392"/>
      <c r="REP38" s="392"/>
      <c r="REQ38" s="392"/>
      <c r="RER38" s="392"/>
      <c r="RES38" s="392"/>
      <c r="RET38" s="392"/>
      <c r="REU38" s="392"/>
      <c r="REV38" s="392"/>
      <c r="REW38" s="392"/>
      <c r="REX38" s="392"/>
      <c r="REY38" s="392"/>
      <c r="REZ38" s="392"/>
      <c r="RFA38" s="392"/>
      <c r="RFB38" s="392"/>
      <c r="RFC38" s="392"/>
      <c r="RFD38" s="392"/>
      <c r="RFE38" s="392"/>
      <c r="RFF38" s="392"/>
      <c r="RFG38" s="392"/>
      <c r="RFH38" s="392"/>
      <c r="RFI38" s="392"/>
      <c r="RFJ38" s="392"/>
      <c r="RFK38" s="392"/>
      <c r="RFL38" s="392"/>
      <c r="RFM38" s="392"/>
      <c r="RFN38" s="392"/>
      <c r="RFO38" s="392"/>
      <c r="RFP38" s="392"/>
      <c r="RFQ38" s="392"/>
      <c r="RFR38" s="392"/>
      <c r="RFS38" s="392"/>
      <c r="RFT38" s="392"/>
      <c r="RFU38" s="392"/>
      <c r="RFV38" s="392"/>
      <c r="RFW38" s="392"/>
      <c r="RFX38" s="392"/>
      <c r="RFY38" s="392"/>
      <c r="RFZ38" s="392"/>
      <c r="RGA38" s="392"/>
      <c r="RGB38" s="392"/>
      <c r="RGC38" s="392"/>
      <c r="RGD38" s="392"/>
      <c r="RGE38" s="392"/>
      <c r="RGF38" s="392"/>
      <c r="RGG38" s="392"/>
      <c r="RGH38" s="392"/>
      <c r="RGI38" s="392"/>
      <c r="RGJ38" s="392"/>
      <c r="RGK38" s="392"/>
      <c r="RGL38" s="392"/>
      <c r="RGM38" s="392"/>
      <c r="RGN38" s="392"/>
      <c r="RGO38" s="392"/>
      <c r="RGP38" s="392"/>
      <c r="RGQ38" s="392"/>
      <c r="RGR38" s="392"/>
      <c r="RGS38" s="392"/>
      <c r="RGT38" s="392"/>
      <c r="RGU38" s="392"/>
      <c r="RGV38" s="392"/>
      <c r="RGW38" s="392"/>
      <c r="RGX38" s="392"/>
      <c r="RGY38" s="392"/>
      <c r="RGZ38" s="392"/>
      <c r="RHA38" s="392"/>
      <c r="RHB38" s="392"/>
      <c r="RHC38" s="392"/>
      <c r="RHD38" s="392"/>
      <c r="RHE38" s="392"/>
      <c r="RHF38" s="392"/>
      <c r="RHG38" s="392"/>
      <c r="RHH38" s="392"/>
      <c r="RHI38" s="392"/>
      <c r="RHJ38" s="392"/>
      <c r="RHK38" s="392"/>
      <c r="RHL38" s="392"/>
      <c r="RHM38" s="392"/>
      <c r="RHN38" s="392"/>
      <c r="RHO38" s="392"/>
      <c r="RHP38" s="392"/>
      <c r="RHQ38" s="392"/>
      <c r="RHR38" s="392"/>
      <c r="RHS38" s="392"/>
      <c r="RHT38" s="392"/>
      <c r="RHU38" s="392"/>
      <c r="RHV38" s="392"/>
      <c r="RHW38" s="392"/>
      <c r="RHX38" s="392"/>
      <c r="RHY38" s="392"/>
      <c r="RHZ38" s="392"/>
      <c r="RIA38" s="392"/>
      <c r="RIB38" s="392"/>
      <c r="RIC38" s="392"/>
      <c r="RID38" s="392"/>
      <c r="RIE38" s="392"/>
      <c r="RIF38" s="392"/>
      <c r="RIG38" s="392"/>
      <c r="RIH38" s="392"/>
      <c r="RII38" s="392"/>
      <c r="RIJ38" s="392"/>
      <c r="RIK38" s="392"/>
      <c r="RIL38" s="392"/>
      <c r="RIM38" s="392"/>
      <c r="RIN38" s="392"/>
      <c r="RIO38" s="392"/>
      <c r="RIP38" s="392"/>
      <c r="RIQ38" s="392"/>
      <c r="RIR38" s="392"/>
      <c r="RIS38" s="392"/>
      <c r="RIT38" s="392"/>
      <c r="RIU38" s="392"/>
      <c r="RIV38" s="392"/>
      <c r="RIW38" s="392"/>
      <c r="RIX38" s="392"/>
      <c r="RIY38" s="392"/>
      <c r="RIZ38" s="392"/>
      <c r="RJA38" s="392"/>
      <c r="RJB38" s="392"/>
      <c r="RJC38" s="392"/>
      <c r="RJD38" s="392"/>
      <c r="RJE38" s="392"/>
      <c r="RJF38" s="392"/>
      <c r="RJG38" s="392"/>
      <c r="RJH38" s="392"/>
      <c r="RJI38" s="392"/>
      <c r="RJJ38" s="392"/>
      <c r="RJK38" s="392"/>
      <c r="RJL38" s="392"/>
      <c r="RJM38" s="392"/>
      <c r="RJN38" s="392"/>
      <c r="RJO38" s="392"/>
      <c r="RJP38" s="392"/>
      <c r="RJQ38" s="392"/>
      <c r="RJR38" s="392"/>
      <c r="RJS38" s="392"/>
      <c r="RJT38" s="392"/>
      <c r="RJU38" s="392"/>
      <c r="RJV38" s="392"/>
      <c r="RJW38" s="392"/>
      <c r="RJX38" s="392"/>
      <c r="RJY38" s="392"/>
      <c r="RJZ38" s="392"/>
      <c r="RKA38" s="392"/>
      <c r="RKB38" s="392"/>
      <c r="RKC38" s="392"/>
      <c r="RKD38" s="392"/>
      <c r="RKE38" s="392"/>
      <c r="RKF38" s="392"/>
      <c r="RKG38" s="392"/>
      <c r="RKH38" s="392"/>
      <c r="RKI38" s="392"/>
      <c r="RKJ38" s="392"/>
      <c r="RKK38" s="392"/>
      <c r="RKL38" s="392"/>
      <c r="RKM38" s="392"/>
      <c r="RKN38" s="392"/>
      <c r="RKO38" s="392"/>
      <c r="RKP38" s="392"/>
      <c r="RKQ38" s="392"/>
      <c r="RKR38" s="392"/>
      <c r="RKS38" s="392"/>
      <c r="RKT38" s="392"/>
      <c r="RKU38" s="392"/>
      <c r="RKV38" s="392"/>
      <c r="RKW38" s="392"/>
      <c r="RKX38" s="392"/>
      <c r="RKY38" s="392"/>
      <c r="RKZ38" s="392"/>
      <c r="RLA38" s="392"/>
      <c r="RLB38" s="392"/>
      <c r="RLC38" s="392"/>
      <c r="RLD38" s="392"/>
      <c r="RLE38" s="392"/>
      <c r="RLF38" s="392"/>
      <c r="RLG38" s="392"/>
      <c r="RLH38" s="392"/>
      <c r="RLI38" s="392"/>
      <c r="RLJ38" s="392"/>
      <c r="RLK38" s="392"/>
      <c r="RLL38" s="392"/>
      <c r="RLM38" s="392"/>
      <c r="RLN38" s="392"/>
      <c r="RLO38" s="392"/>
      <c r="RLP38" s="392"/>
      <c r="RLQ38" s="392"/>
      <c r="RLR38" s="392"/>
      <c r="RLS38" s="392"/>
      <c r="RLT38" s="392"/>
      <c r="RLU38" s="392"/>
      <c r="RLV38" s="392"/>
      <c r="RLW38" s="392"/>
      <c r="RLX38" s="392"/>
      <c r="RLY38" s="392"/>
      <c r="RLZ38" s="392"/>
      <c r="RMA38" s="392"/>
      <c r="RMB38" s="392"/>
      <c r="RMC38" s="392"/>
      <c r="RMD38" s="392"/>
      <c r="RME38" s="392"/>
      <c r="RMF38" s="392"/>
      <c r="RMG38" s="392"/>
      <c r="RMH38" s="392"/>
      <c r="RMI38" s="392"/>
      <c r="RMJ38" s="392"/>
      <c r="RMK38" s="392"/>
      <c r="RML38" s="392"/>
      <c r="RMM38" s="392"/>
      <c r="RMN38" s="392"/>
      <c r="RMO38" s="392"/>
      <c r="RMP38" s="392"/>
      <c r="RMQ38" s="392"/>
      <c r="RMR38" s="392"/>
      <c r="RMS38" s="392"/>
      <c r="RMT38" s="392"/>
      <c r="RMU38" s="392"/>
      <c r="RMV38" s="392"/>
      <c r="RMW38" s="392"/>
      <c r="RMX38" s="392"/>
      <c r="RMY38" s="392"/>
      <c r="RMZ38" s="392"/>
      <c r="RNA38" s="392"/>
      <c r="RNB38" s="392"/>
      <c r="RNC38" s="392"/>
      <c r="RND38" s="392"/>
      <c r="RNE38" s="392"/>
      <c r="RNF38" s="392"/>
      <c r="RNG38" s="392"/>
      <c r="RNH38" s="392"/>
      <c r="RNI38" s="392"/>
      <c r="RNJ38" s="392"/>
      <c r="RNK38" s="392"/>
      <c r="RNL38" s="392"/>
      <c r="RNM38" s="392"/>
      <c r="RNN38" s="392"/>
      <c r="RNO38" s="392"/>
      <c r="RNP38" s="392"/>
      <c r="RNQ38" s="392"/>
      <c r="RNR38" s="392"/>
      <c r="RNS38" s="392"/>
      <c r="RNT38" s="392"/>
      <c r="RNU38" s="392"/>
      <c r="RNV38" s="392"/>
      <c r="RNW38" s="392"/>
      <c r="RNX38" s="392"/>
      <c r="RNY38" s="392"/>
      <c r="RNZ38" s="392"/>
      <c r="ROA38" s="392"/>
      <c r="ROB38" s="392"/>
      <c r="ROC38" s="392"/>
      <c r="ROD38" s="392"/>
      <c r="ROE38" s="392"/>
      <c r="ROF38" s="392"/>
      <c r="ROG38" s="392"/>
      <c r="ROH38" s="392"/>
      <c r="ROI38" s="392"/>
      <c r="ROJ38" s="392"/>
      <c r="ROK38" s="392"/>
      <c r="ROL38" s="392"/>
      <c r="ROM38" s="392"/>
      <c r="RON38" s="392"/>
      <c r="ROO38" s="392"/>
      <c r="ROP38" s="392"/>
      <c r="ROQ38" s="392"/>
      <c r="ROR38" s="392"/>
      <c r="ROS38" s="392"/>
      <c r="ROT38" s="392"/>
      <c r="ROU38" s="392"/>
      <c r="ROV38" s="392"/>
      <c r="ROW38" s="392"/>
      <c r="ROX38" s="392"/>
      <c r="ROY38" s="392"/>
      <c r="ROZ38" s="392"/>
      <c r="RPA38" s="392"/>
      <c r="RPB38" s="392"/>
      <c r="RPC38" s="392"/>
      <c r="RPD38" s="392"/>
      <c r="RPE38" s="392"/>
      <c r="RPF38" s="392"/>
      <c r="RPG38" s="392"/>
      <c r="RPH38" s="392"/>
      <c r="RPI38" s="392"/>
      <c r="RPJ38" s="392"/>
      <c r="RPK38" s="392"/>
      <c r="RPL38" s="392"/>
      <c r="RPM38" s="392"/>
      <c r="RPN38" s="392"/>
      <c r="RPO38" s="392"/>
      <c r="RPP38" s="392"/>
      <c r="RPQ38" s="392"/>
      <c r="RPR38" s="392"/>
      <c r="RPS38" s="392"/>
      <c r="RPT38" s="392"/>
      <c r="RPU38" s="392"/>
      <c r="RPV38" s="392"/>
      <c r="RPW38" s="392"/>
      <c r="RPX38" s="392"/>
      <c r="RPY38" s="392"/>
      <c r="RPZ38" s="392"/>
      <c r="RQA38" s="392"/>
      <c r="RQB38" s="392"/>
      <c r="RQC38" s="392"/>
      <c r="RQD38" s="392"/>
      <c r="RQE38" s="392"/>
      <c r="RQF38" s="392"/>
      <c r="RQG38" s="392"/>
      <c r="RQH38" s="392"/>
      <c r="RQI38" s="392"/>
      <c r="RQJ38" s="392"/>
      <c r="RQK38" s="392"/>
      <c r="RQL38" s="392"/>
      <c r="RQM38" s="392"/>
      <c r="RQN38" s="392"/>
      <c r="RQO38" s="392"/>
      <c r="RQP38" s="392"/>
      <c r="RQQ38" s="392"/>
      <c r="RQR38" s="392"/>
      <c r="RQS38" s="392"/>
      <c r="RQT38" s="392"/>
      <c r="RQU38" s="392"/>
      <c r="RQV38" s="392"/>
      <c r="RQW38" s="392"/>
      <c r="RQX38" s="392"/>
      <c r="RQY38" s="392"/>
      <c r="RQZ38" s="392"/>
      <c r="RRA38" s="392"/>
      <c r="RRB38" s="392"/>
      <c r="RRC38" s="392"/>
      <c r="RRD38" s="392"/>
      <c r="RRE38" s="392"/>
      <c r="RRF38" s="392"/>
      <c r="RRG38" s="392"/>
      <c r="RRH38" s="392"/>
      <c r="RRI38" s="392"/>
      <c r="RRJ38" s="392"/>
      <c r="RRK38" s="392"/>
      <c r="RRL38" s="392"/>
      <c r="RRM38" s="392"/>
      <c r="RRN38" s="392"/>
      <c r="RRO38" s="392"/>
      <c r="RRP38" s="392"/>
      <c r="RRQ38" s="392"/>
      <c r="RRR38" s="392"/>
      <c r="RRS38" s="392"/>
      <c r="RRT38" s="392"/>
      <c r="RRU38" s="392"/>
      <c r="RRV38" s="392"/>
      <c r="RRW38" s="392"/>
      <c r="RRX38" s="392"/>
      <c r="RRY38" s="392"/>
      <c r="RRZ38" s="392"/>
      <c r="RSA38" s="392"/>
      <c r="RSB38" s="392"/>
      <c r="RSC38" s="392"/>
      <c r="RSD38" s="392"/>
      <c r="RSE38" s="392"/>
      <c r="RSF38" s="392"/>
      <c r="RSG38" s="392"/>
      <c r="RSH38" s="392"/>
      <c r="RSI38" s="392"/>
      <c r="RSJ38" s="392"/>
      <c r="RSK38" s="392"/>
      <c r="RSL38" s="392"/>
      <c r="RSM38" s="392"/>
      <c r="RSN38" s="392"/>
      <c r="RSO38" s="392"/>
      <c r="RSP38" s="392"/>
      <c r="RSQ38" s="392"/>
      <c r="RSR38" s="392"/>
      <c r="RSS38" s="392"/>
      <c r="RST38" s="392"/>
      <c r="RSU38" s="392"/>
      <c r="RSV38" s="392"/>
      <c r="RSW38" s="392"/>
      <c r="RSX38" s="392"/>
      <c r="RSY38" s="392"/>
      <c r="RSZ38" s="392"/>
      <c r="RTA38" s="392"/>
      <c r="RTB38" s="392"/>
      <c r="RTC38" s="392"/>
      <c r="RTD38" s="392"/>
      <c r="RTE38" s="392"/>
      <c r="RTF38" s="392"/>
      <c r="RTG38" s="392"/>
      <c r="RTH38" s="392"/>
      <c r="RTI38" s="392"/>
      <c r="RTJ38" s="392"/>
      <c r="RTK38" s="392"/>
      <c r="RTL38" s="392"/>
      <c r="RTM38" s="392"/>
      <c r="RTN38" s="392"/>
      <c r="RTO38" s="392"/>
      <c r="RTP38" s="392"/>
      <c r="RTQ38" s="392"/>
      <c r="RTR38" s="392"/>
      <c r="RTS38" s="392"/>
      <c r="RTT38" s="392"/>
      <c r="RTU38" s="392"/>
      <c r="RTV38" s="392"/>
      <c r="RTW38" s="392"/>
      <c r="RTX38" s="392"/>
      <c r="RTY38" s="392"/>
      <c r="RTZ38" s="392"/>
      <c r="RUA38" s="392"/>
      <c r="RUB38" s="392"/>
      <c r="RUC38" s="392"/>
      <c r="RUD38" s="392"/>
      <c r="RUE38" s="392"/>
      <c r="RUF38" s="392"/>
      <c r="RUG38" s="392"/>
      <c r="RUH38" s="392"/>
      <c r="RUI38" s="392"/>
      <c r="RUJ38" s="392"/>
      <c r="RUK38" s="392"/>
      <c r="RUL38" s="392"/>
      <c r="RUM38" s="392"/>
      <c r="RUN38" s="392"/>
      <c r="RUO38" s="392"/>
      <c r="RUP38" s="392"/>
      <c r="RUQ38" s="392"/>
      <c r="RUR38" s="392"/>
      <c r="RUS38" s="392"/>
      <c r="RUT38" s="392"/>
      <c r="RUU38" s="392"/>
      <c r="RUV38" s="392"/>
      <c r="RUW38" s="392"/>
      <c r="RUX38" s="392"/>
      <c r="RUY38" s="392"/>
      <c r="RUZ38" s="392"/>
      <c r="RVA38" s="392"/>
      <c r="RVB38" s="392"/>
      <c r="RVC38" s="392"/>
      <c r="RVD38" s="392"/>
      <c r="RVE38" s="392"/>
      <c r="RVF38" s="392"/>
      <c r="RVG38" s="392"/>
      <c r="RVH38" s="392"/>
      <c r="RVI38" s="392"/>
      <c r="RVJ38" s="392"/>
      <c r="RVK38" s="392"/>
      <c r="RVL38" s="392"/>
      <c r="RVM38" s="392"/>
      <c r="RVN38" s="392"/>
      <c r="RVO38" s="392"/>
      <c r="RVP38" s="392"/>
      <c r="RVQ38" s="392"/>
      <c r="RVR38" s="392"/>
      <c r="RVS38" s="392"/>
      <c r="RVT38" s="392"/>
      <c r="RVU38" s="392"/>
      <c r="RVV38" s="392"/>
      <c r="RVW38" s="392"/>
      <c r="RVX38" s="392"/>
      <c r="RVY38" s="392"/>
      <c r="RVZ38" s="392"/>
      <c r="RWA38" s="392"/>
      <c r="RWB38" s="392"/>
      <c r="RWC38" s="392"/>
      <c r="RWD38" s="392"/>
      <c r="RWE38" s="392"/>
      <c r="RWF38" s="392"/>
      <c r="RWG38" s="392"/>
      <c r="RWH38" s="392"/>
      <c r="RWI38" s="392"/>
      <c r="RWJ38" s="392"/>
      <c r="RWK38" s="392"/>
      <c r="RWL38" s="392"/>
      <c r="RWM38" s="392"/>
      <c r="RWN38" s="392"/>
      <c r="RWO38" s="392"/>
      <c r="RWP38" s="392"/>
      <c r="RWQ38" s="392"/>
      <c r="RWR38" s="392"/>
      <c r="RWS38" s="392"/>
      <c r="RWT38" s="392"/>
      <c r="RWU38" s="392"/>
      <c r="RWV38" s="392"/>
      <c r="RWW38" s="392"/>
      <c r="RWX38" s="392"/>
      <c r="RWY38" s="392"/>
      <c r="RWZ38" s="392"/>
      <c r="RXA38" s="392"/>
      <c r="RXB38" s="392"/>
      <c r="RXC38" s="392"/>
      <c r="RXD38" s="392"/>
      <c r="RXE38" s="392"/>
      <c r="RXF38" s="392"/>
      <c r="RXG38" s="392"/>
      <c r="RXH38" s="392"/>
      <c r="RXI38" s="392"/>
      <c r="RXJ38" s="392"/>
      <c r="RXK38" s="392"/>
      <c r="RXL38" s="392"/>
      <c r="RXM38" s="392"/>
      <c r="RXN38" s="392"/>
      <c r="RXO38" s="392"/>
      <c r="RXP38" s="392"/>
      <c r="RXQ38" s="392"/>
      <c r="RXR38" s="392"/>
      <c r="RXS38" s="392"/>
      <c r="RXT38" s="392"/>
      <c r="RXU38" s="392"/>
      <c r="RXV38" s="392"/>
      <c r="RXW38" s="392"/>
      <c r="RXX38" s="392"/>
      <c r="RXY38" s="392"/>
      <c r="RXZ38" s="392"/>
      <c r="RYA38" s="392"/>
      <c r="RYB38" s="392"/>
      <c r="RYC38" s="392"/>
      <c r="RYD38" s="392"/>
      <c r="RYE38" s="392"/>
      <c r="RYF38" s="392"/>
      <c r="RYG38" s="392"/>
      <c r="RYH38" s="392"/>
      <c r="RYI38" s="392"/>
      <c r="RYJ38" s="392"/>
      <c r="RYK38" s="392"/>
      <c r="RYL38" s="392"/>
      <c r="RYM38" s="392"/>
      <c r="RYN38" s="392"/>
      <c r="RYO38" s="392"/>
      <c r="RYP38" s="392"/>
      <c r="RYQ38" s="392"/>
      <c r="RYR38" s="392"/>
      <c r="RYS38" s="392"/>
      <c r="RYT38" s="392"/>
      <c r="RYU38" s="392"/>
      <c r="RYV38" s="392"/>
      <c r="RYW38" s="392"/>
      <c r="RYX38" s="392"/>
      <c r="RYY38" s="392"/>
      <c r="RYZ38" s="392"/>
      <c r="RZA38" s="392"/>
      <c r="RZB38" s="392"/>
      <c r="RZC38" s="392"/>
      <c r="RZD38" s="392"/>
      <c r="RZE38" s="392"/>
      <c r="RZF38" s="392"/>
      <c r="RZG38" s="392"/>
      <c r="RZH38" s="392"/>
      <c r="RZI38" s="392"/>
      <c r="RZJ38" s="392"/>
      <c r="RZK38" s="392"/>
      <c r="RZL38" s="392"/>
      <c r="RZM38" s="392"/>
      <c r="RZN38" s="392"/>
      <c r="RZO38" s="392"/>
      <c r="RZP38" s="392"/>
      <c r="RZQ38" s="392"/>
      <c r="RZR38" s="392"/>
      <c r="RZS38" s="392"/>
      <c r="RZT38" s="392"/>
      <c r="RZU38" s="392"/>
      <c r="RZV38" s="392"/>
      <c r="RZW38" s="392"/>
      <c r="RZX38" s="392"/>
      <c r="RZY38" s="392"/>
      <c r="RZZ38" s="392"/>
      <c r="SAA38" s="392"/>
      <c r="SAB38" s="392"/>
      <c r="SAC38" s="392"/>
      <c r="SAD38" s="392"/>
      <c r="SAE38" s="392"/>
      <c r="SAF38" s="392"/>
      <c r="SAG38" s="392"/>
      <c r="SAH38" s="392"/>
      <c r="SAI38" s="392"/>
      <c r="SAJ38" s="392"/>
      <c r="SAK38" s="392"/>
      <c r="SAL38" s="392"/>
      <c r="SAM38" s="392"/>
      <c r="SAN38" s="392"/>
      <c r="SAO38" s="392"/>
      <c r="SAP38" s="392"/>
      <c r="SAQ38" s="392"/>
      <c r="SAR38" s="392"/>
      <c r="SAS38" s="392"/>
      <c r="SAT38" s="392"/>
      <c r="SAU38" s="392"/>
      <c r="SAV38" s="392"/>
      <c r="SAW38" s="392"/>
      <c r="SAX38" s="392"/>
      <c r="SAY38" s="392"/>
      <c r="SAZ38" s="392"/>
      <c r="SBA38" s="392"/>
      <c r="SBB38" s="392"/>
      <c r="SBC38" s="392"/>
      <c r="SBD38" s="392"/>
      <c r="SBE38" s="392"/>
      <c r="SBF38" s="392"/>
      <c r="SBG38" s="392"/>
      <c r="SBH38" s="392"/>
      <c r="SBI38" s="392"/>
      <c r="SBJ38" s="392"/>
      <c r="SBK38" s="392"/>
      <c r="SBL38" s="392"/>
      <c r="SBM38" s="392"/>
      <c r="SBN38" s="392"/>
      <c r="SBO38" s="392"/>
      <c r="SBP38" s="392"/>
      <c r="SBQ38" s="392"/>
      <c r="SBR38" s="392"/>
      <c r="SBS38" s="392"/>
      <c r="SBT38" s="392"/>
      <c r="SBU38" s="392"/>
      <c r="SBV38" s="392"/>
      <c r="SBW38" s="392"/>
      <c r="SBX38" s="392"/>
      <c r="SBY38" s="392"/>
      <c r="SBZ38" s="392"/>
      <c r="SCA38" s="392"/>
      <c r="SCB38" s="392"/>
      <c r="SCC38" s="392"/>
      <c r="SCD38" s="392"/>
      <c r="SCE38" s="392"/>
      <c r="SCF38" s="392"/>
      <c r="SCG38" s="392"/>
      <c r="SCH38" s="392"/>
      <c r="SCI38" s="392"/>
      <c r="SCJ38" s="392"/>
      <c r="SCK38" s="392"/>
      <c r="SCL38" s="392"/>
      <c r="SCM38" s="392"/>
      <c r="SCN38" s="392"/>
      <c r="SCO38" s="392"/>
      <c r="SCP38" s="392"/>
      <c r="SCQ38" s="392"/>
      <c r="SCR38" s="392"/>
      <c r="SCS38" s="392"/>
      <c r="SCT38" s="392"/>
      <c r="SCU38" s="392"/>
      <c r="SCV38" s="392"/>
      <c r="SCW38" s="392"/>
      <c r="SCX38" s="392"/>
      <c r="SCY38" s="392"/>
      <c r="SCZ38" s="392"/>
      <c r="SDA38" s="392"/>
      <c r="SDB38" s="392"/>
      <c r="SDC38" s="392"/>
      <c r="SDD38" s="392"/>
      <c r="SDE38" s="392"/>
      <c r="SDF38" s="392"/>
      <c r="SDG38" s="392"/>
      <c r="SDH38" s="392"/>
      <c r="SDI38" s="392"/>
      <c r="SDJ38" s="392"/>
      <c r="SDK38" s="392"/>
      <c r="SDL38" s="392"/>
      <c r="SDM38" s="392"/>
      <c r="SDN38" s="392"/>
      <c r="SDO38" s="392"/>
      <c r="SDP38" s="392"/>
      <c r="SDQ38" s="392"/>
      <c r="SDR38" s="392"/>
      <c r="SDS38" s="392"/>
      <c r="SDT38" s="392"/>
      <c r="SDU38" s="392"/>
      <c r="SDV38" s="392"/>
      <c r="SDW38" s="392"/>
      <c r="SDX38" s="392"/>
      <c r="SDY38" s="392"/>
      <c r="SDZ38" s="392"/>
      <c r="SEA38" s="392"/>
      <c r="SEB38" s="392"/>
      <c r="SEC38" s="392"/>
      <c r="SED38" s="392"/>
      <c r="SEE38" s="392"/>
      <c r="SEF38" s="392"/>
      <c r="SEG38" s="392"/>
      <c r="SEH38" s="392"/>
      <c r="SEI38" s="392"/>
      <c r="SEJ38" s="392"/>
      <c r="SEK38" s="392"/>
      <c r="SEL38" s="392"/>
      <c r="SEM38" s="392"/>
      <c r="SEN38" s="392"/>
      <c r="SEO38" s="392"/>
      <c r="SEP38" s="392"/>
      <c r="SEQ38" s="392"/>
      <c r="SER38" s="392"/>
      <c r="SES38" s="392"/>
      <c r="SET38" s="392"/>
      <c r="SEU38" s="392"/>
      <c r="SEV38" s="392"/>
      <c r="SEW38" s="392"/>
      <c r="SEX38" s="392"/>
      <c r="SEY38" s="392"/>
      <c r="SEZ38" s="392"/>
      <c r="SFA38" s="392"/>
      <c r="SFB38" s="392"/>
      <c r="SFC38" s="392"/>
      <c r="SFD38" s="392"/>
      <c r="SFE38" s="392"/>
      <c r="SFF38" s="392"/>
      <c r="SFG38" s="392"/>
      <c r="SFH38" s="392"/>
      <c r="SFI38" s="392"/>
      <c r="SFJ38" s="392"/>
      <c r="SFK38" s="392"/>
      <c r="SFL38" s="392"/>
      <c r="SFM38" s="392"/>
      <c r="SFN38" s="392"/>
      <c r="SFO38" s="392"/>
      <c r="SFP38" s="392"/>
      <c r="SFQ38" s="392"/>
      <c r="SFR38" s="392"/>
      <c r="SFS38" s="392"/>
      <c r="SFT38" s="392"/>
      <c r="SFU38" s="392"/>
      <c r="SFV38" s="392"/>
      <c r="SFW38" s="392"/>
      <c r="SFX38" s="392"/>
      <c r="SFY38" s="392"/>
      <c r="SFZ38" s="392"/>
      <c r="SGA38" s="392"/>
      <c r="SGB38" s="392"/>
      <c r="SGC38" s="392"/>
      <c r="SGD38" s="392"/>
      <c r="SGE38" s="392"/>
      <c r="SGF38" s="392"/>
      <c r="SGG38" s="392"/>
      <c r="SGH38" s="392"/>
      <c r="SGI38" s="392"/>
      <c r="SGJ38" s="392"/>
      <c r="SGK38" s="392"/>
      <c r="SGL38" s="392"/>
      <c r="SGM38" s="392"/>
      <c r="SGN38" s="392"/>
      <c r="SGO38" s="392"/>
      <c r="SGP38" s="392"/>
      <c r="SGQ38" s="392"/>
      <c r="SGR38" s="392"/>
      <c r="SGS38" s="392"/>
      <c r="SGT38" s="392"/>
      <c r="SGU38" s="392"/>
      <c r="SGV38" s="392"/>
      <c r="SGW38" s="392"/>
      <c r="SGX38" s="392"/>
      <c r="SGY38" s="392"/>
      <c r="SGZ38" s="392"/>
      <c r="SHA38" s="392"/>
      <c r="SHB38" s="392"/>
      <c r="SHC38" s="392"/>
      <c r="SHD38" s="392"/>
      <c r="SHE38" s="392"/>
      <c r="SHF38" s="392"/>
      <c r="SHG38" s="392"/>
      <c r="SHH38" s="392"/>
      <c r="SHI38" s="392"/>
      <c r="SHJ38" s="392"/>
      <c r="SHK38" s="392"/>
      <c r="SHL38" s="392"/>
      <c r="SHM38" s="392"/>
      <c r="SHN38" s="392"/>
      <c r="SHO38" s="392"/>
      <c r="SHP38" s="392"/>
      <c r="SHQ38" s="392"/>
      <c r="SHR38" s="392"/>
      <c r="SHS38" s="392"/>
      <c r="SHT38" s="392"/>
      <c r="SHU38" s="392"/>
      <c r="SHV38" s="392"/>
      <c r="SHW38" s="392"/>
      <c r="SHX38" s="392"/>
      <c r="SHY38" s="392"/>
      <c r="SHZ38" s="392"/>
      <c r="SIA38" s="392"/>
      <c r="SIB38" s="392"/>
      <c r="SIC38" s="392"/>
      <c r="SID38" s="392"/>
      <c r="SIE38" s="392"/>
      <c r="SIF38" s="392"/>
      <c r="SIG38" s="392"/>
      <c r="SIH38" s="392"/>
      <c r="SII38" s="392"/>
      <c r="SIJ38" s="392"/>
      <c r="SIK38" s="392"/>
      <c r="SIL38" s="392"/>
      <c r="SIM38" s="392"/>
      <c r="SIN38" s="392"/>
      <c r="SIO38" s="392"/>
      <c r="SIP38" s="392"/>
      <c r="SIQ38" s="392"/>
      <c r="SIR38" s="392"/>
      <c r="SIS38" s="392"/>
      <c r="SIT38" s="392"/>
      <c r="SIU38" s="392"/>
      <c r="SIV38" s="392"/>
      <c r="SIW38" s="392"/>
      <c r="SIX38" s="392"/>
      <c r="SIY38" s="392"/>
      <c r="SIZ38" s="392"/>
      <c r="SJA38" s="392"/>
      <c r="SJB38" s="392"/>
      <c r="SJC38" s="392"/>
      <c r="SJD38" s="392"/>
      <c r="SJE38" s="392"/>
      <c r="SJF38" s="392"/>
      <c r="SJG38" s="392"/>
      <c r="SJH38" s="392"/>
      <c r="SJI38" s="392"/>
      <c r="SJJ38" s="392"/>
      <c r="SJK38" s="392"/>
      <c r="SJL38" s="392"/>
      <c r="SJM38" s="392"/>
      <c r="SJN38" s="392"/>
      <c r="SJO38" s="392"/>
      <c r="SJP38" s="392"/>
      <c r="SJQ38" s="392"/>
      <c r="SJR38" s="392"/>
      <c r="SJS38" s="392"/>
      <c r="SJT38" s="392"/>
      <c r="SJU38" s="392"/>
      <c r="SJV38" s="392"/>
      <c r="SJW38" s="392"/>
      <c r="SJX38" s="392"/>
      <c r="SJY38" s="392"/>
      <c r="SJZ38" s="392"/>
      <c r="SKA38" s="392"/>
      <c r="SKB38" s="392"/>
      <c r="SKC38" s="392"/>
      <c r="SKD38" s="392"/>
      <c r="SKE38" s="392"/>
      <c r="SKF38" s="392"/>
      <c r="SKG38" s="392"/>
      <c r="SKH38" s="392"/>
      <c r="SKI38" s="392"/>
      <c r="SKJ38" s="392"/>
      <c r="SKK38" s="392"/>
      <c r="SKL38" s="392"/>
      <c r="SKM38" s="392"/>
      <c r="SKN38" s="392"/>
      <c r="SKO38" s="392"/>
      <c r="SKP38" s="392"/>
      <c r="SKQ38" s="392"/>
      <c r="SKR38" s="392"/>
      <c r="SKS38" s="392"/>
      <c r="SKT38" s="392"/>
      <c r="SKU38" s="392"/>
      <c r="SKV38" s="392"/>
      <c r="SKW38" s="392"/>
      <c r="SKX38" s="392"/>
      <c r="SKY38" s="392"/>
      <c r="SKZ38" s="392"/>
      <c r="SLA38" s="392"/>
      <c r="SLB38" s="392"/>
      <c r="SLC38" s="392"/>
      <c r="SLD38" s="392"/>
      <c r="SLE38" s="392"/>
      <c r="SLF38" s="392"/>
      <c r="SLG38" s="392"/>
      <c r="SLH38" s="392"/>
      <c r="SLI38" s="392"/>
      <c r="SLJ38" s="392"/>
      <c r="SLK38" s="392"/>
      <c r="SLL38" s="392"/>
      <c r="SLM38" s="392"/>
      <c r="SLN38" s="392"/>
      <c r="SLO38" s="392"/>
      <c r="SLP38" s="392"/>
      <c r="SLQ38" s="392"/>
      <c r="SLR38" s="392"/>
      <c r="SLS38" s="392"/>
      <c r="SLT38" s="392"/>
      <c r="SLU38" s="392"/>
      <c r="SLV38" s="392"/>
      <c r="SLW38" s="392"/>
      <c r="SLX38" s="392"/>
      <c r="SLY38" s="392"/>
      <c r="SLZ38" s="392"/>
      <c r="SMA38" s="392"/>
      <c r="SMB38" s="392"/>
      <c r="SMC38" s="392"/>
      <c r="SMD38" s="392"/>
      <c r="SME38" s="392"/>
      <c r="SMF38" s="392"/>
      <c r="SMG38" s="392"/>
      <c r="SMH38" s="392"/>
      <c r="SMI38" s="392"/>
      <c r="SMJ38" s="392"/>
      <c r="SMK38" s="392"/>
      <c r="SML38" s="392"/>
      <c r="SMM38" s="392"/>
      <c r="SMN38" s="392"/>
      <c r="SMO38" s="392"/>
      <c r="SMP38" s="392"/>
      <c r="SMQ38" s="392"/>
      <c r="SMR38" s="392"/>
      <c r="SMS38" s="392"/>
      <c r="SMT38" s="392"/>
      <c r="SMU38" s="392"/>
      <c r="SMV38" s="392"/>
      <c r="SMW38" s="392"/>
      <c r="SMX38" s="392"/>
      <c r="SMY38" s="392"/>
      <c r="SMZ38" s="392"/>
      <c r="SNA38" s="392"/>
      <c r="SNB38" s="392"/>
      <c r="SNC38" s="392"/>
      <c r="SND38" s="392"/>
      <c r="SNE38" s="392"/>
      <c r="SNF38" s="392"/>
      <c r="SNG38" s="392"/>
      <c r="SNH38" s="392"/>
      <c r="SNI38" s="392"/>
      <c r="SNJ38" s="392"/>
      <c r="SNK38" s="392"/>
      <c r="SNL38" s="392"/>
      <c r="SNM38" s="392"/>
      <c r="SNN38" s="392"/>
      <c r="SNO38" s="392"/>
      <c r="SNP38" s="392"/>
      <c r="SNQ38" s="392"/>
      <c r="SNR38" s="392"/>
      <c r="SNS38" s="392"/>
      <c r="SNT38" s="392"/>
      <c r="SNU38" s="392"/>
      <c r="SNV38" s="392"/>
      <c r="SNW38" s="392"/>
      <c r="SNX38" s="392"/>
      <c r="SNY38" s="392"/>
      <c r="SNZ38" s="392"/>
      <c r="SOA38" s="392"/>
      <c r="SOB38" s="392"/>
      <c r="SOC38" s="392"/>
      <c r="SOD38" s="392"/>
      <c r="SOE38" s="392"/>
      <c r="SOF38" s="392"/>
      <c r="SOG38" s="392"/>
      <c r="SOH38" s="392"/>
      <c r="SOI38" s="392"/>
      <c r="SOJ38" s="392"/>
      <c r="SOK38" s="392"/>
      <c r="SOL38" s="392"/>
      <c r="SOM38" s="392"/>
      <c r="SON38" s="392"/>
      <c r="SOO38" s="392"/>
      <c r="SOP38" s="392"/>
      <c r="SOQ38" s="392"/>
      <c r="SOR38" s="392"/>
      <c r="SOS38" s="392"/>
      <c r="SOT38" s="392"/>
      <c r="SOU38" s="392"/>
      <c r="SOV38" s="392"/>
      <c r="SOW38" s="392"/>
      <c r="SOX38" s="392"/>
      <c r="SOY38" s="392"/>
      <c r="SOZ38" s="392"/>
      <c r="SPA38" s="392"/>
      <c r="SPB38" s="392"/>
      <c r="SPC38" s="392"/>
      <c r="SPD38" s="392"/>
      <c r="SPE38" s="392"/>
      <c r="SPF38" s="392"/>
      <c r="SPG38" s="392"/>
      <c r="SPH38" s="392"/>
      <c r="SPI38" s="392"/>
      <c r="SPJ38" s="392"/>
      <c r="SPK38" s="392"/>
      <c r="SPL38" s="392"/>
      <c r="SPM38" s="392"/>
      <c r="SPN38" s="392"/>
      <c r="SPO38" s="392"/>
      <c r="SPP38" s="392"/>
      <c r="SPQ38" s="392"/>
      <c r="SPR38" s="392"/>
      <c r="SPS38" s="392"/>
      <c r="SPT38" s="392"/>
      <c r="SPU38" s="392"/>
      <c r="SPV38" s="392"/>
      <c r="SPW38" s="392"/>
      <c r="SPX38" s="392"/>
      <c r="SPY38" s="392"/>
      <c r="SPZ38" s="392"/>
      <c r="SQA38" s="392"/>
      <c r="SQB38" s="392"/>
      <c r="SQC38" s="392"/>
      <c r="SQD38" s="392"/>
      <c r="SQE38" s="392"/>
      <c r="SQF38" s="392"/>
      <c r="SQG38" s="392"/>
      <c r="SQH38" s="392"/>
      <c r="SQI38" s="392"/>
      <c r="SQJ38" s="392"/>
      <c r="SQK38" s="392"/>
      <c r="SQL38" s="392"/>
      <c r="SQM38" s="392"/>
      <c r="SQN38" s="392"/>
      <c r="SQO38" s="392"/>
      <c r="SQP38" s="392"/>
      <c r="SQQ38" s="392"/>
      <c r="SQR38" s="392"/>
      <c r="SQS38" s="392"/>
      <c r="SQT38" s="392"/>
      <c r="SQU38" s="392"/>
      <c r="SQV38" s="392"/>
      <c r="SQW38" s="392"/>
      <c r="SQX38" s="392"/>
      <c r="SQY38" s="392"/>
      <c r="SQZ38" s="392"/>
      <c r="SRA38" s="392"/>
      <c r="SRB38" s="392"/>
      <c r="SRC38" s="392"/>
      <c r="SRD38" s="392"/>
      <c r="SRE38" s="392"/>
      <c r="SRF38" s="392"/>
      <c r="SRG38" s="392"/>
      <c r="SRH38" s="392"/>
      <c r="SRI38" s="392"/>
      <c r="SRJ38" s="392"/>
      <c r="SRK38" s="392"/>
      <c r="SRL38" s="392"/>
      <c r="SRM38" s="392"/>
      <c r="SRN38" s="392"/>
      <c r="SRO38" s="392"/>
      <c r="SRP38" s="392"/>
      <c r="SRQ38" s="392"/>
      <c r="SRR38" s="392"/>
      <c r="SRS38" s="392"/>
      <c r="SRT38" s="392"/>
      <c r="SRU38" s="392"/>
      <c r="SRV38" s="392"/>
      <c r="SRW38" s="392"/>
      <c r="SRX38" s="392"/>
      <c r="SRY38" s="392"/>
      <c r="SRZ38" s="392"/>
      <c r="SSA38" s="392"/>
      <c r="SSB38" s="392"/>
      <c r="SSC38" s="392"/>
      <c r="SSD38" s="392"/>
      <c r="SSE38" s="392"/>
      <c r="SSF38" s="392"/>
      <c r="SSG38" s="392"/>
      <c r="SSH38" s="392"/>
      <c r="SSI38" s="392"/>
      <c r="SSJ38" s="392"/>
      <c r="SSK38" s="392"/>
      <c r="SSL38" s="392"/>
      <c r="SSM38" s="392"/>
      <c r="SSN38" s="392"/>
      <c r="SSO38" s="392"/>
      <c r="SSP38" s="392"/>
      <c r="SSQ38" s="392"/>
      <c r="SSR38" s="392"/>
      <c r="SSS38" s="392"/>
      <c r="SST38" s="392"/>
      <c r="SSU38" s="392"/>
      <c r="SSV38" s="392"/>
      <c r="SSW38" s="392"/>
      <c r="SSX38" s="392"/>
      <c r="SSY38" s="392"/>
      <c r="SSZ38" s="392"/>
      <c r="STA38" s="392"/>
      <c r="STB38" s="392"/>
      <c r="STC38" s="392"/>
      <c r="STD38" s="392"/>
      <c r="STE38" s="392"/>
      <c r="STF38" s="392"/>
      <c r="STG38" s="392"/>
      <c r="STH38" s="392"/>
      <c r="STI38" s="392"/>
      <c r="STJ38" s="392"/>
      <c r="STK38" s="392"/>
      <c r="STL38" s="392"/>
      <c r="STM38" s="392"/>
      <c r="STN38" s="392"/>
      <c r="STO38" s="392"/>
      <c r="STP38" s="392"/>
      <c r="STQ38" s="392"/>
      <c r="STR38" s="392"/>
      <c r="STS38" s="392"/>
      <c r="STT38" s="392"/>
      <c r="STU38" s="392"/>
      <c r="STV38" s="392"/>
      <c r="STW38" s="392"/>
      <c r="STX38" s="392"/>
      <c r="STY38" s="392"/>
      <c r="STZ38" s="392"/>
      <c r="SUA38" s="392"/>
      <c r="SUB38" s="392"/>
      <c r="SUC38" s="392"/>
      <c r="SUD38" s="392"/>
      <c r="SUE38" s="392"/>
      <c r="SUF38" s="392"/>
      <c r="SUG38" s="392"/>
      <c r="SUH38" s="392"/>
      <c r="SUI38" s="392"/>
      <c r="SUJ38" s="392"/>
      <c r="SUK38" s="392"/>
      <c r="SUL38" s="392"/>
      <c r="SUM38" s="392"/>
      <c r="SUN38" s="392"/>
      <c r="SUO38" s="392"/>
      <c r="SUP38" s="392"/>
      <c r="SUQ38" s="392"/>
      <c r="SUR38" s="392"/>
      <c r="SUS38" s="392"/>
      <c r="SUT38" s="392"/>
      <c r="SUU38" s="392"/>
      <c r="SUV38" s="392"/>
      <c r="SUW38" s="392"/>
      <c r="SUX38" s="392"/>
      <c r="SUY38" s="392"/>
      <c r="SUZ38" s="392"/>
      <c r="SVA38" s="392"/>
      <c r="SVB38" s="392"/>
      <c r="SVC38" s="392"/>
      <c r="SVD38" s="392"/>
      <c r="SVE38" s="392"/>
      <c r="SVF38" s="392"/>
      <c r="SVG38" s="392"/>
      <c r="SVH38" s="392"/>
      <c r="SVI38" s="392"/>
      <c r="SVJ38" s="392"/>
      <c r="SVK38" s="392"/>
      <c r="SVL38" s="392"/>
      <c r="SVM38" s="392"/>
      <c r="SVN38" s="392"/>
      <c r="SVO38" s="392"/>
      <c r="SVP38" s="392"/>
      <c r="SVQ38" s="392"/>
      <c r="SVR38" s="392"/>
      <c r="SVS38" s="392"/>
      <c r="SVT38" s="392"/>
      <c r="SVU38" s="392"/>
      <c r="SVV38" s="392"/>
      <c r="SVW38" s="392"/>
      <c r="SVX38" s="392"/>
      <c r="SVY38" s="392"/>
      <c r="SVZ38" s="392"/>
      <c r="SWA38" s="392"/>
      <c r="SWB38" s="392"/>
      <c r="SWC38" s="392"/>
      <c r="SWD38" s="392"/>
      <c r="SWE38" s="392"/>
      <c r="SWF38" s="392"/>
      <c r="SWG38" s="392"/>
      <c r="SWH38" s="392"/>
      <c r="SWI38" s="392"/>
      <c r="SWJ38" s="392"/>
      <c r="SWK38" s="392"/>
      <c r="SWL38" s="392"/>
      <c r="SWM38" s="392"/>
      <c r="SWN38" s="392"/>
      <c r="SWO38" s="392"/>
      <c r="SWP38" s="392"/>
      <c r="SWQ38" s="392"/>
      <c r="SWR38" s="392"/>
      <c r="SWS38" s="392"/>
      <c r="SWT38" s="392"/>
      <c r="SWU38" s="392"/>
      <c r="SWV38" s="392"/>
      <c r="SWW38" s="392"/>
      <c r="SWX38" s="392"/>
      <c r="SWY38" s="392"/>
      <c r="SWZ38" s="392"/>
      <c r="SXA38" s="392"/>
      <c r="SXB38" s="392"/>
      <c r="SXC38" s="392"/>
      <c r="SXD38" s="392"/>
      <c r="SXE38" s="392"/>
      <c r="SXF38" s="392"/>
      <c r="SXG38" s="392"/>
      <c r="SXH38" s="392"/>
      <c r="SXI38" s="392"/>
      <c r="SXJ38" s="392"/>
      <c r="SXK38" s="392"/>
      <c r="SXL38" s="392"/>
      <c r="SXM38" s="392"/>
      <c r="SXN38" s="392"/>
      <c r="SXO38" s="392"/>
      <c r="SXP38" s="392"/>
      <c r="SXQ38" s="392"/>
      <c r="SXR38" s="392"/>
      <c r="SXS38" s="392"/>
      <c r="SXT38" s="392"/>
      <c r="SXU38" s="392"/>
      <c r="SXV38" s="392"/>
      <c r="SXW38" s="392"/>
      <c r="SXX38" s="392"/>
      <c r="SXY38" s="392"/>
      <c r="SXZ38" s="392"/>
      <c r="SYA38" s="392"/>
      <c r="SYB38" s="392"/>
      <c r="SYC38" s="392"/>
      <c r="SYD38" s="392"/>
      <c r="SYE38" s="392"/>
      <c r="SYF38" s="392"/>
      <c r="SYG38" s="392"/>
      <c r="SYH38" s="392"/>
      <c r="SYI38" s="392"/>
      <c r="SYJ38" s="392"/>
      <c r="SYK38" s="392"/>
      <c r="SYL38" s="392"/>
      <c r="SYM38" s="392"/>
      <c r="SYN38" s="392"/>
      <c r="SYO38" s="392"/>
      <c r="SYP38" s="392"/>
      <c r="SYQ38" s="392"/>
      <c r="SYR38" s="392"/>
      <c r="SYS38" s="392"/>
      <c r="SYT38" s="392"/>
      <c r="SYU38" s="392"/>
      <c r="SYV38" s="392"/>
      <c r="SYW38" s="392"/>
      <c r="SYX38" s="392"/>
      <c r="SYY38" s="392"/>
      <c r="SYZ38" s="392"/>
      <c r="SZA38" s="392"/>
      <c r="SZB38" s="392"/>
      <c r="SZC38" s="392"/>
      <c r="SZD38" s="392"/>
      <c r="SZE38" s="392"/>
      <c r="SZF38" s="392"/>
      <c r="SZG38" s="392"/>
      <c r="SZH38" s="392"/>
      <c r="SZI38" s="392"/>
      <c r="SZJ38" s="392"/>
      <c r="SZK38" s="392"/>
      <c r="SZL38" s="392"/>
      <c r="SZM38" s="392"/>
      <c r="SZN38" s="392"/>
      <c r="SZO38" s="392"/>
      <c r="SZP38" s="392"/>
      <c r="SZQ38" s="392"/>
      <c r="SZR38" s="392"/>
      <c r="SZS38" s="392"/>
      <c r="SZT38" s="392"/>
      <c r="SZU38" s="392"/>
      <c r="SZV38" s="392"/>
      <c r="SZW38" s="392"/>
      <c r="SZX38" s="392"/>
      <c r="SZY38" s="392"/>
      <c r="SZZ38" s="392"/>
      <c r="TAA38" s="392"/>
      <c r="TAB38" s="392"/>
      <c r="TAC38" s="392"/>
      <c r="TAD38" s="392"/>
      <c r="TAE38" s="392"/>
      <c r="TAF38" s="392"/>
      <c r="TAG38" s="392"/>
      <c r="TAH38" s="392"/>
      <c r="TAI38" s="392"/>
      <c r="TAJ38" s="392"/>
      <c r="TAK38" s="392"/>
      <c r="TAL38" s="392"/>
      <c r="TAM38" s="392"/>
      <c r="TAN38" s="392"/>
      <c r="TAO38" s="392"/>
      <c r="TAP38" s="392"/>
      <c r="TAQ38" s="392"/>
      <c r="TAR38" s="392"/>
      <c r="TAS38" s="392"/>
      <c r="TAT38" s="392"/>
      <c r="TAU38" s="392"/>
      <c r="TAV38" s="392"/>
      <c r="TAW38" s="392"/>
      <c r="TAX38" s="392"/>
      <c r="TAY38" s="392"/>
      <c r="TAZ38" s="392"/>
      <c r="TBA38" s="392"/>
      <c r="TBB38" s="392"/>
      <c r="TBC38" s="392"/>
      <c r="TBD38" s="392"/>
      <c r="TBE38" s="392"/>
      <c r="TBF38" s="392"/>
      <c r="TBG38" s="392"/>
      <c r="TBH38" s="392"/>
      <c r="TBI38" s="392"/>
      <c r="TBJ38" s="392"/>
      <c r="TBK38" s="392"/>
      <c r="TBL38" s="392"/>
      <c r="TBM38" s="392"/>
      <c r="TBN38" s="392"/>
      <c r="TBO38" s="392"/>
      <c r="TBP38" s="392"/>
      <c r="TBQ38" s="392"/>
      <c r="TBR38" s="392"/>
      <c r="TBS38" s="392"/>
      <c r="TBT38" s="392"/>
      <c r="TBU38" s="392"/>
      <c r="TBV38" s="392"/>
      <c r="TBW38" s="392"/>
      <c r="TBX38" s="392"/>
      <c r="TBY38" s="392"/>
      <c r="TBZ38" s="392"/>
      <c r="TCA38" s="392"/>
      <c r="TCB38" s="392"/>
      <c r="TCC38" s="392"/>
      <c r="TCD38" s="392"/>
      <c r="TCE38" s="392"/>
      <c r="TCF38" s="392"/>
      <c r="TCG38" s="392"/>
      <c r="TCH38" s="392"/>
      <c r="TCI38" s="392"/>
      <c r="TCJ38" s="392"/>
      <c r="TCK38" s="392"/>
      <c r="TCL38" s="392"/>
      <c r="TCM38" s="392"/>
      <c r="TCN38" s="392"/>
      <c r="TCO38" s="392"/>
      <c r="TCP38" s="392"/>
      <c r="TCQ38" s="392"/>
      <c r="TCR38" s="392"/>
      <c r="TCS38" s="392"/>
      <c r="TCT38" s="392"/>
      <c r="TCU38" s="392"/>
      <c r="TCV38" s="392"/>
      <c r="TCW38" s="392"/>
      <c r="TCX38" s="392"/>
      <c r="TCY38" s="392"/>
      <c r="TCZ38" s="392"/>
      <c r="TDA38" s="392"/>
      <c r="TDB38" s="392"/>
      <c r="TDC38" s="392"/>
      <c r="TDD38" s="392"/>
      <c r="TDE38" s="392"/>
      <c r="TDF38" s="392"/>
      <c r="TDG38" s="392"/>
      <c r="TDH38" s="392"/>
      <c r="TDI38" s="392"/>
      <c r="TDJ38" s="392"/>
      <c r="TDK38" s="392"/>
      <c r="TDL38" s="392"/>
      <c r="TDM38" s="392"/>
      <c r="TDN38" s="392"/>
      <c r="TDO38" s="392"/>
      <c r="TDP38" s="392"/>
      <c r="TDQ38" s="392"/>
      <c r="TDR38" s="392"/>
      <c r="TDS38" s="392"/>
      <c r="TDT38" s="392"/>
      <c r="TDU38" s="392"/>
      <c r="TDV38" s="392"/>
      <c r="TDW38" s="392"/>
      <c r="TDX38" s="392"/>
      <c r="TDY38" s="392"/>
      <c r="TDZ38" s="392"/>
      <c r="TEA38" s="392"/>
      <c r="TEB38" s="392"/>
      <c r="TEC38" s="392"/>
      <c r="TED38" s="392"/>
      <c r="TEE38" s="392"/>
      <c r="TEF38" s="392"/>
      <c r="TEG38" s="392"/>
      <c r="TEH38" s="392"/>
      <c r="TEI38" s="392"/>
      <c r="TEJ38" s="392"/>
      <c r="TEK38" s="392"/>
      <c r="TEL38" s="392"/>
      <c r="TEM38" s="392"/>
      <c r="TEN38" s="392"/>
      <c r="TEO38" s="392"/>
      <c r="TEP38" s="392"/>
      <c r="TEQ38" s="392"/>
      <c r="TER38" s="392"/>
      <c r="TES38" s="392"/>
      <c r="TET38" s="392"/>
      <c r="TEU38" s="392"/>
      <c r="TEV38" s="392"/>
      <c r="TEW38" s="392"/>
      <c r="TEX38" s="392"/>
      <c r="TEY38" s="392"/>
      <c r="TEZ38" s="392"/>
      <c r="TFA38" s="392"/>
      <c r="TFB38" s="392"/>
      <c r="TFC38" s="392"/>
      <c r="TFD38" s="392"/>
      <c r="TFE38" s="392"/>
      <c r="TFF38" s="392"/>
      <c r="TFG38" s="392"/>
      <c r="TFH38" s="392"/>
      <c r="TFI38" s="392"/>
      <c r="TFJ38" s="392"/>
      <c r="TFK38" s="392"/>
      <c r="TFL38" s="392"/>
      <c r="TFM38" s="392"/>
      <c r="TFN38" s="392"/>
      <c r="TFO38" s="392"/>
      <c r="TFP38" s="392"/>
      <c r="TFQ38" s="392"/>
      <c r="TFR38" s="392"/>
      <c r="TFS38" s="392"/>
      <c r="TFT38" s="392"/>
      <c r="TFU38" s="392"/>
      <c r="TFV38" s="392"/>
      <c r="TFW38" s="392"/>
      <c r="TFX38" s="392"/>
      <c r="TFY38" s="392"/>
      <c r="TFZ38" s="392"/>
      <c r="TGA38" s="392"/>
      <c r="TGB38" s="392"/>
      <c r="TGC38" s="392"/>
      <c r="TGD38" s="392"/>
      <c r="TGE38" s="392"/>
      <c r="TGF38" s="392"/>
      <c r="TGG38" s="392"/>
      <c r="TGH38" s="392"/>
      <c r="TGI38" s="392"/>
      <c r="TGJ38" s="392"/>
      <c r="TGK38" s="392"/>
      <c r="TGL38" s="392"/>
      <c r="TGM38" s="392"/>
      <c r="TGN38" s="392"/>
      <c r="TGO38" s="392"/>
      <c r="TGP38" s="392"/>
      <c r="TGQ38" s="392"/>
      <c r="TGR38" s="392"/>
      <c r="TGS38" s="392"/>
      <c r="TGT38" s="392"/>
      <c r="TGU38" s="392"/>
      <c r="TGV38" s="392"/>
      <c r="TGW38" s="392"/>
      <c r="TGX38" s="392"/>
      <c r="TGY38" s="392"/>
      <c r="TGZ38" s="392"/>
      <c r="THA38" s="392"/>
      <c r="THB38" s="392"/>
      <c r="THC38" s="392"/>
      <c r="THD38" s="392"/>
      <c r="THE38" s="392"/>
      <c r="THF38" s="392"/>
      <c r="THG38" s="392"/>
      <c r="THH38" s="392"/>
      <c r="THI38" s="392"/>
      <c r="THJ38" s="392"/>
      <c r="THK38" s="392"/>
      <c r="THL38" s="392"/>
      <c r="THM38" s="392"/>
      <c r="THN38" s="392"/>
      <c r="THO38" s="392"/>
      <c r="THP38" s="392"/>
      <c r="THQ38" s="392"/>
      <c r="THR38" s="392"/>
      <c r="THS38" s="392"/>
      <c r="THT38" s="392"/>
      <c r="THU38" s="392"/>
      <c r="THV38" s="392"/>
      <c r="THW38" s="392"/>
      <c r="THX38" s="392"/>
      <c r="THY38" s="392"/>
      <c r="THZ38" s="392"/>
      <c r="TIA38" s="392"/>
      <c r="TIB38" s="392"/>
      <c r="TIC38" s="392"/>
      <c r="TID38" s="392"/>
      <c r="TIE38" s="392"/>
      <c r="TIF38" s="392"/>
      <c r="TIG38" s="392"/>
      <c r="TIH38" s="392"/>
      <c r="TII38" s="392"/>
      <c r="TIJ38" s="392"/>
      <c r="TIK38" s="392"/>
      <c r="TIL38" s="392"/>
      <c r="TIM38" s="392"/>
      <c r="TIN38" s="392"/>
      <c r="TIO38" s="392"/>
      <c r="TIP38" s="392"/>
      <c r="TIQ38" s="392"/>
      <c r="TIR38" s="392"/>
      <c r="TIS38" s="392"/>
      <c r="TIT38" s="392"/>
      <c r="TIU38" s="392"/>
      <c r="TIV38" s="392"/>
      <c r="TIW38" s="392"/>
      <c r="TIX38" s="392"/>
      <c r="TIY38" s="392"/>
      <c r="TIZ38" s="392"/>
      <c r="TJA38" s="392"/>
      <c r="TJB38" s="392"/>
      <c r="TJC38" s="392"/>
      <c r="TJD38" s="392"/>
      <c r="TJE38" s="392"/>
      <c r="TJF38" s="392"/>
      <c r="TJG38" s="392"/>
      <c r="TJH38" s="392"/>
      <c r="TJI38" s="392"/>
      <c r="TJJ38" s="392"/>
      <c r="TJK38" s="392"/>
      <c r="TJL38" s="392"/>
      <c r="TJM38" s="392"/>
      <c r="TJN38" s="392"/>
      <c r="TJO38" s="392"/>
      <c r="TJP38" s="392"/>
      <c r="TJQ38" s="392"/>
      <c r="TJR38" s="392"/>
      <c r="TJS38" s="392"/>
      <c r="TJT38" s="392"/>
      <c r="TJU38" s="392"/>
      <c r="TJV38" s="392"/>
      <c r="TJW38" s="392"/>
      <c r="TJX38" s="392"/>
      <c r="TJY38" s="392"/>
      <c r="TJZ38" s="392"/>
      <c r="TKA38" s="392"/>
      <c r="TKB38" s="392"/>
      <c r="TKC38" s="392"/>
      <c r="TKD38" s="392"/>
      <c r="TKE38" s="392"/>
      <c r="TKF38" s="392"/>
      <c r="TKG38" s="392"/>
      <c r="TKH38" s="392"/>
      <c r="TKI38" s="392"/>
      <c r="TKJ38" s="392"/>
      <c r="TKK38" s="392"/>
      <c r="TKL38" s="392"/>
      <c r="TKM38" s="392"/>
      <c r="TKN38" s="392"/>
      <c r="TKO38" s="392"/>
      <c r="TKP38" s="392"/>
      <c r="TKQ38" s="392"/>
      <c r="TKR38" s="392"/>
      <c r="TKS38" s="392"/>
      <c r="TKT38" s="392"/>
      <c r="TKU38" s="392"/>
      <c r="TKV38" s="392"/>
      <c r="TKW38" s="392"/>
      <c r="TKX38" s="392"/>
      <c r="TKY38" s="392"/>
      <c r="TKZ38" s="392"/>
      <c r="TLA38" s="392"/>
      <c r="TLB38" s="392"/>
      <c r="TLC38" s="392"/>
      <c r="TLD38" s="392"/>
      <c r="TLE38" s="392"/>
      <c r="TLF38" s="392"/>
      <c r="TLG38" s="392"/>
      <c r="TLH38" s="392"/>
      <c r="TLI38" s="392"/>
      <c r="TLJ38" s="392"/>
      <c r="TLK38" s="392"/>
      <c r="TLL38" s="392"/>
      <c r="TLM38" s="392"/>
      <c r="TLN38" s="392"/>
      <c r="TLO38" s="392"/>
      <c r="TLP38" s="392"/>
      <c r="TLQ38" s="392"/>
      <c r="TLR38" s="392"/>
      <c r="TLS38" s="392"/>
      <c r="TLT38" s="392"/>
      <c r="TLU38" s="392"/>
      <c r="TLV38" s="392"/>
      <c r="TLW38" s="392"/>
      <c r="TLX38" s="392"/>
      <c r="TLY38" s="392"/>
      <c r="TLZ38" s="392"/>
      <c r="TMA38" s="392"/>
      <c r="TMB38" s="392"/>
      <c r="TMC38" s="392"/>
      <c r="TMD38" s="392"/>
      <c r="TME38" s="392"/>
      <c r="TMF38" s="392"/>
      <c r="TMG38" s="392"/>
      <c r="TMH38" s="392"/>
      <c r="TMI38" s="392"/>
      <c r="TMJ38" s="392"/>
      <c r="TMK38" s="392"/>
      <c r="TML38" s="392"/>
      <c r="TMM38" s="392"/>
      <c r="TMN38" s="392"/>
      <c r="TMO38" s="392"/>
      <c r="TMP38" s="392"/>
      <c r="TMQ38" s="392"/>
      <c r="TMR38" s="392"/>
      <c r="TMS38" s="392"/>
      <c r="TMT38" s="392"/>
      <c r="TMU38" s="392"/>
      <c r="TMV38" s="392"/>
      <c r="TMW38" s="392"/>
      <c r="TMX38" s="392"/>
      <c r="TMY38" s="392"/>
      <c r="TMZ38" s="392"/>
      <c r="TNA38" s="392"/>
      <c r="TNB38" s="392"/>
      <c r="TNC38" s="392"/>
      <c r="TND38" s="392"/>
      <c r="TNE38" s="392"/>
      <c r="TNF38" s="392"/>
      <c r="TNG38" s="392"/>
      <c r="TNH38" s="392"/>
      <c r="TNI38" s="392"/>
      <c r="TNJ38" s="392"/>
      <c r="TNK38" s="392"/>
      <c r="TNL38" s="392"/>
      <c r="TNM38" s="392"/>
      <c r="TNN38" s="392"/>
      <c r="TNO38" s="392"/>
      <c r="TNP38" s="392"/>
      <c r="TNQ38" s="392"/>
      <c r="TNR38" s="392"/>
      <c r="TNS38" s="392"/>
      <c r="TNT38" s="392"/>
      <c r="TNU38" s="392"/>
      <c r="TNV38" s="392"/>
      <c r="TNW38" s="392"/>
      <c r="TNX38" s="392"/>
      <c r="TNY38" s="392"/>
      <c r="TNZ38" s="392"/>
      <c r="TOA38" s="392"/>
      <c r="TOB38" s="392"/>
      <c r="TOC38" s="392"/>
      <c r="TOD38" s="392"/>
      <c r="TOE38" s="392"/>
      <c r="TOF38" s="392"/>
      <c r="TOG38" s="392"/>
      <c r="TOH38" s="392"/>
      <c r="TOI38" s="392"/>
      <c r="TOJ38" s="392"/>
      <c r="TOK38" s="392"/>
      <c r="TOL38" s="392"/>
      <c r="TOM38" s="392"/>
      <c r="TON38" s="392"/>
      <c r="TOO38" s="392"/>
      <c r="TOP38" s="392"/>
      <c r="TOQ38" s="392"/>
      <c r="TOR38" s="392"/>
      <c r="TOS38" s="392"/>
      <c r="TOT38" s="392"/>
      <c r="TOU38" s="392"/>
      <c r="TOV38" s="392"/>
      <c r="TOW38" s="392"/>
      <c r="TOX38" s="392"/>
      <c r="TOY38" s="392"/>
      <c r="TOZ38" s="392"/>
      <c r="TPA38" s="392"/>
      <c r="TPB38" s="392"/>
      <c r="TPC38" s="392"/>
      <c r="TPD38" s="392"/>
      <c r="TPE38" s="392"/>
      <c r="TPF38" s="392"/>
      <c r="TPG38" s="392"/>
      <c r="TPH38" s="392"/>
      <c r="TPI38" s="392"/>
      <c r="TPJ38" s="392"/>
      <c r="TPK38" s="392"/>
      <c r="TPL38" s="392"/>
      <c r="TPM38" s="392"/>
      <c r="TPN38" s="392"/>
      <c r="TPO38" s="392"/>
      <c r="TPP38" s="392"/>
      <c r="TPQ38" s="392"/>
      <c r="TPR38" s="392"/>
      <c r="TPS38" s="392"/>
      <c r="TPT38" s="392"/>
      <c r="TPU38" s="392"/>
      <c r="TPV38" s="392"/>
      <c r="TPW38" s="392"/>
      <c r="TPX38" s="392"/>
      <c r="TPY38" s="392"/>
      <c r="TPZ38" s="392"/>
      <c r="TQA38" s="392"/>
      <c r="TQB38" s="392"/>
      <c r="TQC38" s="392"/>
      <c r="TQD38" s="392"/>
      <c r="TQE38" s="392"/>
      <c r="TQF38" s="392"/>
      <c r="TQG38" s="392"/>
      <c r="TQH38" s="392"/>
      <c r="TQI38" s="392"/>
      <c r="TQJ38" s="392"/>
      <c r="TQK38" s="392"/>
      <c r="TQL38" s="392"/>
      <c r="TQM38" s="392"/>
      <c r="TQN38" s="392"/>
      <c r="TQO38" s="392"/>
      <c r="TQP38" s="392"/>
      <c r="TQQ38" s="392"/>
      <c r="TQR38" s="392"/>
      <c r="TQS38" s="392"/>
      <c r="TQT38" s="392"/>
      <c r="TQU38" s="392"/>
      <c r="TQV38" s="392"/>
      <c r="TQW38" s="392"/>
      <c r="TQX38" s="392"/>
      <c r="TQY38" s="392"/>
      <c r="TQZ38" s="392"/>
      <c r="TRA38" s="392"/>
      <c r="TRB38" s="392"/>
      <c r="TRC38" s="392"/>
      <c r="TRD38" s="392"/>
      <c r="TRE38" s="392"/>
      <c r="TRF38" s="392"/>
      <c r="TRG38" s="392"/>
      <c r="TRH38" s="392"/>
      <c r="TRI38" s="392"/>
      <c r="TRJ38" s="392"/>
      <c r="TRK38" s="392"/>
      <c r="TRL38" s="392"/>
      <c r="TRM38" s="392"/>
      <c r="TRN38" s="392"/>
      <c r="TRO38" s="392"/>
      <c r="TRP38" s="392"/>
      <c r="TRQ38" s="392"/>
      <c r="TRR38" s="392"/>
      <c r="TRS38" s="392"/>
      <c r="TRT38" s="392"/>
      <c r="TRU38" s="392"/>
      <c r="TRV38" s="392"/>
      <c r="TRW38" s="392"/>
      <c r="TRX38" s="392"/>
      <c r="TRY38" s="392"/>
      <c r="TRZ38" s="392"/>
      <c r="TSA38" s="392"/>
      <c r="TSB38" s="392"/>
      <c r="TSC38" s="392"/>
      <c r="TSD38" s="392"/>
      <c r="TSE38" s="392"/>
      <c r="TSF38" s="392"/>
      <c r="TSG38" s="392"/>
      <c r="TSH38" s="392"/>
      <c r="TSI38" s="392"/>
      <c r="TSJ38" s="392"/>
      <c r="TSK38" s="392"/>
      <c r="TSL38" s="392"/>
      <c r="TSM38" s="392"/>
      <c r="TSN38" s="392"/>
      <c r="TSO38" s="392"/>
      <c r="TSP38" s="392"/>
      <c r="TSQ38" s="392"/>
      <c r="TSR38" s="392"/>
      <c r="TSS38" s="392"/>
      <c r="TST38" s="392"/>
      <c r="TSU38" s="392"/>
      <c r="TSV38" s="392"/>
      <c r="TSW38" s="392"/>
      <c r="TSX38" s="392"/>
      <c r="TSY38" s="392"/>
      <c r="TSZ38" s="392"/>
      <c r="TTA38" s="392"/>
      <c r="TTB38" s="392"/>
      <c r="TTC38" s="392"/>
      <c r="TTD38" s="392"/>
      <c r="TTE38" s="392"/>
      <c r="TTF38" s="392"/>
      <c r="TTG38" s="392"/>
      <c r="TTH38" s="392"/>
      <c r="TTI38" s="392"/>
      <c r="TTJ38" s="392"/>
      <c r="TTK38" s="392"/>
      <c r="TTL38" s="392"/>
      <c r="TTM38" s="392"/>
      <c r="TTN38" s="392"/>
      <c r="TTO38" s="392"/>
      <c r="TTP38" s="392"/>
      <c r="TTQ38" s="392"/>
      <c r="TTR38" s="392"/>
      <c r="TTS38" s="392"/>
      <c r="TTT38" s="392"/>
      <c r="TTU38" s="392"/>
      <c r="TTV38" s="392"/>
      <c r="TTW38" s="392"/>
      <c r="TTX38" s="392"/>
      <c r="TTY38" s="392"/>
      <c r="TTZ38" s="392"/>
      <c r="TUA38" s="392"/>
      <c r="TUB38" s="392"/>
      <c r="TUC38" s="392"/>
      <c r="TUD38" s="392"/>
      <c r="TUE38" s="392"/>
      <c r="TUF38" s="392"/>
      <c r="TUG38" s="392"/>
      <c r="TUH38" s="392"/>
      <c r="TUI38" s="392"/>
      <c r="TUJ38" s="392"/>
      <c r="TUK38" s="392"/>
      <c r="TUL38" s="392"/>
      <c r="TUM38" s="392"/>
      <c r="TUN38" s="392"/>
      <c r="TUO38" s="392"/>
      <c r="TUP38" s="392"/>
      <c r="TUQ38" s="392"/>
      <c r="TUR38" s="392"/>
      <c r="TUS38" s="392"/>
      <c r="TUT38" s="392"/>
      <c r="TUU38" s="392"/>
      <c r="TUV38" s="392"/>
      <c r="TUW38" s="392"/>
      <c r="TUX38" s="392"/>
      <c r="TUY38" s="392"/>
      <c r="TUZ38" s="392"/>
      <c r="TVA38" s="392"/>
      <c r="TVB38" s="392"/>
      <c r="TVC38" s="392"/>
      <c r="TVD38" s="392"/>
      <c r="TVE38" s="392"/>
      <c r="TVF38" s="392"/>
      <c r="TVG38" s="392"/>
      <c r="TVH38" s="392"/>
      <c r="TVI38" s="392"/>
      <c r="TVJ38" s="392"/>
      <c r="TVK38" s="392"/>
      <c r="TVL38" s="392"/>
      <c r="TVM38" s="392"/>
      <c r="TVN38" s="392"/>
      <c r="TVO38" s="392"/>
      <c r="TVP38" s="392"/>
      <c r="TVQ38" s="392"/>
      <c r="TVR38" s="392"/>
      <c r="TVS38" s="392"/>
      <c r="TVT38" s="392"/>
      <c r="TVU38" s="392"/>
      <c r="TVV38" s="392"/>
      <c r="TVW38" s="392"/>
      <c r="TVX38" s="392"/>
      <c r="TVY38" s="392"/>
      <c r="TVZ38" s="392"/>
      <c r="TWA38" s="392"/>
      <c r="TWB38" s="392"/>
      <c r="TWC38" s="392"/>
      <c r="TWD38" s="392"/>
      <c r="TWE38" s="392"/>
      <c r="TWF38" s="392"/>
      <c r="TWG38" s="392"/>
      <c r="TWH38" s="392"/>
      <c r="TWI38" s="392"/>
      <c r="TWJ38" s="392"/>
      <c r="TWK38" s="392"/>
      <c r="TWL38" s="392"/>
      <c r="TWM38" s="392"/>
      <c r="TWN38" s="392"/>
      <c r="TWO38" s="392"/>
      <c r="TWP38" s="392"/>
      <c r="TWQ38" s="392"/>
      <c r="TWR38" s="392"/>
      <c r="TWS38" s="392"/>
      <c r="TWT38" s="392"/>
      <c r="TWU38" s="392"/>
      <c r="TWV38" s="392"/>
      <c r="TWW38" s="392"/>
      <c r="TWX38" s="392"/>
      <c r="TWY38" s="392"/>
      <c r="TWZ38" s="392"/>
      <c r="TXA38" s="392"/>
      <c r="TXB38" s="392"/>
      <c r="TXC38" s="392"/>
      <c r="TXD38" s="392"/>
      <c r="TXE38" s="392"/>
      <c r="TXF38" s="392"/>
      <c r="TXG38" s="392"/>
      <c r="TXH38" s="392"/>
      <c r="TXI38" s="392"/>
      <c r="TXJ38" s="392"/>
      <c r="TXK38" s="392"/>
      <c r="TXL38" s="392"/>
      <c r="TXM38" s="392"/>
      <c r="TXN38" s="392"/>
      <c r="TXO38" s="392"/>
      <c r="TXP38" s="392"/>
      <c r="TXQ38" s="392"/>
      <c r="TXR38" s="392"/>
      <c r="TXS38" s="392"/>
      <c r="TXT38" s="392"/>
      <c r="TXU38" s="392"/>
      <c r="TXV38" s="392"/>
      <c r="TXW38" s="392"/>
      <c r="TXX38" s="392"/>
      <c r="TXY38" s="392"/>
      <c r="TXZ38" s="392"/>
      <c r="TYA38" s="392"/>
      <c r="TYB38" s="392"/>
      <c r="TYC38" s="392"/>
      <c r="TYD38" s="392"/>
      <c r="TYE38" s="392"/>
      <c r="TYF38" s="392"/>
      <c r="TYG38" s="392"/>
      <c r="TYH38" s="392"/>
      <c r="TYI38" s="392"/>
      <c r="TYJ38" s="392"/>
      <c r="TYK38" s="392"/>
      <c r="TYL38" s="392"/>
      <c r="TYM38" s="392"/>
      <c r="TYN38" s="392"/>
      <c r="TYO38" s="392"/>
      <c r="TYP38" s="392"/>
      <c r="TYQ38" s="392"/>
      <c r="TYR38" s="392"/>
      <c r="TYS38" s="392"/>
      <c r="TYT38" s="392"/>
      <c r="TYU38" s="392"/>
      <c r="TYV38" s="392"/>
      <c r="TYW38" s="392"/>
      <c r="TYX38" s="392"/>
      <c r="TYY38" s="392"/>
      <c r="TYZ38" s="392"/>
      <c r="TZA38" s="392"/>
      <c r="TZB38" s="392"/>
      <c r="TZC38" s="392"/>
      <c r="TZD38" s="392"/>
      <c r="TZE38" s="392"/>
      <c r="TZF38" s="392"/>
      <c r="TZG38" s="392"/>
      <c r="TZH38" s="392"/>
      <c r="TZI38" s="392"/>
      <c r="TZJ38" s="392"/>
      <c r="TZK38" s="392"/>
      <c r="TZL38" s="392"/>
      <c r="TZM38" s="392"/>
      <c r="TZN38" s="392"/>
      <c r="TZO38" s="392"/>
      <c r="TZP38" s="392"/>
      <c r="TZQ38" s="392"/>
      <c r="TZR38" s="392"/>
      <c r="TZS38" s="392"/>
      <c r="TZT38" s="392"/>
      <c r="TZU38" s="392"/>
      <c r="TZV38" s="392"/>
      <c r="TZW38" s="392"/>
      <c r="TZX38" s="392"/>
      <c r="TZY38" s="392"/>
      <c r="TZZ38" s="392"/>
      <c r="UAA38" s="392"/>
      <c r="UAB38" s="392"/>
      <c r="UAC38" s="392"/>
      <c r="UAD38" s="392"/>
      <c r="UAE38" s="392"/>
      <c r="UAF38" s="392"/>
      <c r="UAG38" s="392"/>
      <c r="UAH38" s="392"/>
      <c r="UAI38" s="392"/>
      <c r="UAJ38" s="392"/>
      <c r="UAK38" s="392"/>
      <c r="UAL38" s="392"/>
      <c r="UAM38" s="392"/>
      <c r="UAN38" s="392"/>
      <c r="UAO38" s="392"/>
      <c r="UAP38" s="392"/>
      <c r="UAQ38" s="392"/>
      <c r="UAR38" s="392"/>
      <c r="UAS38" s="392"/>
      <c r="UAT38" s="392"/>
      <c r="UAU38" s="392"/>
      <c r="UAV38" s="392"/>
      <c r="UAW38" s="392"/>
      <c r="UAX38" s="392"/>
      <c r="UAY38" s="392"/>
      <c r="UAZ38" s="392"/>
      <c r="UBA38" s="392"/>
      <c r="UBB38" s="392"/>
      <c r="UBC38" s="392"/>
      <c r="UBD38" s="392"/>
      <c r="UBE38" s="392"/>
      <c r="UBF38" s="392"/>
      <c r="UBG38" s="392"/>
      <c r="UBH38" s="392"/>
      <c r="UBI38" s="392"/>
      <c r="UBJ38" s="392"/>
      <c r="UBK38" s="392"/>
      <c r="UBL38" s="392"/>
      <c r="UBM38" s="392"/>
      <c r="UBN38" s="392"/>
      <c r="UBO38" s="392"/>
      <c r="UBP38" s="392"/>
      <c r="UBQ38" s="392"/>
      <c r="UBR38" s="392"/>
      <c r="UBS38" s="392"/>
      <c r="UBT38" s="392"/>
      <c r="UBU38" s="392"/>
      <c r="UBV38" s="392"/>
      <c r="UBW38" s="392"/>
      <c r="UBX38" s="392"/>
      <c r="UBY38" s="392"/>
      <c r="UBZ38" s="392"/>
      <c r="UCA38" s="392"/>
      <c r="UCB38" s="392"/>
      <c r="UCC38" s="392"/>
      <c r="UCD38" s="392"/>
      <c r="UCE38" s="392"/>
      <c r="UCF38" s="392"/>
      <c r="UCG38" s="392"/>
      <c r="UCH38" s="392"/>
      <c r="UCI38" s="392"/>
      <c r="UCJ38" s="392"/>
      <c r="UCK38" s="392"/>
      <c r="UCL38" s="392"/>
      <c r="UCM38" s="392"/>
      <c r="UCN38" s="392"/>
      <c r="UCO38" s="392"/>
      <c r="UCP38" s="392"/>
      <c r="UCQ38" s="392"/>
      <c r="UCR38" s="392"/>
      <c r="UCS38" s="392"/>
      <c r="UCT38" s="392"/>
      <c r="UCU38" s="392"/>
      <c r="UCV38" s="392"/>
      <c r="UCW38" s="392"/>
      <c r="UCX38" s="392"/>
      <c r="UCY38" s="392"/>
      <c r="UCZ38" s="392"/>
      <c r="UDA38" s="392"/>
      <c r="UDB38" s="392"/>
      <c r="UDC38" s="392"/>
      <c r="UDD38" s="392"/>
      <c r="UDE38" s="392"/>
      <c r="UDF38" s="392"/>
      <c r="UDG38" s="392"/>
      <c r="UDH38" s="392"/>
      <c r="UDI38" s="392"/>
      <c r="UDJ38" s="392"/>
      <c r="UDK38" s="392"/>
      <c r="UDL38" s="392"/>
      <c r="UDM38" s="392"/>
      <c r="UDN38" s="392"/>
      <c r="UDO38" s="392"/>
      <c r="UDP38" s="392"/>
      <c r="UDQ38" s="392"/>
      <c r="UDR38" s="392"/>
      <c r="UDS38" s="392"/>
      <c r="UDT38" s="392"/>
      <c r="UDU38" s="392"/>
      <c r="UDV38" s="392"/>
      <c r="UDW38" s="392"/>
      <c r="UDX38" s="392"/>
      <c r="UDY38" s="392"/>
      <c r="UDZ38" s="392"/>
      <c r="UEA38" s="392"/>
      <c r="UEB38" s="392"/>
      <c r="UEC38" s="392"/>
      <c r="UED38" s="392"/>
      <c r="UEE38" s="392"/>
      <c r="UEF38" s="392"/>
      <c r="UEG38" s="392"/>
      <c r="UEH38" s="392"/>
      <c r="UEI38" s="392"/>
      <c r="UEJ38" s="392"/>
      <c r="UEK38" s="392"/>
      <c r="UEL38" s="392"/>
      <c r="UEM38" s="392"/>
      <c r="UEN38" s="392"/>
      <c r="UEO38" s="392"/>
      <c r="UEP38" s="392"/>
      <c r="UEQ38" s="392"/>
      <c r="UER38" s="392"/>
      <c r="UES38" s="392"/>
      <c r="UET38" s="392"/>
      <c r="UEU38" s="392"/>
      <c r="UEV38" s="392"/>
      <c r="UEW38" s="392"/>
      <c r="UEX38" s="392"/>
      <c r="UEY38" s="392"/>
      <c r="UEZ38" s="392"/>
      <c r="UFA38" s="392"/>
      <c r="UFB38" s="392"/>
      <c r="UFC38" s="392"/>
      <c r="UFD38" s="392"/>
      <c r="UFE38" s="392"/>
      <c r="UFF38" s="392"/>
      <c r="UFG38" s="392"/>
      <c r="UFH38" s="392"/>
      <c r="UFI38" s="392"/>
      <c r="UFJ38" s="392"/>
      <c r="UFK38" s="392"/>
      <c r="UFL38" s="392"/>
      <c r="UFM38" s="392"/>
      <c r="UFN38" s="392"/>
      <c r="UFO38" s="392"/>
      <c r="UFP38" s="392"/>
      <c r="UFQ38" s="392"/>
      <c r="UFR38" s="392"/>
      <c r="UFS38" s="392"/>
      <c r="UFT38" s="392"/>
      <c r="UFU38" s="392"/>
      <c r="UFV38" s="392"/>
      <c r="UFW38" s="392"/>
      <c r="UFX38" s="392"/>
      <c r="UFY38" s="392"/>
      <c r="UFZ38" s="392"/>
      <c r="UGA38" s="392"/>
      <c r="UGB38" s="392"/>
      <c r="UGC38" s="392"/>
      <c r="UGD38" s="392"/>
      <c r="UGE38" s="392"/>
      <c r="UGF38" s="392"/>
      <c r="UGG38" s="392"/>
      <c r="UGH38" s="392"/>
      <c r="UGI38" s="392"/>
      <c r="UGJ38" s="392"/>
      <c r="UGK38" s="392"/>
      <c r="UGL38" s="392"/>
      <c r="UGM38" s="392"/>
      <c r="UGN38" s="392"/>
      <c r="UGO38" s="392"/>
      <c r="UGP38" s="392"/>
      <c r="UGQ38" s="392"/>
      <c r="UGR38" s="392"/>
      <c r="UGS38" s="392"/>
      <c r="UGT38" s="392"/>
      <c r="UGU38" s="392"/>
      <c r="UGV38" s="392"/>
      <c r="UGW38" s="392"/>
      <c r="UGX38" s="392"/>
      <c r="UGY38" s="392"/>
      <c r="UGZ38" s="392"/>
      <c r="UHA38" s="392"/>
      <c r="UHB38" s="392"/>
      <c r="UHC38" s="392"/>
      <c r="UHD38" s="392"/>
      <c r="UHE38" s="392"/>
      <c r="UHF38" s="392"/>
      <c r="UHG38" s="392"/>
      <c r="UHH38" s="392"/>
      <c r="UHI38" s="392"/>
      <c r="UHJ38" s="392"/>
      <c r="UHK38" s="392"/>
      <c r="UHL38" s="392"/>
      <c r="UHM38" s="392"/>
      <c r="UHN38" s="392"/>
      <c r="UHO38" s="392"/>
      <c r="UHP38" s="392"/>
      <c r="UHQ38" s="392"/>
      <c r="UHR38" s="392"/>
      <c r="UHS38" s="392"/>
      <c r="UHT38" s="392"/>
      <c r="UHU38" s="392"/>
      <c r="UHV38" s="392"/>
      <c r="UHW38" s="392"/>
      <c r="UHX38" s="392"/>
      <c r="UHY38" s="392"/>
      <c r="UHZ38" s="392"/>
      <c r="UIA38" s="392"/>
      <c r="UIB38" s="392"/>
      <c r="UIC38" s="392"/>
      <c r="UID38" s="392"/>
      <c r="UIE38" s="392"/>
      <c r="UIF38" s="392"/>
      <c r="UIG38" s="392"/>
      <c r="UIH38" s="392"/>
      <c r="UII38" s="392"/>
      <c r="UIJ38" s="392"/>
      <c r="UIK38" s="392"/>
      <c r="UIL38" s="392"/>
      <c r="UIM38" s="392"/>
      <c r="UIN38" s="392"/>
      <c r="UIO38" s="392"/>
      <c r="UIP38" s="392"/>
      <c r="UIQ38" s="392"/>
      <c r="UIR38" s="392"/>
      <c r="UIS38" s="392"/>
      <c r="UIT38" s="392"/>
      <c r="UIU38" s="392"/>
      <c r="UIV38" s="392"/>
      <c r="UIW38" s="392"/>
      <c r="UIX38" s="392"/>
      <c r="UIY38" s="392"/>
      <c r="UIZ38" s="392"/>
      <c r="UJA38" s="392"/>
      <c r="UJB38" s="392"/>
      <c r="UJC38" s="392"/>
      <c r="UJD38" s="392"/>
      <c r="UJE38" s="392"/>
      <c r="UJF38" s="392"/>
      <c r="UJG38" s="392"/>
      <c r="UJH38" s="392"/>
      <c r="UJI38" s="392"/>
      <c r="UJJ38" s="392"/>
      <c r="UJK38" s="392"/>
      <c r="UJL38" s="392"/>
      <c r="UJM38" s="392"/>
      <c r="UJN38" s="392"/>
      <c r="UJO38" s="392"/>
      <c r="UJP38" s="392"/>
      <c r="UJQ38" s="392"/>
      <c r="UJR38" s="392"/>
      <c r="UJS38" s="392"/>
      <c r="UJT38" s="392"/>
      <c r="UJU38" s="392"/>
      <c r="UJV38" s="392"/>
      <c r="UJW38" s="392"/>
      <c r="UJX38" s="392"/>
      <c r="UJY38" s="392"/>
      <c r="UJZ38" s="392"/>
      <c r="UKA38" s="392"/>
      <c r="UKB38" s="392"/>
      <c r="UKC38" s="392"/>
      <c r="UKD38" s="392"/>
      <c r="UKE38" s="392"/>
      <c r="UKF38" s="392"/>
      <c r="UKG38" s="392"/>
      <c r="UKH38" s="392"/>
      <c r="UKI38" s="392"/>
      <c r="UKJ38" s="392"/>
      <c r="UKK38" s="392"/>
      <c r="UKL38" s="392"/>
      <c r="UKM38" s="392"/>
      <c r="UKN38" s="392"/>
      <c r="UKO38" s="392"/>
      <c r="UKP38" s="392"/>
      <c r="UKQ38" s="392"/>
      <c r="UKR38" s="392"/>
      <c r="UKS38" s="392"/>
      <c r="UKT38" s="392"/>
      <c r="UKU38" s="392"/>
      <c r="UKV38" s="392"/>
      <c r="UKW38" s="392"/>
      <c r="UKX38" s="392"/>
      <c r="UKY38" s="392"/>
      <c r="UKZ38" s="392"/>
      <c r="ULA38" s="392"/>
      <c r="ULB38" s="392"/>
      <c r="ULC38" s="392"/>
      <c r="ULD38" s="392"/>
      <c r="ULE38" s="392"/>
      <c r="ULF38" s="392"/>
      <c r="ULG38" s="392"/>
      <c r="ULH38" s="392"/>
      <c r="ULI38" s="392"/>
      <c r="ULJ38" s="392"/>
      <c r="ULK38" s="392"/>
      <c r="ULL38" s="392"/>
      <c r="ULM38" s="392"/>
      <c r="ULN38" s="392"/>
      <c r="ULO38" s="392"/>
      <c r="ULP38" s="392"/>
      <c r="ULQ38" s="392"/>
      <c r="ULR38" s="392"/>
      <c r="ULS38" s="392"/>
      <c r="ULT38" s="392"/>
      <c r="ULU38" s="392"/>
      <c r="ULV38" s="392"/>
      <c r="ULW38" s="392"/>
      <c r="ULX38" s="392"/>
      <c r="ULY38" s="392"/>
      <c r="ULZ38" s="392"/>
      <c r="UMA38" s="392"/>
      <c r="UMB38" s="392"/>
      <c r="UMC38" s="392"/>
      <c r="UMD38" s="392"/>
      <c r="UME38" s="392"/>
      <c r="UMF38" s="392"/>
      <c r="UMG38" s="392"/>
      <c r="UMH38" s="392"/>
      <c r="UMI38" s="392"/>
      <c r="UMJ38" s="392"/>
      <c r="UMK38" s="392"/>
      <c r="UML38" s="392"/>
      <c r="UMM38" s="392"/>
      <c r="UMN38" s="392"/>
      <c r="UMO38" s="392"/>
      <c r="UMP38" s="392"/>
      <c r="UMQ38" s="392"/>
      <c r="UMR38" s="392"/>
      <c r="UMS38" s="392"/>
      <c r="UMT38" s="392"/>
      <c r="UMU38" s="392"/>
      <c r="UMV38" s="392"/>
      <c r="UMW38" s="392"/>
      <c r="UMX38" s="392"/>
      <c r="UMY38" s="392"/>
      <c r="UMZ38" s="392"/>
      <c r="UNA38" s="392"/>
      <c r="UNB38" s="392"/>
      <c r="UNC38" s="392"/>
      <c r="UND38" s="392"/>
      <c r="UNE38" s="392"/>
      <c r="UNF38" s="392"/>
      <c r="UNG38" s="392"/>
      <c r="UNH38" s="392"/>
      <c r="UNI38" s="392"/>
      <c r="UNJ38" s="392"/>
      <c r="UNK38" s="392"/>
      <c r="UNL38" s="392"/>
      <c r="UNM38" s="392"/>
      <c r="UNN38" s="392"/>
      <c r="UNO38" s="392"/>
      <c r="UNP38" s="392"/>
      <c r="UNQ38" s="392"/>
      <c r="UNR38" s="392"/>
      <c r="UNS38" s="392"/>
      <c r="UNT38" s="392"/>
      <c r="UNU38" s="392"/>
      <c r="UNV38" s="392"/>
      <c r="UNW38" s="392"/>
      <c r="UNX38" s="392"/>
      <c r="UNY38" s="392"/>
      <c r="UNZ38" s="392"/>
      <c r="UOA38" s="392"/>
      <c r="UOB38" s="392"/>
      <c r="UOC38" s="392"/>
      <c r="UOD38" s="392"/>
      <c r="UOE38" s="392"/>
      <c r="UOF38" s="392"/>
      <c r="UOG38" s="392"/>
      <c r="UOH38" s="392"/>
      <c r="UOI38" s="392"/>
      <c r="UOJ38" s="392"/>
      <c r="UOK38" s="392"/>
      <c r="UOL38" s="392"/>
      <c r="UOM38" s="392"/>
      <c r="UON38" s="392"/>
      <c r="UOO38" s="392"/>
      <c r="UOP38" s="392"/>
      <c r="UOQ38" s="392"/>
      <c r="UOR38" s="392"/>
      <c r="UOS38" s="392"/>
      <c r="UOT38" s="392"/>
      <c r="UOU38" s="392"/>
      <c r="UOV38" s="392"/>
      <c r="UOW38" s="392"/>
      <c r="UOX38" s="392"/>
      <c r="UOY38" s="392"/>
      <c r="UOZ38" s="392"/>
      <c r="UPA38" s="392"/>
      <c r="UPB38" s="392"/>
      <c r="UPC38" s="392"/>
      <c r="UPD38" s="392"/>
      <c r="UPE38" s="392"/>
      <c r="UPF38" s="392"/>
      <c r="UPG38" s="392"/>
      <c r="UPH38" s="392"/>
      <c r="UPI38" s="392"/>
      <c r="UPJ38" s="392"/>
      <c r="UPK38" s="392"/>
      <c r="UPL38" s="392"/>
      <c r="UPM38" s="392"/>
      <c r="UPN38" s="392"/>
      <c r="UPO38" s="392"/>
      <c r="UPP38" s="392"/>
      <c r="UPQ38" s="392"/>
      <c r="UPR38" s="392"/>
      <c r="UPS38" s="392"/>
      <c r="UPT38" s="392"/>
      <c r="UPU38" s="392"/>
      <c r="UPV38" s="392"/>
      <c r="UPW38" s="392"/>
      <c r="UPX38" s="392"/>
      <c r="UPY38" s="392"/>
      <c r="UPZ38" s="392"/>
      <c r="UQA38" s="392"/>
      <c r="UQB38" s="392"/>
      <c r="UQC38" s="392"/>
      <c r="UQD38" s="392"/>
      <c r="UQE38" s="392"/>
      <c r="UQF38" s="392"/>
      <c r="UQG38" s="392"/>
      <c r="UQH38" s="392"/>
      <c r="UQI38" s="392"/>
      <c r="UQJ38" s="392"/>
      <c r="UQK38" s="392"/>
      <c r="UQL38" s="392"/>
      <c r="UQM38" s="392"/>
      <c r="UQN38" s="392"/>
      <c r="UQO38" s="392"/>
      <c r="UQP38" s="392"/>
      <c r="UQQ38" s="392"/>
      <c r="UQR38" s="392"/>
      <c r="UQS38" s="392"/>
      <c r="UQT38" s="392"/>
      <c r="UQU38" s="392"/>
      <c r="UQV38" s="392"/>
      <c r="UQW38" s="392"/>
      <c r="UQX38" s="392"/>
      <c r="UQY38" s="392"/>
      <c r="UQZ38" s="392"/>
      <c r="URA38" s="392"/>
      <c r="URB38" s="392"/>
      <c r="URC38" s="392"/>
      <c r="URD38" s="392"/>
      <c r="URE38" s="392"/>
      <c r="URF38" s="392"/>
      <c r="URG38" s="392"/>
      <c r="URH38" s="392"/>
      <c r="URI38" s="392"/>
      <c r="URJ38" s="392"/>
      <c r="URK38" s="392"/>
      <c r="URL38" s="392"/>
      <c r="URM38" s="392"/>
      <c r="URN38" s="392"/>
      <c r="URO38" s="392"/>
      <c r="URP38" s="392"/>
      <c r="URQ38" s="392"/>
      <c r="URR38" s="392"/>
      <c r="URS38" s="392"/>
      <c r="URT38" s="392"/>
      <c r="URU38" s="392"/>
      <c r="URV38" s="392"/>
      <c r="URW38" s="392"/>
      <c r="URX38" s="392"/>
      <c r="URY38" s="392"/>
      <c r="URZ38" s="392"/>
      <c r="USA38" s="392"/>
      <c r="USB38" s="392"/>
      <c r="USC38" s="392"/>
      <c r="USD38" s="392"/>
      <c r="USE38" s="392"/>
      <c r="USF38" s="392"/>
      <c r="USG38" s="392"/>
      <c r="USH38" s="392"/>
      <c r="USI38" s="392"/>
      <c r="USJ38" s="392"/>
      <c r="USK38" s="392"/>
      <c r="USL38" s="392"/>
      <c r="USM38" s="392"/>
      <c r="USN38" s="392"/>
      <c r="USO38" s="392"/>
      <c r="USP38" s="392"/>
      <c r="USQ38" s="392"/>
      <c r="USR38" s="392"/>
      <c r="USS38" s="392"/>
      <c r="UST38" s="392"/>
      <c r="USU38" s="392"/>
      <c r="USV38" s="392"/>
      <c r="USW38" s="392"/>
      <c r="USX38" s="392"/>
      <c r="USY38" s="392"/>
      <c r="USZ38" s="392"/>
      <c r="UTA38" s="392"/>
      <c r="UTB38" s="392"/>
      <c r="UTC38" s="392"/>
      <c r="UTD38" s="392"/>
      <c r="UTE38" s="392"/>
      <c r="UTF38" s="392"/>
      <c r="UTG38" s="392"/>
      <c r="UTH38" s="392"/>
      <c r="UTI38" s="392"/>
      <c r="UTJ38" s="392"/>
      <c r="UTK38" s="392"/>
      <c r="UTL38" s="392"/>
      <c r="UTM38" s="392"/>
      <c r="UTN38" s="392"/>
      <c r="UTO38" s="392"/>
      <c r="UTP38" s="392"/>
      <c r="UTQ38" s="392"/>
      <c r="UTR38" s="392"/>
      <c r="UTS38" s="392"/>
      <c r="UTT38" s="392"/>
      <c r="UTU38" s="392"/>
      <c r="UTV38" s="392"/>
      <c r="UTW38" s="392"/>
      <c r="UTX38" s="392"/>
      <c r="UTY38" s="392"/>
      <c r="UTZ38" s="392"/>
      <c r="UUA38" s="392"/>
      <c r="UUB38" s="392"/>
      <c r="UUC38" s="392"/>
      <c r="UUD38" s="392"/>
      <c r="UUE38" s="392"/>
      <c r="UUF38" s="392"/>
      <c r="UUG38" s="392"/>
      <c r="UUH38" s="392"/>
      <c r="UUI38" s="392"/>
      <c r="UUJ38" s="392"/>
      <c r="UUK38" s="392"/>
      <c r="UUL38" s="392"/>
      <c r="UUM38" s="392"/>
      <c r="UUN38" s="392"/>
      <c r="UUO38" s="392"/>
      <c r="UUP38" s="392"/>
      <c r="UUQ38" s="392"/>
      <c r="UUR38" s="392"/>
      <c r="UUS38" s="392"/>
      <c r="UUT38" s="392"/>
      <c r="UUU38" s="392"/>
      <c r="UUV38" s="392"/>
      <c r="UUW38" s="392"/>
      <c r="UUX38" s="392"/>
      <c r="UUY38" s="392"/>
      <c r="UUZ38" s="392"/>
      <c r="UVA38" s="392"/>
      <c r="UVB38" s="392"/>
      <c r="UVC38" s="392"/>
      <c r="UVD38" s="392"/>
      <c r="UVE38" s="392"/>
      <c r="UVF38" s="392"/>
      <c r="UVG38" s="392"/>
      <c r="UVH38" s="392"/>
      <c r="UVI38" s="392"/>
      <c r="UVJ38" s="392"/>
      <c r="UVK38" s="392"/>
      <c r="UVL38" s="392"/>
      <c r="UVM38" s="392"/>
      <c r="UVN38" s="392"/>
      <c r="UVO38" s="392"/>
      <c r="UVP38" s="392"/>
      <c r="UVQ38" s="392"/>
      <c r="UVR38" s="392"/>
      <c r="UVS38" s="392"/>
      <c r="UVT38" s="392"/>
      <c r="UVU38" s="392"/>
      <c r="UVV38" s="392"/>
      <c r="UVW38" s="392"/>
      <c r="UVX38" s="392"/>
      <c r="UVY38" s="392"/>
      <c r="UVZ38" s="392"/>
      <c r="UWA38" s="392"/>
      <c r="UWB38" s="392"/>
      <c r="UWC38" s="392"/>
      <c r="UWD38" s="392"/>
      <c r="UWE38" s="392"/>
      <c r="UWF38" s="392"/>
      <c r="UWG38" s="392"/>
      <c r="UWH38" s="392"/>
      <c r="UWI38" s="392"/>
      <c r="UWJ38" s="392"/>
      <c r="UWK38" s="392"/>
      <c r="UWL38" s="392"/>
      <c r="UWM38" s="392"/>
      <c r="UWN38" s="392"/>
      <c r="UWO38" s="392"/>
      <c r="UWP38" s="392"/>
      <c r="UWQ38" s="392"/>
      <c r="UWR38" s="392"/>
      <c r="UWS38" s="392"/>
      <c r="UWT38" s="392"/>
      <c r="UWU38" s="392"/>
      <c r="UWV38" s="392"/>
      <c r="UWW38" s="392"/>
      <c r="UWX38" s="392"/>
      <c r="UWY38" s="392"/>
      <c r="UWZ38" s="392"/>
      <c r="UXA38" s="392"/>
      <c r="UXB38" s="392"/>
      <c r="UXC38" s="392"/>
      <c r="UXD38" s="392"/>
      <c r="UXE38" s="392"/>
      <c r="UXF38" s="392"/>
      <c r="UXG38" s="392"/>
      <c r="UXH38" s="392"/>
      <c r="UXI38" s="392"/>
      <c r="UXJ38" s="392"/>
      <c r="UXK38" s="392"/>
      <c r="UXL38" s="392"/>
      <c r="UXM38" s="392"/>
      <c r="UXN38" s="392"/>
      <c r="UXO38" s="392"/>
      <c r="UXP38" s="392"/>
      <c r="UXQ38" s="392"/>
      <c r="UXR38" s="392"/>
      <c r="UXS38" s="392"/>
      <c r="UXT38" s="392"/>
      <c r="UXU38" s="392"/>
      <c r="UXV38" s="392"/>
      <c r="UXW38" s="392"/>
      <c r="UXX38" s="392"/>
      <c r="UXY38" s="392"/>
      <c r="UXZ38" s="392"/>
      <c r="UYA38" s="392"/>
      <c r="UYB38" s="392"/>
      <c r="UYC38" s="392"/>
      <c r="UYD38" s="392"/>
      <c r="UYE38" s="392"/>
      <c r="UYF38" s="392"/>
      <c r="UYG38" s="392"/>
      <c r="UYH38" s="392"/>
      <c r="UYI38" s="392"/>
      <c r="UYJ38" s="392"/>
      <c r="UYK38" s="392"/>
      <c r="UYL38" s="392"/>
      <c r="UYM38" s="392"/>
      <c r="UYN38" s="392"/>
      <c r="UYO38" s="392"/>
      <c r="UYP38" s="392"/>
      <c r="UYQ38" s="392"/>
      <c r="UYR38" s="392"/>
      <c r="UYS38" s="392"/>
      <c r="UYT38" s="392"/>
      <c r="UYU38" s="392"/>
      <c r="UYV38" s="392"/>
      <c r="UYW38" s="392"/>
      <c r="UYX38" s="392"/>
      <c r="UYY38" s="392"/>
      <c r="UYZ38" s="392"/>
      <c r="UZA38" s="392"/>
      <c r="UZB38" s="392"/>
      <c r="UZC38" s="392"/>
      <c r="UZD38" s="392"/>
      <c r="UZE38" s="392"/>
      <c r="UZF38" s="392"/>
      <c r="UZG38" s="392"/>
      <c r="UZH38" s="392"/>
      <c r="UZI38" s="392"/>
      <c r="UZJ38" s="392"/>
      <c r="UZK38" s="392"/>
      <c r="UZL38" s="392"/>
      <c r="UZM38" s="392"/>
      <c r="UZN38" s="392"/>
      <c r="UZO38" s="392"/>
      <c r="UZP38" s="392"/>
      <c r="UZQ38" s="392"/>
      <c r="UZR38" s="392"/>
      <c r="UZS38" s="392"/>
      <c r="UZT38" s="392"/>
      <c r="UZU38" s="392"/>
      <c r="UZV38" s="392"/>
      <c r="UZW38" s="392"/>
      <c r="UZX38" s="392"/>
      <c r="UZY38" s="392"/>
      <c r="UZZ38" s="392"/>
      <c r="VAA38" s="392"/>
      <c r="VAB38" s="392"/>
      <c r="VAC38" s="392"/>
      <c r="VAD38" s="392"/>
      <c r="VAE38" s="392"/>
      <c r="VAF38" s="392"/>
      <c r="VAG38" s="392"/>
      <c r="VAH38" s="392"/>
      <c r="VAI38" s="392"/>
      <c r="VAJ38" s="392"/>
      <c r="VAK38" s="392"/>
      <c r="VAL38" s="392"/>
      <c r="VAM38" s="392"/>
      <c r="VAN38" s="392"/>
      <c r="VAO38" s="392"/>
      <c r="VAP38" s="392"/>
      <c r="VAQ38" s="392"/>
      <c r="VAR38" s="392"/>
      <c r="VAS38" s="392"/>
      <c r="VAT38" s="392"/>
      <c r="VAU38" s="392"/>
      <c r="VAV38" s="392"/>
      <c r="VAW38" s="392"/>
      <c r="VAX38" s="392"/>
      <c r="VAY38" s="392"/>
      <c r="VAZ38" s="392"/>
      <c r="VBA38" s="392"/>
      <c r="VBB38" s="392"/>
      <c r="VBC38" s="392"/>
      <c r="VBD38" s="392"/>
      <c r="VBE38" s="392"/>
      <c r="VBF38" s="392"/>
      <c r="VBG38" s="392"/>
      <c r="VBH38" s="392"/>
      <c r="VBI38" s="392"/>
      <c r="VBJ38" s="392"/>
      <c r="VBK38" s="392"/>
      <c r="VBL38" s="392"/>
      <c r="VBM38" s="392"/>
      <c r="VBN38" s="392"/>
      <c r="VBO38" s="392"/>
      <c r="VBP38" s="392"/>
      <c r="VBQ38" s="392"/>
      <c r="VBR38" s="392"/>
      <c r="VBS38" s="392"/>
      <c r="VBT38" s="392"/>
      <c r="VBU38" s="392"/>
      <c r="VBV38" s="392"/>
      <c r="VBW38" s="392"/>
      <c r="VBX38" s="392"/>
      <c r="VBY38" s="392"/>
      <c r="VBZ38" s="392"/>
      <c r="VCA38" s="392"/>
      <c r="VCB38" s="392"/>
      <c r="VCC38" s="392"/>
      <c r="VCD38" s="392"/>
      <c r="VCE38" s="392"/>
      <c r="VCF38" s="392"/>
      <c r="VCG38" s="392"/>
      <c r="VCH38" s="392"/>
      <c r="VCI38" s="392"/>
      <c r="VCJ38" s="392"/>
      <c r="VCK38" s="392"/>
      <c r="VCL38" s="392"/>
      <c r="VCM38" s="392"/>
      <c r="VCN38" s="392"/>
      <c r="VCO38" s="392"/>
      <c r="VCP38" s="392"/>
      <c r="VCQ38" s="392"/>
      <c r="VCR38" s="392"/>
      <c r="VCS38" s="392"/>
      <c r="VCT38" s="392"/>
      <c r="VCU38" s="392"/>
      <c r="VCV38" s="392"/>
      <c r="VCW38" s="392"/>
      <c r="VCX38" s="392"/>
      <c r="VCY38" s="392"/>
      <c r="VCZ38" s="392"/>
      <c r="VDA38" s="392"/>
      <c r="VDB38" s="392"/>
      <c r="VDC38" s="392"/>
      <c r="VDD38" s="392"/>
      <c r="VDE38" s="392"/>
      <c r="VDF38" s="392"/>
      <c r="VDG38" s="392"/>
      <c r="VDH38" s="392"/>
      <c r="VDI38" s="392"/>
      <c r="VDJ38" s="392"/>
      <c r="VDK38" s="392"/>
      <c r="VDL38" s="392"/>
      <c r="VDM38" s="392"/>
      <c r="VDN38" s="392"/>
      <c r="VDO38" s="392"/>
      <c r="VDP38" s="392"/>
      <c r="VDQ38" s="392"/>
      <c r="VDR38" s="392"/>
      <c r="VDS38" s="392"/>
      <c r="VDT38" s="392"/>
      <c r="VDU38" s="392"/>
      <c r="VDV38" s="392"/>
      <c r="VDW38" s="392"/>
      <c r="VDX38" s="392"/>
      <c r="VDY38" s="392"/>
      <c r="VDZ38" s="392"/>
      <c r="VEA38" s="392"/>
      <c r="VEB38" s="392"/>
      <c r="VEC38" s="392"/>
      <c r="VED38" s="392"/>
      <c r="VEE38" s="392"/>
      <c r="VEF38" s="392"/>
      <c r="VEG38" s="392"/>
      <c r="VEH38" s="392"/>
      <c r="VEI38" s="392"/>
      <c r="VEJ38" s="392"/>
      <c r="VEK38" s="392"/>
      <c r="VEL38" s="392"/>
      <c r="VEM38" s="392"/>
      <c r="VEN38" s="392"/>
      <c r="VEO38" s="392"/>
      <c r="VEP38" s="392"/>
      <c r="VEQ38" s="392"/>
      <c r="VER38" s="392"/>
      <c r="VES38" s="392"/>
      <c r="VET38" s="392"/>
      <c r="VEU38" s="392"/>
      <c r="VEV38" s="392"/>
      <c r="VEW38" s="392"/>
      <c r="VEX38" s="392"/>
      <c r="VEY38" s="392"/>
      <c r="VEZ38" s="392"/>
      <c r="VFA38" s="392"/>
      <c r="VFB38" s="392"/>
      <c r="VFC38" s="392"/>
      <c r="VFD38" s="392"/>
      <c r="VFE38" s="392"/>
      <c r="VFF38" s="392"/>
      <c r="VFG38" s="392"/>
      <c r="VFH38" s="392"/>
      <c r="VFI38" s="392"/>
      <c r="VFJ38" s="392"/>
      <c r="VFK38" s="392"/>
      <c r="VFL38" s="392"/>
      <c r="VFM38" s="392"/>
      <c r="VFN38" s="392"/>
      <c r="VFO38" s="392"/>
      <c r="VFP38" s="392"/>
      <c r="VFQ38" s="392"/>
      <c r="VFR38" s="392"/>
      <c r="VFS38" s="392"/>
      <c r="VFT38" s="392"/>
      <c r="VFU38" s="392"/>
      <c r="VFV38" s="392"/>
      <c r="VFW38" s="392"/>
      <c r="VFX38" s="392"/>
      <c r="VFY38" s="392"/>
      <c r="VFZ38" s="392"/>
      <c r="VGA38" s="392"/>
      <c r="VGB38" s="392"/>
      <c r="VGC38" s="392"/>
      <c r="VGD38" s="392"/>
      <c r="VGE38" s="392"/>
      <c r="VGF38" s="392"/>
      <c r="VGG38" s="392"/>
      <c r="VGH38" s="392"/>
      <c r="VGI38" s="392"/>
      <c r="VGJ38" s="392"/>
      <c r="VGK38" s="392"/>
      <c r="VGL38" s="392"/>
      <c r="VGM38" s="392"/>
      <c r="VGN38" s="392"/>
      <c r="VGO38" s="392"/>
      <c r="VGP38" s="392"/>
      <c r="VGQ38" s="392"/>
      <c r="VGR38" s="392"/>
      <c r="VGS38" s="392"/>
      <c r="VGT38" s="392"/>
      <c r="VGU38" s="392"/>
      <c r="VGV38" s="392"/>
      <c r="VGW38" s="392"/>
      <c r="VGX38" s="392"/>
      <c r="VGY38" s="392"/>
      <c r="VGZ38" s="392"/>
      <c r="VHA38" s="392"/>
      <c r="VHB38" s="392"/>
      <c r="VHC38" s="392"/>
      <c r="VHD38" s="392"/>
      <c r="VHE38" s="392"/>
      <c r="VHF38" s="392"/>
      <c r="VHG38" s="392"/>
      <c r="VHH38" s="392"/>
      <c r="VHI38" s="392"/>
      <c r="VHJ38" s="392"/>
      <c r="VHK38" s="392"/>
      <c r="VHL38" s="392"/>
      <c r="VHM38" s="392"/>
      <c r="VHN38" s="392"/>
      <c r="VHO38" s="392"/>
      <c r="VHP38" s="392"/>
      <c r="VHQ38" s="392"/>
      <c r="VHR38" s="392"/>
      <c r="VHS38" s="392"/>
      <c r="VHT38" s="392"/>
      <c r="VHU38" s="392"/>
      <c r="VHV38" s="392"/>
      <c r="VHW38" s="392"/>
      <c r="VHX38" s="392"/>
      <c r="VHY38" s="392"/>
      <c r="VHZ38" s="392"/>
      <c r="VIA38" s="392"/>
      <c r="VIB38" s="392"/>
      <c r="VIC38" s="392"/>
      <c r="VID38" s="392"/>
      <c r="VIE38" s="392"/>
      <c r="VIF38" s="392"/>
      <c r="VIG38" s="392"/>
      <c r="VIH38" s="392"/>
      <c r="VII38" s="392"/>
      <c r="VIJ38" s="392"/>
      <c r="VIK38" s="392"/>
      <c r="VIL38" s="392"/>
      <c r="VIM38" s="392"/>
      <c r="VIN38" s="392"/>
      <c r="VIO38" s="392"/>
      <c r="VIP38" s="392"/>
      <c r="VIQ38" s="392"/>
      <c r="VIR38" s="392"/>
      <c r="VIS38" s="392"/>
      <c r="VIT38" s="392"/>
      <c r="VIU38" s="392"/>
      <c r="VIV38" s="392"/>
      <c r="VIW38" s="392"/>
      <c r="VIX38" s="392"/>
      <c r="VIY38" s="392"/>
      <c r="VIZ38" s="392"/>
      <c r="VJA38" s="392"/>
      <c r="VJB38" s="392"/>
      <c r="VJC38" s="392"/>
      <c r="VJD38" s="392"/>
      <c r="VJE38" s="392"/>
      <c r="VJF38" s="392"/>
      <c r="VJG38" s="392"/>
      <c r="VJH38" s="392"/>
      <c r="VJI38" s="392"/>
      <c r="VJJ38" s="392"/>
      <c r="VJK38" s="392"/>
      <c r="VJL38" s="392"/>
      <c r="VJM38" s="392"/>
      <c r="VJN38" s="392"/>
      <c r="VJO38" s="392"/>
      <c r="VJP38" s="392"/>
      <c r="VJQ38" s="392"/>
      <c r="VJR38" s="392"/>
      <c r="VJS38" s="392"/>
      <c r="VJT38" s="392"/>
      <c r="VJU38" s="392"/>
      <c r="VJV38" s="392"/>
      <c r="VJW38" s="392"/>
      <c r="VJX38" s="392"/>
      <c r="VJY38" s="392"/>
      <c r="VJZ38" s="392"/>
      <c r="VKA38" s="392"/>
      <c r="VKB38" s="392"/>
      <c r="VKC38" s="392"/>
      <c r="VKD38" s="392"/>
      <c r="VKE38" s="392"/>
      <c r="VKF38" s="392"/>
      <c r="VKG38" s="392"/>
      <c r="VKH38" s="392"/>
      <c r="VKI38" s="392"/>
      <c r="VKJ38" s="392"/>
      <c r="VKK38" s="392"/>
      <c r="VKL38" s="392"/>
      <c r="VKM38" s="392"/>
      <c r="VKN38" s="392"/>
      <c r="VKO38" s="392"/>
      <c r="VKP38" s="392"/>
      <c r="VKQ38" s="392"/>
      <c r="VKR38" s="392"/>
      <c r="VKS38" s="392"/>
      <c r="VKT38" s="392"/>
      <c r="VKU38" s="392"/>
      <c r="VKV38" s="392"/>
      <c r="VKW38" s="392"/>
      <c r="VKX38" s="392"/>
      <c r="VKY38" s="392"/>
      <c r="VKZ38" s="392"/>
      <c r="VLA38" s="392"/>
      <c r="VLB38" s="392"/>
      <c r="VLC38" s="392"/>
      <c r="VLD38" s="392"/>
      <c r="VLE38" s="392"/>
      <c r="VLF38" s="392"/>
      <c r="VLG38" s="392"/>
      <c r="VLH38" s="392"/>
      <c r="VLI38" s="392"/>
      <c r="VLJ38" s="392"/>
      <c r="VLK38" s="392"/>
      <c r="VLL38" s="392"/>
      <c r="VLM38" s="392"/>
      <c r="VLN38" s="392"/>
      <c r="VLO38" s="392"/>
      <c r="VLP38" s="392"/>
      <c r="VLQ38" s="392"/>
      <c r="VLR38" s="392"/>
      <c r="VLS38" s="392"/>
      <c r="VLT38" s="392"/>
      <c r="VLU38" s="392"/>
      <c r="VLV38" s="392"/>
      <c r="VLW38" s="392"/>
      <c r="VLX38" s="392"/>
      <c r="VLY38" s="392"/>
      <c r="VLZ38" s="392"/>
      <c r="VMA38" s="392"/>
      <c r="VMB38" s="392"/>
      <c r="VMC38" s="392"/>
      <c r="VMD38" s="392"/>
      <c r="VME38" s="392"/>
      <c r="VMF38" s="392"/>
      <c r="VMG38" s="392"/>
      <c r="VMH38" s="392"/>
      <c r="VMI38" s="392"/>
      <c r="VMJ38" s="392"/>
      <c r="VMK38" s="392"/>
      <c r="VML38" s="392"/>
      <c r="VMM38" s="392"/>
      <c r="VMN38" s="392"/>
      <c r="VMO38" s="392"/>
      <c r="VMP38" s="392"/>
      <c r="VMQ38" s="392"/>
      <c r="VMR38" s="392"/>
      <c r="VMS38" s="392"/>
      <c r="VMT38" s="392"/>
      <c r="VMU38" s="392"/>
      <c r="VMV38" s="392"/>
      <c r="VMW38" s="392"/>
      <c r="VMX38" s="392"/>
      <c r="VMY38" s="392"/>
      <c r="VMZ38" s="392"/>
      <c r="VNA38" s="392"/>
      <c r="VNB38" s="392"/>
      <c r="VNC38" s="392"/>
      <c r="VND38" s="392"/>
      <c r="VNE38" s="392"/>
      <c r="VNF38" s="392"/>
      <c r="VNG38" s="392"/>
      <c r="VNH38" s="392"/>
      <c r="VNI38" s="392"/>
      <c r="VNJ38" s="392"/>
      <c r="VNK38" s="392"/>
      <c r="VNL38" s="392"/>
      <c r="VNM38" s="392"/>
      <c r="VNN38" s="392"/>
      <c r="VNO38" s="392"/>
      <c r="VNP38" s="392"/>
      <c r="VNQ38" s="392"/>
      <c r="VNR38" s="392"/>
      <c r="VNS38" s="392"/>
      <c r="VNT38" s="392"/>
      <c r="VNU38" s="392"/>
      <c r="VNV38" s="392"/>
      <c r="VNW38" s="392"/>
      <c r="VNX38" s="392"/>
      <c r="VNY38" s="392"/>
      <c r="VNZ38" s="392"/>
      <c r="VOA38" s="392"/>
      <c r="VOB38" s="392"/>
      <c r="VOC38" s="392"/>
      <c r="VOD38" s="392"/>
      <c r="VOE38" s="392"/>
      <c r="VOF38" s="392"/>
      <c r="VOG38" s="392"/>
      <c r="VOH38" s="392"/>
      <c r="VOI38" s="392"/>
      <c r="VOJ38" s="392"/>
      <c r="VOK38" s="392"/>
      <c r="VOL38" s="392"/>
      <c r="VOM38" s="392"/>
      <c r="VON38" s="392"/>
      <c r="VOO38" s="392"/>
      <c r="VOP38" s="392"/>
      <c r="VOQ38" s="392"/>
      <c r="VOR38" s="392"/>
      <c r="VOS38" s="392"/>
      <c r="VOT38" s="392"/>
      <c r="VOU38" s="392"/>
      <c r="VOV38" s="392"/>
      <c r="VOW38" s="392"/>
      <c r="VOX38" s="392"/>
      <c r="VOY38" s="392"/>
      <c r="VOZ38" s="392"/>
      <c r="VPA38" s="392"/>
      <c r="VPB38" s="392"/>
      <c r="VPC38" s="392"/>
      <c r="VPD38" s="392"/>
      <c r="VPE38" s="392"/>
      <c r="VPF38" s="392"/>
      <c r="VPG38" s="392"/>
      <c r="VPH38" s="392"/>
      <c r="VPI38" s="392"/>
      <c r="VPJ38" s="392"/>
      <c r="VPK38" s="392"/>
      <c r="VPL38" s="392"/>
      <c r="VPM38" s="392"/>
      <c r="VPN38" s="392"/>
      <c r="VPO38" s="392"/>
      <c r="VPP38" s="392"/>
      <c r="VPQ38" s="392"/>
      <c r="VPR38" s="392"/>
      <c r="VPS38" s="392"/>
      <c r="VPT38" s="392"/>
      <c r="VPU38" s="392"/>
      <c r="VPV38" s="392"/>
      <c r="VPW38" s="392"/>
      <c r="VPX38" s="392"/>
      <c r="VPY38" s="392"/>
      <c r="VPZ38" s="392"/>
      <c r="VQA38" s="392"/>
      <c r="VQB38" s="392"/>
      <c r="VQC38" s="392"/>
      <c r="VQD38" s="392"/>
      <c r="VQE38" s="392"/>
      <c r="VQF38" s="392"/>
      <c r="VQG38" s="392"/>
      <c r="VQH38" s="392"/>
      <c r="VQI38" s="392"/>
      <c r="VQJ38" s="392"/>
      <c r="VQK38" s="392"/>
      <c r="VQL38" s="392"/>
      <c r="VQM38" s="392"/>
      <c r="VQN38" s="392"/>
      <c r="VQO38" s="392"/>
      <c r="VQP38" s="392"/>
      <c r="VQQ38" s="392"/>
      <c r="VQR38" s="392"/>
      <c r="VQS38" s="392"/>
      <c r="VQT38" s="392"/>
      <c r="VQU38" s="392"/>
      <c r="VQV38" s="392"/>
      <c r="VQW38" s="392"/>
      <c r="VQX38" s="392"/>
      <c r="VQY38" s="392"/>
      <c r="VQZ38" s="392"/>
      <c r="VRA38" s="392"/>
      <c r="VRB38" s="392"/>
      <c r="VRC38" s="392"/>
      <c r="VRD38" s="392"/>
      <c r="VRE38" s="392"/>
      <c r="VRF38" s="392"/>
      <c r="VRG38" s="392"/>
      <c r="VRH38" s="392"/>
      <c r="VRI38" s="392"/>
      <c r="VRJ38" s="392"/>
      <c r="VRK38" s="392"/>
      <c r="VRL38" s="392"/>
      <c r="VRM38" s="392"/>
      <c r="VRN38" s="392"/>
      <c r="VRO38" s="392"/>
      <c r="VRP38" s="392"/>
      <c r="VRQ38" s="392"/>
      <c r="VRR38" s="392"/>
      <c r="VRS38" s="392"/>
      <c r="VRT38" s="392"/>
      <c r="VRU38" s="392"/>
      <c r="VRV38" s="392"/>
      <c r="VRW38" s="392"/>
      <c r="VRX38" s="392"/>
      <c r="VRY38" s="392"/>
      <c r="VRZ38" s="392"/>
      <c r="VSA38" s="392"/>
      <c r="VSB38" s="392"/>
      <c r="VSC38" s="392"/>
      <c r="VSD38" s="392"/>
      <c r="VSE38" s="392"/>
      <c r="VSF38" s="392"/>
      <c r="VSG38" s="392"/>
      <c r="VSH38" s="392"/>
      <c r="VSI38" s="392"/>
      <c r="VSJ38" s="392"/>
      <c r="VSK38" s="392"/>
      <c r="VSL38" s="392"/>
      <c r="VSM38" s="392"/>
      <c r="VSN38" s="392"/>
      <c r="VSO38" s="392"/>
      <c r="VSP38" s="392"/>
      <c r="VSQ38" s="392"/>
      <c r="VSR38" s="392"/>
      <c r="VSS38" s="392"/>
      <c r="VST38" s="392"/>
      <c r="VSU38" s="392"/>
      <c r="VSV38" s="392"/>
      <c r="VSW38" s="392"/>
      <c r="VSX38" s="392"/>
      <c r="VSY38" s="392"/>
      <c r="VSZ38" s="392"/>
      <c r="VTA38" s="392"/>
      <c r="VTB38" s="392"/>
      <c r="VTC38" s="392"/>
      <c r="VTD38" s="392"/>
      <c r="VTE38" s="392"/>
      <c r="VTF38" s="392"/>
      <c r="VTG38" s="392"/>
      <c r="VTH38" s="392"/>
      <c r="VTI38" s="392"/>
      <c r="VTJ38" s="392"/>
      <c r="VTK38" s="392"/>
      <c r="VTL38" s="392"/>
      <c r="VTM38" s="392"/>
      <c r="VTN38" s="392"/>
      <c r="VTO38" s="392"/>
      <c r="VTP38" s="392"/>
      <c r="VTQ38" s="392"/>
      <c r="VTR38" s="392"/>
      <c r="VTS38" s="392"/>
      <c r="VTT38" s="392"/>
      <c r="VTU38" s="392"/>
      <c r="VTV38" s="392"/>
      <c r="VTW38" s="392"/>
      <c r="VTX38" s="392"/>
      <c r="VTY38" s="392"/>
      <c r="VTZ38" s="392"/>
      <c r="VUA38" s="392"/>
      <c r="VUB38" s="392"/>
      <c r="VUC38" s="392"/>
      <c r="VUD38" s="392"/>
      <c r="VUE38" s="392"/>
      <c r="VUF38" s="392"/>
      <c r="VUG38" s="392"/>
      <c r="VUH38" s="392"/>
      <c r="VUI38" s="392"/>
      <c r="VUJ38" s="392"/>
      <c r="VUK38" s="392"/>
      <c r="VUL38" s="392"/>
      <c r="VUM38" s="392"/>
      <c r="VUN38" s="392"/>
      <c r="VUO38" s="392"/>
      <c r="VUP38" s="392"/>
      <c r="VUQ38" s="392"/>
      <c r="VUR38" s="392"/>
      <c r="VUS38" s="392"/>
      <c r="VUT38" s="392"/>
      <c r="VUU38" s="392"/>
      <c r="VUV38" s="392"/>
      <c r="VUW38" s="392"/>
      <c r="VUX38" s="392"/>
      <c r="VUY38" s="392"/>
      <c r="VUZ38" s="392"/>
      <c r="VVA38" s="392"/>
      <c r="VVB38" s="392"/>
      <c r="VVC38" s="392"/>
      <c r="VVD38" s="392"/>
      <c r="VVE38" s="392"/>
      <c r="VVF38" s="392"/>
      <c r="VVG38" s="392"/>
      <c r="VVH38" s="392"/>
      <c r="VVI38" s="392"/>
      <c r="VVJ38" s="392"/>
      <c r="VVK38" s="392"/>
      <c r="VVL38" s="392"/>
      <c r="VVM38" s="392"/>
      <c r="VVN38" s="392"/>
      <c r="VVO38" s="392"/>
      <c r="VVP38" s="392"/>
      <c r="VVQ38" s="392"/>
      <c r="VVR38" s="392"/>
      <c r="VVS38" s="392"/>
      <c r="VVT38" s="392"/>
      <c r="VVU38" s="392"/>
      <c r="VVV38" s="392"/>
      <c r="VVW38" s="392"/>
      <c r="VVX38" s="392"/>
      <c r="VVY38" s="392"/>
      <c r="VVZ38" s="392"/>
      <c r="VWA38" s="392"/>
      <c r="VWB38" s="392"/>
      <c r="VWC38" s="392"/>
      <c r="VWD38" s="392"/>
      <c r="VWE38" s="392"/>
      <c r="VWF38" s="392"/>
      <c r="VWG38" s="392"/>
      <c r="VWH38" s="392"/>
      <c r="VWI38" s="392"/>
      <c r="VWJ38" s="392"/>
      <c r="VWK38" s="392"/>
      <c r="VWL38" s="392"/>
      <c r="VWM38" s="392"/>
      <c r="VWN38" s="392"/>
      <c r="VWO38" s="392"/>
      <c r="VWP38" s="392"/>
      <c r="VWQ38" s="392"/>
      <c r="VWR38" s="392"/>
      <c r="VWS38" s="392"/>
      <c r="VWT38" s="392"/>
      <c r="VWU38" s="392"/>
      <c r="VWV38" s="392"/>
      <c r="VWW38" s="392"/>
      <c r="VWX38" s="392"/>
      <c r="VWY38" s="392"/>
      <c r="VWZ38" s="392"/>
      <c r="VXA38" s="392"/>
      <c r="VXB38" s="392"/>
      <c r="VXC38" s="392"/>
      <c r="VXD38" s="392"/>
      <c r="VXE38" s="392"/>
      <c r="VXF38" s="392"/>
      <c r="VXG38" s="392"/>
      <c r="VXH38" s="392"/>
      <c r="VXI38" s="392"/>
      <c r="VXJ38" s="392"/>
      <c r="VXK38" s="392"/>
      <c r="VXL38" s="392"/>
      <c r="VXM38" s="392"/>
      <c r="VXN38" s="392"/>
      <c r="VXO38" s="392"/>
      <c r="VXP38" s="392"/>
      <c r="VXQ38" s="392"/>
      <c r="VXR38" s="392"/>
      <c r="VXS38" s="392"/>
      <c r="VXT38" s="392"/>
      <c r="VXU38" s="392"/>
      <c r="VXV38" s="392"/>
      <c r="VXW38" s="392"/>
      <c r="VXX38" s="392"/>
      <c r="VXY38" s="392"/>
      <c r="VXZ38" s="392"/>
      <c r="VYA38" s="392"/>
      <c r="VYB38" s="392"/>
      <c r="VYC38" s="392"/>
      <c r="VYD38" s="392"/>
      <c r="VYE38" s="392"/>
      <c r="VYF38" s="392"/>
      <c r="VYG38" s="392"/>
      <c r="VYH38" s="392"/>
      <c r="VYI38" s="392"/>
      <c r="VYJ38" s="392"/>
      <c r="VYK38" s="392"/>
      <c r="VYL38" s="392"/>
      <c r="VYM38" s="392"/>
      <c r="VYN38" s="392"/>
      <c r="VYO38" s="392"/>
      <c r="VYP38" s="392"/>
      <c r="VYQ38" s="392"/>
      <c r="VYR38" s="392"/>
      <c r="VYS38" s="392"/>
      <c r="VYT38" s="392"/>
      <c r="VYU38" s="392"/>
      <c r="VYV38" s="392"/>
      <c r="VYW38" s="392"/>
      <c r="VYX38" s="392"/>
      <c r="VYY38" s="392"/>
      <c r="VYZ38" s="392"/>
      <c r="VZA38" s="392"/>
      <c r="VZB38" s="392"/>
      <c r="VZC38" s="392"/>
      <c r="VZD38" s="392"/>
      <c r="VZE38" s="392"/>
      <c r="VZF38" s="392"/>
      <c r="VZG38" s="392"/>
      <c r="VZH38" s="392"/>
      <c r="VZI38" s="392"/>
      <c r="VZJ38" s="392"/>
      <c r="VZK38" s="392"/>
      <c r="VZL38" s="392"/>
      <c r="VZM38" s="392"/>
      <c r="VZN38" s="392"/>
      <c r="VZO38" s="392"/>
      <c r="VZP38" s="392"/>
      <c r="VZQ38" s="392"/>
      <c r="VZR38" s="392"/>
      <c r="VZS38" s="392"/>
      <c r="VZT38" s="392"/>
      <c r="VZU38" s="392"/>
      <c r="VZV38" s="392"/>
      <c r="VZW38" s="392"/>
      <c r="VZX38" s="392"/>
      <c r="VZY38" s="392"/>
      <c r="VZZ38" s="392"/>
      <c r="WAA38" s="392"/>
      <c r="WAB38" s="392"/>
      <c r="WAC38" s="392"/>
      <c r="WAD38" s="392"/>
      <c r="WAE38" s="392"/>
      <c r="WAF38" s="392"/>
      <c r="WAG38" s="392"/>
      <c r="WAH38" s="392"/>
      <c r="WAI38" s="392"/>
      <c r="WAJ38" s="392"/>
      <c r="WAK38" s="392"/>
      <c r="WAL38" s="392"/>
      <c r="WAM38" s="392"/>
      <c r="WAN38" s="392"/>
      <c r="WAO38" s="392"/>
      <c r="WAP38" s="392"/>
      <c r="WAQ38" s="392"/>
      <c r="WAR38" s="392"/>
      <c r="WAS38" s="392"/>
      <c r="WAT38" s="392"/>
      <c r="WAU38" s="392"/>
      <c r="WAV38" s="392"/>
      <c r="WAW38" s="392"/>
      <c r="WAX38" s="392"/>
      <c r="WAY38" s="392"/>
      <c r="WAZ38" s="392"/>
      <c r="WBA38" s="392"/>
      <c r="WBB38" s="392"/>
      <c r="WBC38" s="392"/>
      <c r="WBD38" s="392"/>
      <c r="WBE38" s="392"/>
      <c r="WBF38" s="392"/>
      <c r="WBG38" s="392"/>
      <c r="WBH38" s="392"/>
      <c r="WBI38" s="392"/>
      <c r="WBJ38" s="392"/>
      <c r="WBK38" s="392"/>
      <c r="WBL38" s="392"/>
      <c r="WBM38" s="392"/>
      <c r="WBN38" s="392"/>
      <c r="WBO38" s="392"/>
      <c r="WBP38" s="392"/>
      <c r="WBQ38" s="392"/>
      <c r="WBR38" s="392"/>
      <c r="WBS38" s="392"/>
      <c r="WBT38" s="392"/>
      <c r="WBU38" s="392"/>
      <c r="WBV38" s="392"/>
      <c r="WBW38" s="392"/>
      <c r="WBX38" s="392"/>
      <c r="WBY38" s="392"/>
      <c r="WBZ38" s="392"/>
      <c r="WCA38" s="392"/>
      <c r="WCB38" s="392"/>
      <c r="WCC38" s="392"/>
      <c r="WCD38" s="392"/>
      <c r="WCE38" s="392"/>
      <c r="WCF38" s="392"/>
      <c r="WCG38" s="392"/>
      <c r="WCH38" s="392"/>
      <c r="WCI38" s="392"/>
      <c r="WCJ38" s="392"/>
      <c r="WCK38" s="392"/>
      <c r="WCL38" s="392"/>
      <c r="WCM38" s="392"/>
      <c r="WCN38" s="392"/>
      <c r="WCO38" s="392"/>
      <c r="WCP38" s="392"/>
      <c r="WCQ38" s="392"/>
      <c r="WCR38" s="392"/>
      <c r="WCS38" s="392"/>
      <c r="WCT38" s="392"/>
      <c r="WCU38" s="392"/>
      <c r="WCV38" s="392"/>
      <c r="WCW38" s="392"/>
      <c r="WCX38" s="392"/>
      <c r="WCY38" s="392"/>
      <c r="WCZ38" s="392"/>
      <c r="WDA38" s="392"/>
      <c r="WDB38" s="392"/>
      <c r="WDC38" s="392"/>
      <c r="WDD38" s="392"/>
      <c r="WDE38" s="392"/>
      <c r="WDF38" s="392"/>
      <c r="WDG38" s="392"/>
      <c r="WDH38" s="392"/>
      <c r="WDI38" s="392"/>
      <c r="WDJ38" s="392"/>
      <c r="WDK38" s="392"/>
      <c r="WDL38" s="392"/>
      <c r="WDM38" s="392"/>
      <c r="WDN38" s="392"/>
      <c r="WDO38" s="392"/>
      <c r="WDP38" s="392"/>
      <c r="WDQ38" s="392"/>
      <c r="WDR38" s="392"/>
      <c r="WDS38" s="392"/>
      <c r="WDT38" s="392"/>
      <c r="WDU38" s="392"/>
      <c r="WDV38" s="392"/>
      <c r="WDW38" s="392"/>
      <c r="WDX38" s="392"/>
      <c r="WDY38" s="392"/>
      <c r="WDZ38" s="392"/>
      <c r="WEA38" s="392"/>
      <c r="WEB38" s="392"/>
      <c r="WEC38" s="392"/>
      <c r="WED38" s="392"/>
      <c r="WEE38" s="392"/>
      <c r="WEF38" s="392"/>
      <c r="WEG38" s="392"/>
      <c r="WEH38" s="392"/>
      <c r="WEI38" s="392"/>
      <c r="WEJ38" s="392"/>
      <c r="WEK38" s="392"/>
      <c r="WEL38" s="392"/>
      <c r="WEM38" s="392"/>
      <c r="WEN38" s="392"/>
      <c r="WEO38" s="392"/>
      <c r="WEP38" s="392"/>
      <c r="WEQ38" s="392"/>
      <c r="WER38" s="392"/>
      <c r="WES38" s="392"/>
      <c r="WET38" s="392"/>
      <c r="WEU38" s="392"/>
      <c r="WEV38" s="392"/>
      <c r="WEW38" s="392"/>
      <c r="WEX38" s="392"/>
      <c r="WEY38" s="392"/>
      <c r="WEZ38" s="392"/>
      <c r="WFA38" s="392"/>
      <c r="WFB38" s="392"/>
      <c r="WFC38" s="392"/>
      <c r="WFD38" s="392"/>
      <c r="WFE38" s="392"/>
      <c r="WFF38" s="392"/>
      <c r="WFG38" s="392"/>
      <c r="WFH38" s="392"/>
      <c r="WFI38" s="392"/>
      <c r="WFJ38" s="392"/>
      <c r="WFK38" s="392"/>
      <c r="WFL38" s="392"/>
      <c r="WFM38" s="392"/>
      <c r="WFN38" s="392"/>
      <c r="WFO38" s="392"/>
      <c r="WFP38" s="392"/>
      <c r="WFQ38" s="392"/>
      <c r="WFR38" s="392"/>
      <c r="WFS38" s="392"/>
      <c r="WFT38" s="392"/>
      <c r="WFU38" s="392"/>
      <c r="WFV38" s="392"/>
      <c r="WFW38" s="392"/>
      <c r="WFX38" s="392"/>
      <c r="WFY38" s="392"/>
      <c r="WFZ38" s="392"/>
      <c r="WGA38" s="392"/>
      <c r="WGB38" s="392"/>
      <c r="WGC38" s="392"/>
      <c r="WGD38" s="392"/>
      <c r="WGE38" s="392"/>
      <c r="WGF38" s="392"/>
      <c r="WGG38" s="392"/>
      <c r="WGH38" s="392"/>
      <c r="WGI38" s="392"/>
      <c r="WGJ38" s="392"/>
      <c r="WGK38" s="392"/>
      <c r="WGL38" s="392"/>
      <c r="WGM38" s="392"/>
      <c r="WGN38" s="392"/>
      <c r="WGO38" s="392"/>
      <c r="WGP38" s="392"/>
      <c r="WGQ38" s="392"/>
      <c r="WGR38" s="392"/>
      <c r="WGS38" s="392"/>
      <c r="WGT38" s="392"/>
      <c r="WGU38" s="392"/>
      <c r="WGV38" s="392"/>
      <c r="WGW38" s="392"/>
      <c r="WGX38" s="392"/>
      <c r="WGY38" s="392"/>
      <c r="WGZ38" s="392"/>
      <c r="WHA38" s="392"/>
      <c r="WHB38" s="392"/>
      <c r="WHC38" s="392"/>
      <c r="WHD38" s="392"/>
      <c r="WHE38" s="392"/>
      <c r="WHF38" s="392"/>
      <c r="WHG38" s="392"/>
      <c r="WHH38" s="392"/>
      <c r="WHI38" s="392"/>
      <c r="WHJ38" s="392"/>
      <c r="WHK38" s="392"/>
      <c r="WHL38" s="392"/>
      <c r="WHM38" s="392"/>
      <c r="WHN38" s="392"/>
      <c r="WHO38" s="392"/>
      <c r="WHP38" s="392"/>
      <c r="WHQ38" s="392"/>
      <c r="WHR38" s="392"/>
      <c r="WHS38" s="392"/>
      <c r="WHT38" s="392"/>
      <c r="WHU38" s="392"/>
      <c r="WHV38" s="392"/>
      <c r="WHW38" s="392"/>
      <c r="WHX38" s="392"/>
      <c r="WHY38" s="392"/>
      <c r="WHZ38" s="392"/>
      <c r="WIA38" s="392"/>
      <c r="WIB38" s="392"/>
      <c r="WIC38" s="392"/>
      <c r="WID38" s="392"/>
      <c r="WIE38" s="392"/>
      <c r="WIF38" s="392"/>
      <c r="WIG38" s="392"/>
      <c r="WIH38" s="392"/>
      <c r="WII38" s="392"/>
      <c r="WIJ38" s="392"/>
      <c r="WIK38" s="392"/>
      <c r="WIL38" s="392"/>
      <c r="WIM38" s="392"/>
      <c r="WIN38" s="392"/>
      <c r="WIO38" s="392"/>
      <c r="WIP38" s="392"/>
      <c r="WIQ38" s="392"/>
      <c r="WIR38" s="392"/>
      <c r="WIS38" s="392"/>
      <c r="WIT38" s="392"/>
      <c r="WIU38" s="392"/>
      <c r="WIV38" s="392"/>
      <c r="WIW38" s="392"/>
      <c r="WIX38" s="392"/>
      <c r="WIY38" s="392"/>
      <c r="WIZ38" s="392"/>
      <c r="WJA38" s="392"/>
      <c r="WJB38" s="392"/>
      <c r="WJC38" s="392"/>
      <c r="WJD38" s="392"/>
      <c r="WJE38" s="392"/>
      <c r="WJF38" s="392"/>
      <c r="WJG38" s="392"/>
      <c r="WJH38" s="392"/>
      <c r="WJI38" s="392"/>
      <c r="WJJ38" s="392"/>
      <c r="WJK38" s="392"/>
      <c r="WJL38" s="392"/>
      <c r="WJM38" s="392"/>
      <c r="WJN38" s="392"/>
      <c r="WJO38" s="392"/>
      <c r="WJP38" s="392"/>
      <c r="WJQ38" s="392"/>
      <c r="WJR38" s="392"/>
      <c r="WJS38" s="392"/>
      <c r="WJT38" s="392"/>
      <c r="WJU38" s="392"/>
      <c r="WJV38" s="392"/>
      <c r="WJW38" s="392"/>
      <c r="WJX38" s="392"/>
      <c r="WJY38" s="392"/>
      <c r="WJZ38" s="392"/>
      <c r="WKA38" s="392"/>
      <c r="WKB38" s="392"/>
      <c r="WKC38" s="392"/>
      <c r="WKD38" s="392"/>
      <c r="WKE38" s="392"/>
      <c r="WKF38" s="392"/>
      <c r="WKG38" s="392"/>
      <c r="WKH38" s="392"/>
      <c r="WKI38" s="392"/>
      <c r="WKJ38" s="392"/>
      <c r="WKK38" s="392"/>
      <c r="WKL38" s="392"/>
      <c r="WKM38" s="392"/>
      <c r="WKN38" s="392"/>
      <c r="WKO38" s="392"/>
      <c r="WKP38" s="392"/>
      <c r="WKQ38" s="392"/>
      <c r="WKR38" s="392"/>
      <c r="WKS38" s="392"/>
      <c r="WKT38" s="392"/>
      <c r="WKU38" s="392"/>
      <c r="WKV38" s="392"/>
      <c r="WKW38" s="392"/>
      <c r="WKX38" s="392"/>
      <c r="WKY38" s="392"/>
      <c r="WKZ38" s="392"/>
      <c r="WLA38" s="392"/>
      <c r="WLB38" s="392"/>
      <c r="WLC38" s="392"/>
      <c r="WLD38" s="392"/>
      <c r="WLE38" s="392"/>
      <c r="WLF38" s="392"/>
      <c r="WLG38" s="392"/>
      <c r="WLH38" s="392"/>
      <c r="WLI38" s="392"/>
      <c r="WLJ38" s="392"/>
      <c r="WLK38" s="392"/>
      <c r="WLL38" s="392"/>
      <c r="WLM38" s="392"/>
      <c r="WLN38" s="392"/>
      <c r="WLO38" s="392"/>
      <c r="WLP38" s="392"/>
      <c r="WLQ38" s="392"/>
      <c r="WLR38" s="392"/>
      <c r="WLS38" s="392"/>
      <c r="WLT38" s="392"/>
      <c r="WLU38" s="392"/>
      <c r="WLV38" s="392"/>
      <c r="WLW38" s="392"/>
      <c r="WLX38" s="392"/>
      <c r="WLY38" s="392"/>
      <c r="WLZ38" s="392"/>
      <c r="WMA38" s="392"/>
      <c r="WMB38" s="392"/>
      <c r="WMC38" s="392"/>
      <c r="WMD38" s="392"/>
      <c r="WME38" s="392"/>
      <c r="WMF38" s="392"/>
      <c r="WMG38" s="392"/>
      <c r="WMH38" s="392"/>
      <c r="WMI38" s="392"/>
      <c r="WMJ38" s="392"/>
      <c r="WMK38" s="392"/>
      <c r="WML38" s="392"/>
      <c r="WMM38" s="392"/>
      <c r="WMN38" s="392"/>
      <c r="WMO38" s="392"/>
      <c r="WMP38" s="392"/>
      <c r="WMQ38" s="392"/>
      <c r="WMR38" s="392"/>
      <c r="WMS38" s="392"/>
      <c r="WMT38" s="392"/>
      <c r="WMU38" s="392"/>
      <c r="WMV38" s="392"/>
      <c r="WMW38" s="392"/>
      <c r="WMX38" s="392"/>
      <c r="WMY38" s="392"/>
      <c r="WMZ38" s="392"/>
      <c r="WNA38" s="392"/>
      <c r="WNB38" s="392"/>
      <c r="WNC38" s="392"/>
      <c r="WND38" s="392"/>
      <c r="WNE38" s="392"/>
      <c r="WNF38" s="392"/>
      <c r="WNG38" s="392"/>
      <c r="WNH38" s="392"/>
      <c r="WNI38" s="392"/>
      <c r="WNJ38" s="392"/>
      <c r="WNK38" s="392"/>
      <c r="WNL38" s="392"/>
      <c r="WNM38" s="392"/>
      <c r="WNN38" s="392"/>
      <c r="WNO38" s="392"/>
      <c r="WNP38" s="392"/>
      <c r="WNQ38" s="392"/>
      <c r="WNR38" s="392"/>
      <c r="WNS38" s="392"/>
      <c r="WNT38" s="392"/>
      <c r="WNU38" s="392"/>
      <c r="WNV38" s="392"/>
      <c r="WNW38" s="392"/>
      <c r="WNX38" s="392"/>
      <c r="WNY38" s="392"/>
      <c r="WNZ38" s="392"/>
      <c r="WOA38" s="392"/>
      <c r="WOB38" s="392"/>
      <c r="WOC38" s="392"/>
      <c r="WOD38" s="392"/>
      <c r="WOE38" s="392"/>
      <c r="WOF38" s="392"/>
      <c r="WOG38" s="392"/>
      <c r="WOH38" s="392"/>
      <c r="WOI38" s="392"/>
      <c r="WOJ38" s="392"/>
      <c r="WOK38" s="392"/>
      <c r="WOL38" s="392"/>
      <c r="WOM38" s="392"/>
      <c r="WON38" s="392"/>
      <c r="WOO38" s="392"/>
      <c r="WOP38" s="392"/>
      <c r="WOQ38" s="392"/>
      <c r="WOR38" s="392"/>
      <c r="WOS38" s="392"/>
      <c r="WOT38" s="392"/>
      <c r="WOU38" s="392"/>
      <c r="WOV38" s="392"/>
      <c r="WOW38" s="392"/>
      <c r="WOX38" s="392"/>
      <c r="WOY38" s="392"/>
      <c r="WOZ38" s="392"/>
      <c r="WPA38" s="392"/>
      <c r="WPB38" s="392"/>
      <c r="WPC38" s="392"/>
      <c r="WPD38" s="392"/>
      <c r="WPE38" s="392"/>
      <c r="WPF38" s="392"/>
      <c r="WPG38" s="392"/>
      <c r="WPH38" s="392"/>
      <c r="WPI38" s="392"/>
      <c r="WPJ38" s="392"/>
      <c r="WPK38" s="392"/>
      <c r="WPL38" s="392"/>
      <c r="WPM38" s="392"/>
      <c r="WPN38" s="392"/>
      <c r="WPO38" s="392"/>
      <c r="WPP38" s="392"/>
      <c r="WPQ38" s="392"/>
      <c r="WPR38" s="392"/>
      <c r="WPS38" s="392"/>
      <c r="WPT38" s="392"/>
      <c r="WPU38" s="392"/>
      <c r="WPV38" s="392"/>
      <c r="WPW38" s="392"/>
      <c r="WPX38" s="392"/>
      <c r="WPY38" s="392"/>
      <c r="WPZ38" s="392"/>
      <c r="WQA38" s="392"/>
      <c r="WQB38" s="392"/>
      <c r="WQC38" s="392"/>
      <c r="WQD38" s="392"/>
      <c r="WQE38" s="392"/>
      <c r="WQF38" s="392"/>
      <c r="WQG38" s="392"/>
      <c r="WQH38" s="392"/>
      <c r="WQI38" s="392"/>
      <c r="WQJ38" s="392"/>
      <c r="WQK38" s="392"/>
      <c r="WQL38" s="392"/>
      <c r="WQM38" s="392"/>
      <c r="WQN38" s="392"/>
      <c r="WQO38" s="392"/>
      <c r="WQP38" s="392"/>
      <c r="WQQ38" s="392"/>
      <c r="WQR38" s="392"/>
      <c r="WQS38" s="392"/>
      <c r="WQT38" s="392"/>
      <c r="WQU38" s="392"/>
      <c r="WQV38" s="392"/>
      <c r="WQW38" s="392"/>
      <c r="WQX38" s="392"/>
      <c r="WQY38" s="392"/>
      <c r="WQZ38" s="392"/>
      <c r="WRA38" s="392"/>
      <c r="WRB38" s="392"/>
      <c r="WRC38" s="392"/>
      <c r="WRD38" s="392"/>
      <c r="WRE38" s="392"/>
      <c r="WRF38" s="392"/>
      <c r="WRG38" s="392"/>
      <c r="WRH38" s="392"/>
      <c r="WRI38" s="392"/>
      <c r="WRJ38" s="392"/>
      <c r="WRK38" s="392"/>
      <c r="WRL38" s="392"/>
      <c r="WRM38" s="392"/>
      <c r="WRN38" s="392"/>
      <c r="WRO38" s="392"/>
      <c r="WRP38" s="392"/>
      <c r="WRQ38" s="392"/>
      <c r="WRR38" s="392"/>
      <c r="WRS38" s="392"/>
      <c r="WRT38" s="392"/>
      <c r="WRU38" s="392"/>
      <c r="WRV38" s="392"/>
      <c r="WRW38" s="392"/>
      <c r="WRX38" s="392"/>
      <c r="WRY38" s="392"/>
      <c r="WRZ38" s="392"/>
      <c r="WSA38" s="392"/>
      <c r="WSB38" s="392"/>
      <c r="WSC38" s="392"/>
      <c r="WSD38" s="392"/>
      <c r="WSE38" s="392"/>
      <c r="WSF38" s="392"/>
      <c r="WSG38" s="392"/>
      <c r="WSH38" s="392"/>
      <c r="WSI38" s="392"/>
      <c r="WSJ38" s="392"/>
      <c r="WSK38" s="392"/>
      <c r="WSL38" s="392"/>
      <c r="WSM38" s="392"/>
      <c r="WSN38" s="392"/>
      <c r="WSO38" s="392"/>
      <c r="WSP38" s="392"/>
      <c r="WSQ38" s="392"/>
      <c r="WSR38" s="392"/>
      <c r="WSS38" s="392"/>
      <c r="WST38" s="392"/>
      <c r="WSU38" s="392"/>
      <c r="WSV38" s="392"/>
      <c r="WSW38" s="392"/>
      <c r="WSX38" s="392"/>
      <c r="WSY38" s="392"/>
      <c r="WSZ38" s="392"/>
      <c r="WTA38" s="392"/>
      <c r="WTB38" s="392"/>
      <c r="WTC38" s="392"/>
      <c r="WTD38" s="392"/>
      <c r="WTE38" s="392"/>
      <c r="WTF38" s="392"/>
      <c r="WTG38" s="392"/>
      <c r="WTH38" s="392"/>
      <c r="WTI38" s="392"/>
      <c r="WTJ38" s="392"/>
      <c r="WTK38" s="392"/>
      <c r="WTL38" s="392"/>
      <c r="WTM38" s="392"/>
      <c r="WTN38" s="392"/>
      <c r="WTO38" s="392"/>
      <c r="WTP38" s="392"/>
      <c r="WTQ38" s="392"/>
      <c r="WTR38" s="392"/>
      <c r="WTS38" s="392"/>
      <c r="WTT38" s="392"/>
      <c r="WTU38" s="392"/>
      <c r="WTV38" s="392"/>
      <c r="WTW38" s="392"/>
      <c r="WTX38" s="392"/>
      <c r="WTY38" s="392"/>
      <c r="WTZ38" s="392"/>
      <c r="WUA38" s="392"/>
      <c r="WUB38" s="392"/>
      <c r="WUC38" s="392"/>
      <c r="WUD38" s="392"/>
      <c r="WUE38" s="392"/>
      <c r="WUF38" s="392"/>
      <c r="WUG38" s="392"/>
      <c r="WUH38" s="392"/>
      <c r="WUI38" s="392"/>
      <c r="WUJ38" s="392"/>
      <c r="WUK38" s="392"/>
      <c r="WUL38" s="392"/>
      <c r="WUM38" s="392"/>
      <c r="WUN38" s="392"/>
      <c r="WUO38" s="392"/>
      <c r="WUP38" s="392"/>
      <c r="WUQ38" s="392"/>
      <c r="WUR38" s="392"/>
      <c r="WUS38" s="392"/>
      <c r="WUT38" s="392"/>
      <c r="WUU38" s="392"/>
      <c r="WUV38" s="392"/>
      <c r="WUW38" s="392"/>
      <c r="WUX38" s="392"/>
      <c r="WUY38" s="392"/>
      <c r="WUZ38" s="392"/>
      <c r="WVA38" s="392"/>
      <c r="WVB38" s="392"/>
      <c r="WVC38" s="392"/>
      <c r="WVD38" s="392"/>
      <c r="WVE38" s="392"/>
      <c r="WVF38" s="392"/>
      <c r="WVG38" s="392"/>
      <c r="WVH38" s="392"/>
      <c r="WVI38" s="392"/>
      <c r="WVJ38" s="392"/>
      <c r="WVK38" s="392"/>
      <c r="WVL38" s="392"/>
      <c r="WVM38" s="392"/>
      <c r="WVN38" s="392"/>
      <c r="WVO38" s="392"/>
      <c r="WVP38" s="392"/>
      <c r="WVQ38" s="392"/>
      <c r="WVR38" s="392"/>
      <c r="WVS38" s="392"/>
      <c r="WVT38" s="392"/>
      <c r="WVU38" s="392"/>
      <c r="WVV38" s="392"/>
      <c r="WVW38" s="392"/>
      <c r="WVX38" s="392"/>
      <c r="WVY38" s="392"/>
      <c r="WVZ38" s="392"/>
      <c r="WWA38" s="392"/>
      <c r="WWB38" s="392"/>
      <c r="WWC38" s="392"/>
      <c r="WWD38" s="392"/>
      <c r="WWE38" s="392"/>
      <c r="WWF38" s="392"/>
      <c r="WWG38" s="392"/>
      <c r="WWH38" s="392"/>
      <c r="WWI38" s="392"/>
      <c r="WWJ38" s="392"/>
      <c r="WWK38" s="392"/>
      <c r="WWL38" s="392"/>
      <c r="WWM38" s="392"/>
      <c r="WWN38" s="392"/>
      <c r="WWO38" s="392"/>
      <c r="WWP38" s="392"/>
      <c r="WWQ38" s="392"/>
      <c r="WWR38" s="392"/>
      <c r="WWS38" s="392"/>
      <c r="WWT38" s="392"/>
      <c r="WWU38" s="392"/>
      <c r="WWV38" s="392"/>
      <c r="WWW38" s="392"/>
      <c r="WWX38" s="392"/>
      <c r="WWY38" s="392"/>
      <c r="WWZ38" s="392"/>
      <c r="WXA38" s="392"/>
      <c r="WXB38" s="392"/>
      <c r="WXC38" s="392"/>
      <c r="WXD38" s="392"/>
      <c r="WXE38" s="392"/>
      <c r="WXF38" s="392"/>
      <c r="WXG38" s="392"/>
      <c r="WXH38" s="392"/>
      <c r="WXI38" s="392"/>
      <c r="WXJ38" s="392"/>
      <c r="WXK38" s="392"/>
      <c r="WXL38" s="392"/>
      <c r="WXM38" s="392"/>
      <c r="WXN38" s="392"/>
      <c r="WXO38" s="392"/>
      <c r="WXP38" s="392"/>
      <c r="WXQ38" s="392"/>
      <c r="WXR38" s="392"/>
      <c r="WXS38" s="392"/>
      <c r="WXT38" s="392"/>
      <c r="WXU38" s="392"/>
      <c r="WXV38" s="392"/>
      <c r="WXW38" s="392"/>
      <c r="WXX38" s="392"/>
      <c r="WXY38" s="392"/>
      <c r="WXZ38" s="392"/>
      <c r="WYA38" s="392"/>
      <c r="WYB38" s="392"/>
      <c r="WYC38" s="392"/>
      <c r="WYD38" s="392"/>
      <c r="WYE38" s="392"/>
      <c r="WYF38" s="392"/>
      <c r="WYG38" s="392"/>
      <c r="WYH38" s="392"/>
      <c r="WYI38" s="392"/>
      <c r="WYJ38" s="392"/>
      <c r="WYK38" s="392"/>
      <c r="WYL38" s="392"/>
      <c r="WYM38" s="392"/>
      <c r="WYN38" s="392"/>
      <c r="WYO38" s="392"/>
      <c r="WYP38" s="392"/>
      <c r="WYQ38" s="392"/>
      <c r="WYR38" s="392"/>
      <c r="WYS38" s="392"/>
      <c r="WYT38" s="392"/>
      <c r="WYU38" s="392"/>
      <c r="WYV38" s="392"/>
      <c r="WYW38" s="392"/>
      <c r="WYX38" s="392"/>
      <c r="WYY38" s="392"/>
      <c r="WYZ38" s="392"/>
      <c r="WZA38" s="392"/>
      <c r="WZB38" s="392"/>
      <c r="WZC38" s="392"/>
      <c r="WZD38" s="392"/>
      <c r="WZE38" s="392"/>
      <c r="WZF38" s="392"/>
      <c r="WZG38" s="392"/>
      <c r="WZH38" s="392"/>
      <c r="WZI38" s="392"/>
      <c r="WZJ38" s="392"/>
      <c r="WZK38" s="392"/>
      <c r="WZL38" s="392"/>
      <c r="WZM38" s="392"/>
      <c r="WZN38" s="392"/>
      <c r="WZO38" s="392"/>
      <c r="WZP38" s="392"/>
      <c r="WZQ38" s="392"/>
      <c r="WZR38" s="392"/>
      <c r="WZS38" s="392"/>
      <c r="WZT38" s="392"/>
      <c r="WZU38" s="392"/>
      <c r="WZV38" s="392"/>
      <c r="WZW38" s="392"/>
      <c r="WZX38" s="392"/>
      <c r="WZY38" s="392"/>
      <c r="WZZ38" s="392"/>
      <c r="XAA38" s="392"/>
      <c r="XAB38" s="392"/>
      <c r="XAC38" s="392"/>
      <c r="XAD38" s="392"/>
      <c r="XAE38" s="392"/>
      <c r="XAF38" s="392"/>
      <c r="XAG38" s="392"/>
      <c r="XAH38" s="392"/>
      <c r="XAI38" s="392"/>
      <c r="XAJ38" s="392"/>
      <c r="XAK38" s="392"/>
      <c r="XAL38" s="392"/>
      <c r="XAM38" s="392"/>
      <c r="XAN38" s="392"/>
      <c r="XAO38" s="392"/>
      <c r="XAP38" s="392"/>
      <c r="XAQ38" s="392"/>
      <c r="XAR38" s="392"/>
      <c r="XAS38" s="392"/>
      <c r="XAT38" s="392"/>
      <c r="XAU38" s="392"/>
      <c r="XAV38" s="392"/>
      <c r="XAW38" s="392"/>
      <c r="XAX38" s="392"/>
      <c r="XAY38" s="392"/>
      <c r="XAZ38" s="392"/>
      <c r="XBA38" s="392"/>
      <c r="XBB38" s="392"/>
      <c r="XBC38" s="392"/>
      <c r="XBD38" s="392"/>
      <c r="XBE38" s="392"/>
      <c r="XBF38" s="392"/>
      <c r="XBG38" s="392"/>
      <c r="XBH38" s="392"/>
      <c r="XBI38" s="392"/>
      <c r="XBJ38" s="392"/>
      <c r="XBK38" s="392"/>
      <c r="XBL38" s="392"/>
      <c r="XBM38" s="392"/>
      <c r="XBN38" s="392"/>
      <c r="XBO38" s="392"/>
      <c r="XBP38" s="392"/>
      <c r="XBQ38" s="392"/>
      <c r="XBR38" s="392"/>
      <c r="XBS38" s="392"/>
      <c r="XBT38" s="392"/>
      <c r="XBU38" s="392"/>
      <c r="XBV38" s="392"/>
      <c r="XBW38" s="392"/>
      <c r="XBX38" s="392"/>
      <c r="XBY38" s="392"/>
      <c r="XBZ38" s="392"/>
      <c r="XCA38" s="392"/>
      <c r="XCB38" s="392"/>
      <c r="XCC38" s="392"/>
      <c r="XCD38" s="392"/>
      <c r="XCE38" s="392"/>
      <c r="XCF38" s="392"/>
      <c r="XCG38" s="392"/>
      <c r="XCH38" s="392"/>
      <c r="XCI38" s="392"/>
      <c r="XCJ38" s="392"/>
      <c r="XCK38" s="392"/>
      <c r="XCL38" s="392"/>
      <c r="XCM38" s="392"/>
      <c r="XCN38" s="392"/>
      <c r="XCO38" s="392"/>
      <c r="XCP38" s="392"/>
      <c r="XCQ38" s="392"/>
      <c r="XCR38" s="392"/>
      <c r="XCS38" s="392"/>
      <c r="XCT38" s="392"/>
      <c r="XCU38" s="392"/>
      <c r="XCV38" s="392"/>
      <c r="XCW38" s="392"/>
      <c r="XCX38" s="392"/>
      <c r="XCY38" s="392"/>
      <c r="XCZ38" s="392"/>
      <c r="XDA38" s="392"/>
      <c r="XDB38" s="392"/>
      <c r="XDC38" s="392"/>
      <c r="XDD38" s="392"/>
      <c r="XDE38" s="392"/>
      <c r="XDF38" s="392"/>
      <c r="XDG38" s="392"/>
      <c r="XDH38" s="392"/>
      <c r="XDI38" s="392"/>
      <c r="XDJ38" s="392"/>
      <c r="XDK38" s="392"/>
      <c r="XDL38" s="392"/>
      <c r="XDM38" s="392"/>
      <c r="XDN38" s="392"/>
      <c r="XDO38" s="392"/>
      <c r="XDP38" s="392"/>
      <c r="XDQ38" s="392"/>
      <c r="XDR38" s="392"/>
      <c r="XDS38" s="392"/>
      <c r="XDT38" s="392"/>
      <c r="XDU38" s="392"/>
      <c r="XDV38" s="392"/>
      <c r="XDW38" s="392"/>
      <c r="XDX38" s="392"/>
      <c r="XDY38" s="392"/>
      <c r="XDZ38" s="392"/>
      <c r="XEA38" s="392"/>
      <c r="XEB38" s="392"/>
      <c r="XEC38" s="392"/>
      <c r="XED38" s="392"/>
      <c r="XEE38" s="392"/>
      <c r="XEF38" s="392"/>
      <c r="XEG38" s="392"/>
      <c r="XEH38" s="392"/>
      <c r="XEI38" s="392"/>
      <c r="XEJ38" s="392"/>
      <c r="XEK38" s="392"/>
    </row>
    <row r="39" spans="1:16365" ht="15.75" customHeight="1" x14ac:dyDescent="0.3">
      <c r="A39" s="304" t="s">
        <v>112</v>
      </c>
      <c r="B39" s="305">
        <v>0</v>
      </c>
      <c r="C39" s="306" t="s">
        <v>131</v>
      </c>
      <c r="D39" s="300"/>
      <c r="E39" s="319">
        <v>2.4</v>
      </c>
      <c r="F39" s="310" t="s">
        <v>130</v>
      </c>
      <c r="G39" s="308"/>
      <c r="H39" s="305" t="s">
        <v>138</v>
      </c>
      <c r="I39" s="356"/>
      <c r="J39" s="305" t="s">
        <v>137</v>
      </c>
      <c r="K39" s="357"/>
      <c r="L39" s="312" t="s">
        <v>134</v>
      </c>
      <c r="M39" s="300"/>
      <c r="N39" s="309" t="s">
        <v>134</v>
      </c>
      <c r="O39" s="300"/>
      <c r="P39" s="300"/>
      <c r="Q39" s="300"/>
      <c r="R39" s="300"/>
      <c r="S39" s="303"/>
      <c r="T39" s="303"/>
    </row>
    <row r="40" spans="1:16365" ht="15.75" customHeight="1" x14ac:dyDescent="0.3">
      <c r="A40" s="304" t="s">
        <v>113</v>
      </c>
      <c r="B40" s="305">
        <v>0</v>
      </c>
      <c r="C40" s="306" t="s">
        <v>131</v>
      </c>
      <c r="D40" s="300"/>
      <c r="E40" s="319">
        <v>2.48</v>
      </c>
      <c r="F40" s="310" t="s">
        <v>130</v>
      </c>
      <c r="G40" s="308"/>
      <c r="H40" s="305" t="s">
        <v>136</v>
      </c>
      <c r="I40" s="313"/>
      <c r="J40" s="305" t="s">
        <v>137</v>
      </c>
      <c r="K40" s="357"/>
      <c r="L40" s="312" t="s">
        <v>134</v>
      </c>
      <c r="M40" s="300"/>
      <c r="N40" s="309" t="s">
        <v>134</v>
      </c>
      <c r="O40" s="300"/>
      <c r="P40" s="300"/>
      <c r="Q40" s="300"/>
      <c r="R40" s="300"/>
      <c r="S40" s="303"/>
      <c r="T40" s="303"/>
    </row>
    <row r="41" spans="1:16365" ht="15.75" customHeight="1" x14ac:dyDescent="0.3">
      <c r="A41" s="304" t="s">
        <v>106</v>
      </c>
      <c r="B41" s="305">
        <v>0</v>
      </c>
      <c r="C41" s="306" t="s">
        <v>131</v>
      </c>
      <c r="D41" s="300"/>
      <c r="E41" s="321">
        <v>4.6900000000000004</v>
      </c>
      <c r="F41" s="310" t="s">
        <v>130</v>
      </c>
      <c r="G41" s="308"/>
      <c r="H41" s="305" t="s">
        <v>138</v>
      </c>
      <c r="I41" s="313"/>
      <c r="J41" s="305" t="s">
        <v>137</v>
      </c>
      <c r="K41" s="357"/>
      <c r="L41" s="312" t="s">
        <v>139</v>
      </c>
      <c r="M41" s="300"/>
      <c r="N41" s="309" t="s">
        <v>134</v>
      </c>
      <c r="O41" s="300"/>
      <c r="P41" s="300"/>
      <c r="Q41" s="300"/>
      <c r="R41" s="300"/>
      <c r="S41" s="303"/>
      <c r="T41" s="303"/>
    </row>
    <row r="42" spans="1:16365" ht="15.75" customHeight="1" x14ac:dyDescent="0.3">
      <c r="A42" s="304" t="s">
        <v>141</v>
      </c>
      <c r="B42" s="305">
        <v>0</v>
      </c>
      <c r="C42" s="306" t="s">
        <v>131</v>
      </c>
      <c r="D42" s="300"/>
      <c r="E42" s="319">
        <v>2.44</v>
      </c>
      <c r="F42" s="310" t="s">
        <v>130</v>
      </c>
      <c r="G42" s="308"/>
      <c r="H42" s="305" t="s">
        <v>138</v>
      </c>
      <c r="I42" s="313"/>
      <c r="J42" s="305" t="s">
        <v>137</v>
      </c>
      <c r="K42" s="357"/>
      <c r="L42" s="312" t="s">
        <v>139</v>
      </c>
      <c r="M42" s="300"/>
      <c r="N42" s="309" t="s">
        <v>139</v>
      </c>
      <c r="O42" s="300"/>
      <c r="P42" s="300"/>
      <c r="Q42" s="300"/>
      <c r="R42" s="300"/>
      <c r="S42" s="303"/>
      <c r="T42" s="303"/>
    </row>
    <row r="43" spans="1:16365" ht="15.75" customHeight="1" x14ac:dyDescent="0.3">
      <c r="A43" s="304" t="s">
        <v>108</v>
      </c>
      <c r="B43" s="305">
        <v>0</v>
      </c>
      <c r="C43" s="306" t="s">
        <v>131</v>
      </c>
      <c r="D43" s="300"/>
      <c r="E43" s="319">
        <v>1.1000000000000001</v>
      </c>
      <c r="F43" s="310" t="s">
        <v>130</v>
      </c>
      <c r="G43" s="308"/>
      <c r="H43" s="305" t="s">
        <v>138</v>
      </c>
      <c r="I43" s="313"/>
      <c r="J43" s="305" t="s">
        <v>137</v>
      </c>
      <c r="K43" s="357"/>
      <c r="L43" s="312" t="s">
        <v>134</v>
      </c>
      <c r="M43" s="300"/>
      <c r="N43" s="309" t="s">
        <v>134</v>
      </c>
      <c r="O43" s="300"/>
      <c r="S43" s="303"/>
      <c r="T43" s="303"/>
    </row>
    <row r="44" spans="1:16365" ht="15.75" customHeight="1" x14ac:dyDescent="0.3">
      <c r="A44" s="304" t="s">
        <v>109</v>
      </c>
      <c r="B44" s="305">
        <v>0</v>
      </c>
      <c r="C44" s="306" t="s">
        <v>131</v>
      </c>
      <c r="D44" s="300"/>
      <c r="E44" s="319">
        <v>2.31</v>
      </c>
      <c r="F44" s="310" t="s">
        <v>130</v>
      </c>
      <c r="G44" s="308"/>
      <c r="H44" s="305" t="s">
        <v>138</v>
      </c>
      <c r="I44" s="313"/>
      <c r="J44" s="305" t="s">
        <v>137</v>
      </c>
      <c r="K44" s="357"/>
      <c r="L44" s="312" t="s">
        <v>134</v>
      </c>
      <c r="M44" s="300"/>
      <c r="N44" s="309" t="s">
        <v>134</v>
      </c>
      <c r="O44" s="300"/>
      <c r="S44" s="303"/>
      <c r="T44" s="303"/>
    </row>
    <row r="45" spans="1:16365" ht="15.75" customHeight="1" x14ac:dyDescent="0.3">
      <c r="A45" s="304" t="s">
        <v>110</v>
      </c>
      <c r="B45" s="305">
        <v>0</v>
      </c>
      <c r="C45" s="306" t="s">
        <v>131</v>
      </c>
      <c r="D45" s="300"/>
      <c r="E45" s="319">
        <v>3.6</v>
      </c>
      <c r="F45" s="310" t="s">
        <v>130</v>
      </c>
      <c r="G45" s="308"/>
      <c r="H45" s="305" t="s">
        <v>137</v>
      </c>
      <c r="I45" s="313"/>
      <c r="J45" s="305" t="s">
        <v>137</v>
      </c>
      <c r="K45" s="357"/>
      <c r="L45" s="312" t="s">
        <v>134</v>
      </c>
      <c r="M45" s="300"/>
      <c r="N45" s="309" t="s">
        <v>139</v>
      </c>
      <c r="O45" s="300"/>
      <c r="S45" s="303"/>
      <c r="T45" s="303"/>
    </row>
    <row r="46" spans="1:16365" ht="15.75" customHeight="1" x14ac:dyDescent="0.3">
      <c r="A46" s="304" t="s">
        <v>21</v>
      </c>
      <c r="G46" s="308"/>
      <c r="H46" s="305" t="s">
        <v>136</v>
      </c>
      <c r="I46" s="313"/>
      <c r="J46" s="305" t="s">
        <v>138</v>
      </c>
      <c r="K46" s="357"/>
      <c r="L46" s="312" t="s">
        <v>134</v>
      </c>
      <c r="M46" s="300"/>
      <c r="N46" s="309" t="s">
        <v>134</v>
      </c>
      <c r="O46" s="300"/>
      <c r="S46" s="303"/>
      <c r="T46" s="303"/>
    </row>
    <row r="47" spans="1:16365" ht="15.75" customHeight="1" x14ac:dyDescent="0.3">
      <c r="A47" s="300"/>
      <c r="B47" s="300"/>
      <c r="C47" s="300"/>
      <c r="D47" s="300"/>
      <c r="E47" s="300"/>
      <c r="F47" s="300"/>
      <c r="G47" s="300"/>
      <c r="H47" s="300"/>
      <c r="I47" s="300"/>
      <c r="J47" s="300"/>
      <c r="K47" s="300"/>
      <c r="L47" s="300"/>
      <c r="M47" s="300"/>
      <c r="N47" s="300"/>
      <c r="O47" s="300"/>
      <c r="S47" s="303"/>
      <c r="T47" s="303"/>
    </row>
    <row r="48" spans="1:16365" ht="15.75" customHeight="1" x14ac:dyDescent="0.3">
      <c r="A48" s="322"/>
      <c r="B48" s="322"/>
      <c r="C48" s="322"/>
      <c r="D48" s="322"/>
      <c r="E48" s="322"/>
      <c r="F48" s="322"/>
      <c r="G48" s="322"/>
      <c r="H48" s="322"/>
      <c r="I48" s="322"/>
      <c r="J48" s="322"/>
      <c r="K48" s="322"/>
      <c r="L48" s="322"/>
      <c r="M48" s="322"/>
      <c r="N48" s="322"/>
      <c r="O48" s="322"/>
      <c r="S48" s="303"/>
      <c r="T48" s="303"/>
    </row>
    <row r="49" spans="1:20" ht="15.75" customHeight="1" x14ac:dyDescent="0.3">
      <c r="A49" s="300"/>
      <c r="B49" s="300"/>
      <c r="C49" s="302" t="s">
        <v>7</v>
      </c>
      <c r="D49" s="300"/>
      <c r="E49" s="300"/>
      <c r="F49" s="300"/>
      <c r="G49" s="300"/>
      <c r="H49" s="300"/>
      <c r="I49" s="300"/>
      <c r="J49" s="300"/>
      <c r="K49" s="300"/>
      <c r="L49" s="300"/>
      <c r="M49" s="300"/>
      <c r="N49" s="300"/>
      <c r="O49" s="300"/>
      <c r="P49" s="300"/>
      <c r="Q49" s="300"/>
      <c r="R49" s="300"/>
      <c r="S49" s="303"/>
      <c r="T49" s="303"/>
    </row>
    <row r="50" spans="1:20" ht="15.75" customHeight="1" x14ac:dyDescent="0.3">
      <c r="A50" s="303"/>
      <c r="B50" s="302" t="s">
        <v>124</v>
      </c>
      <c r="C50" s="302"/>
      <c r="D50" s="302"/>
      <c r="E50" s="302" t="s">
        <v>125</v>
      </c>
      <c r="F50" s="302"/>
      <c r="G50" s="302"/>
      <c r="H50" s="302" t="s">
        <v>126</v>
      </c>
      <c r="I50" s="302"/>
      <c r="J50" s="302" t="s">
        <v>127</v>
      </c>
      <c r="K50" s="302"/>
      <c r="L50" s="302" t="s">
        <v>128</v>
      </c>
      <c r="M50" s="303"/>
      <c r="N50" s="302" t="s">
        <v>129</v>
      </c>
      <c r="O50" s="303"/>
      <c r="P50" s="303"/>
      <c r="Q50" s="303"/>
      <c r="R50" s="303"/>
      <c r="S50" s="303"/>
      <c r="T50" s="303"/>
    </row>
    <row r="51" spans="1:20" ht="15.75" customHeight="1" x14ac:dyDescent="0.3">
      <c r="A51" s="304" t="s">
        <v>77</v>
      </c>
      <c r="B51" s="314">
        <v>4.0999999999999996</v>
      </c>
      <c r="C51" s="300" t="s">
        <v>131</v>
      </c>
      <c r="D51" s="300"/>
      <c r="E51" s="307">
        <v>0</v>
      </c>
      <c r="F51" s="324" t="s">
        <v>130</v>
      </c>
      <c r="G51" s="325"/>
      <c r="H51" s="314" t="s">
        <v>132</v>
      </c>
      <c r="I51" s="317"/>
      <c r="J51" s="314" t="s">
        <v>133</v>
      </c>
      <c r="K51" s="317"/>
      <c r="L51" s="314" t="s">
        <v>134</v>
      </c>
      <c r="M51" s="324"/>
      <c r="N51" s="326" t="s">
        <v>134</v>
      </c>
      <c r="O51" s="300"/>
      <c r="P51" s="300"/>
      <c r="Q51" s="300"/>
      <c r="R51" s="300"/>
      <c r="S51" s="303"/>
      <c r="T51" s="303"/>
    </row>
    <row r="52" spans="1:20" ht="15.75" customHeight="1" x14ac:dyDescent="0.3">
      <c r="A52" s="304" t="s">
        <v>78</v>
      </c>
      <c r="B52" s="314">
        <v>0.8</v>
      </c>
      <c r="C52" s="300" t="s">
        <v>131</v>
      </c>
      <c r="D52" s="300"/>
      <c r="E52" s="307">
        <v>0</v>
      </c>
      <c r="F52" s="327" t="s">
        <v>130</v>
      </c>
      <c r="G52" s="325"/>
      <c r="H52" s="314" t="s">
        <v>132</v>
      </c>
      <c r="I52" s="317"/>
      <c r="J52" s="314" t="s">
        <v>137</v>
      </c>
      <c r="K52" s="359"/>
      <c r="L52" s="328" t="s">
        <v>134</v>
      </c>
      <c r="M52" s="324"/>
      <c r="N52" s="326" t="s">
        <v>134</v>
      </c>
      <c r="O52" s="300"/>
      <c r="P52" s="300"/>
      <c r="Q52" s="300"/>
      <c r="R52" s="300"/>
      <c r="S52" s="303"/>
      <c r="T52" s="303"/>
    </row>
    <row r="53" spans="1:20" ht="15.75" customHeight="1" x14ac:dyDescent="0.3">
      <c r="A53" s="304" t="s">
        <v>79</v>
      </c>
      <c r="B53" s="314">
        <v>0.8</v>
      </c>
      <c r="C53" s="324" t="s">
        <v>131</v>
      </c>
      <c r="D53" s="325"/>
      <c r="E53" s="314">
        <v>0</v>
      </c>
      <c r="F53" s="327" t="s">
        <v>130</v>
      </c>
      <c r="G53" s="325"/>
      <c r="H53" s="314" t="s">
        <v>136</v>
      </c>
      <c r="I53" s="317"/>
      <c r="J53" s="314" t="s">
        <v>133</v>
      </c>
      <c r="K53" s="359"/>
      <c r="L53" s="328" t="s">
        <v>134</v>
      </c>
      <c r="M53" s="324"/>
      <c r="N53" s="326" t="s">
        <v>134</v>
      </c>
      <c r="O53" s="300"/>
      <c r="P53" s="300"/>
      <c r="Q53" s="300"/>
      <c r="R53" s="300"/>
      <c r="S53" s="303"/>
      <c r="T53" s="303"/>
    </row>
    <row r="54" spans="1:20" ht="15.75" customHeight="1" x14ac:dyDescent="0.3">
      <c r="A54" s="304" t="s">
        <v>559</v>
      </c>
      <c r="B54" s="314">
        <v>1.5</v>
      </c>
      <c r="C54" s="324" t="s">
        <v>131</v>
      </c>
      <c r="D54" s="325"/>
      <c r="E54" s="315">
        <v>9</v>
      </c>
      <c r="F54" s="327" t="s">
        <v>130</v>
      </c>
      <c r="G54" s="325"/>
      <c r="H54" s="314" t="s">
        <v>136</v>
      </c>
      <c r="I54" s="317"/>
      <c r="J54" s="314" t="s">
        <v>138</v>
      </c>
      <c r="K54" s="359"/>
      <c r="L54" s="328" t="s">
        <v>134</v>
      </c>
      <c r="M54" s="324"/>
      <c r="N54" s="326" t="s">
        <v>134</v>
      </c>
      <c r="O54" s="300"/>
      <c r="P54" s="300"/>
      <c r="Q54" s="300"/>
      <c r="R54" s="300"/>
      <c r="S54" s="303"/>
      <c r="T54" s="303"/>
    </row>
    <row r="55" spans="1:20" ht="15.75" customHeight="1" x14ac:dyDescent="0.3">
      <c r="A55" s="304" t="s">
        <v>56</v>
      </c>
      <c r="B55" s="314">
        <v>1.825</v>
      </c>
      <c r="C55" s="324" t="s">
        <v>131</v>
      </c>
      <c r="D55" s="325"/>
      <c r="E55" s="315">
        <v>11.25</v>
      </c>
      <c r="F55" s="327" t="s">
        <v>130</v>
      </c>
      <c r="G55" s="325"/>
      <c r="H55" s="314" t="s">
        <v>136</v>
      </c>
      <c r="I55" s="317"/>
      <c r="J55" s="314" t="s">
        <v>138</v>
      </c>
      <c r="K55" s="359"/>
      <c r="L55" s="328" t="s">
        <v>134</v>
      </c>
      <c r="M55" s="324"/>
      <c r="N55" s="326" t="s">
        <v>134</v>
      </c>
      <c r="O55" s="300"/>
      <c r="P55" s="300"/>
      <c r="Q55" s="300"/>
      <c r="R55" s="300"/>
      <c r="S55" s="303"/>
      <c r="T55" s="303"/>
    </row>
    <row r="56" spans="1:20" ht="15.75" customHeight="1" x14ac:dyDescent="0.3">
      <c r="A56" s="304" t="s">
        <v>10</v>
      </c>
      <c r="B56" s="314">
        <v>2.6</v>
      </c>
      <c r="C56" s="324" t="s">
        <v>131</v>
      </c>
      <c r="D56" s="325"/>
      <c r="E56" s="316">
        <v>3</v>
      </c>
      <c r="F56" s="327" t="s">
        <v>130</v>
      </c>
      <c r="G56" s="325"/>
      <c r="H56" s="314" t="s">
        <v>138</v>
      </c>
      <c r="I56" s="317"/>
      <c r="J56" s="314" t="s">
        <v>137</v>
      </c>
      <c r="K56" s="359"/>
      <c r="L56" s="328" t="s">
        <v>139</v>
      </c>
      <c r="M56" s="324"/>
      <c r="N56" s="326" t="s">
        <v>139</v>
      </c>
      <c r="O56" s="300"/>
      <c r="P56" s="300"/>
      <c r="Q56" s="300"/>
      <c r="R56" s="300"/>
      <c r="S56" s="303"/>
      <c r="T56" s="303"/>
    </row>
    <row r="57" spans="1:20" ht="15.75" customHeight="1" x14ac:dyDescent="0.3">
      <c r="A57" s="304" t="s">
        <v>11</v>
      </c>
      <c r="B57" s="314">
        <v>8.5</v>
      </c>
      <c r="C57" s="300" t="s">
        <v>131</v>
      </c>
      <c r="D57" s="300"/>
      <c r="E57" s="319">
        <v>9</v>
      </c>
      <c r="F57" s="327" t="s">
        <v>130</v>
      </c>
      <c r="G57" s="325"/>
      <c r="H57" s="314" t="s">
        <v>138</v>
      </c>
      <c r="I57" s="317"/>
      <c r="J57" s="314" t="s">
        <v>137</v>
      </c>
      <c r="K57" s="359"/>
      <c r="L57" s="328" t="s">
        <v>139</v>
      </c>
      <c r="M57" s="324"/>
      <c r="N57" s="326" t="s">
        <v>139</v>
      </c>
      <c r="O57" s="300"/>
      <c r="P57" s="300"/>
      <c r="Q57" s="300"/>
      <c r="R57" s="300"/>
      <c r="S57" s="303"/>
      <c r="T57" s="303"/>
    </row>
    <row r="58" spans="1:20" ht="15.75" customHeight="1" x14ac:dyDescent="0.3">
      <c r="A58" s="304" t="s">
        <v>140</v>
      </c>
      <c r="B58" s="305">
        <f>1.186</f>
        <v>1.1859999999999999</v>
      </c>
      <c r="C58" s="300" t="s">
        <v>131</v>
      </c>
      <c r="D58" s="300"/>
      <c r="E58" s="319">
        <v>30.6</v>
      </c>
      <c r="F58" s="327" t="s">
        <v>130</v>
      </c>
      <c r="G58" s="325"/>
      <c r="H58" s="314" t="s">
        <v>137</v>
      </c>
      <c r="I58" s="317"/>
      <c r="J58" s="314" t="s">
        <v>137</v>
      </c>
      <c r="K58" s="359"/>
      <c r="L58" s="328" t="s">
        <v>134</v>
      </c>
      <c r="M58" s="324"/>
      <c r="N58" s="326" t="s">
        <v>134</v>
      </c>
      <c r="O58" s="300"/>
      <c r="P58" s="300"/>
      <c r="Q58" s="300"/>
      <c r="R58" s="300"/>
      <c r="S58" s="303"/>
      <c r="T58" s="303"/>
    </row>
    <row r="59" spans="1:20" ht="15.75" customHeight="1" x14ac:dyDescent="0.3">
      <c r="A59" s="392" t="s">
        <v>374</v>
      </c>
      <c r="B59" s="398">
        <v>0.4</v>
      </c>
      <c r="C59" s="396" t="s">
        <v>131</v>
      </c>
      <c r="D59" s="396"/>
      <c r="E59" s="393">
        <v>20</v>
      </c>
      <c r="F59" s="394" t="s">
        <v>130</v>
      </c>
      <c r="G59" s="400"/>
      <c r="H59" s="305" t="s">
        <v>137</v>
      </c>
      <c r="I59" s="400"/>
      <c r="J59" s="305" t="s">
        <v>137</v>
      </c>
      <c r="K59" s="397"/>
      <c r="L59" s="305" t="s">
        <v>134</v>
      </c>
      <c r="M59" s="395"/>
      <c r="N59" s="309" t="s">
        <v>134</v>
      </c>
      <c r="O59" s="300"/>
      <c r="P59" s="303"/>
      <c r="Q59" s="303"/>
    </row>
    <row r="60" spans="1:20" ht="15.75" customHeight="1" x14ac:dyDescent="0.3">
      <c r="A60" s="392" t="s">
        <v>375</v>
      </c>
      <c r="B60" s="398">
        <v>1.03</v>
      </c>
      <c r="C60" s="396" t="s">
        <v>131</v>
      </c>
      <c r="D60" s="396"/>
      <c r="E60" s="393">
        <v>26</v>
      </c>
      <c r="F60" s="394" t="s">
        <v>130</v>
      </c>
      <c r="G60" s="400"/>
      <c r="H60" s="305" t="s">
        <v>138</v>
      </c>
      <c r="I60" s="400"/>
      <c r="J60" s="305" t="s">
        <v>137</v>
      </c>
      <c r="K60" s="397"/>
      <c r="L60" s="305" t="s">
        <v>139</v>
      </c>
      <c r="M60" s="395"/>
      <c r="N60" s="309" t="s">
        <v>134</v>
      </c>
      <c r="O60" s="300"/>
      <c r="P60" s="303"/>
      <c r="Q60" s="303"/>
    </row>
    <row r="61" spans="1:20" ht="15.75" customHeight="1" x14ac:dyDescent="0.3">
      <c r="A61" s="392" t="s">
        <v>378</v>
      </c>
      <c r="B61" s="316">
        <v>1.29</v>
      </c>
      <c r="C61" s="306" t="s">
        <v>131</v>
      </c>
      <c r="D61" s="306"/>
      <c r="E61" s="391">
        <v>28.41</v>
      </c>
      <c r="F61" s="327" t="s">
        <v>130</v>
      </c>
      <c r="G61" s="356"/>
      <c r="H61" s="305" t="s">
        <v>136</v>
      </c>
      <c r="I61" s="356"/>
      <c r="J61" s="305" t="s">
        <v>136</v>
      </c>
      <c r="K61" s="320"/>
      <c r="L61" s="305" t="s">
        <v>134</v>
      </c>
      <c r="M61" s="300"/>
      <c r="N61" s="309" t="s">
        <v>134</v>
      </c>
      <c r="O61" s="300"/>
      <c r="P61" s="303"/>
      <c r="Q61" s="303"/>
    </row>
    <row r="62" spans="1:20" ht="15.75" customHeight="1" x14ac:dyDescent="0.3">
      <c r="A62" s="304" t="s">
        <v>112</v>
      </c>
      <c r="B62" s="314">
        <v>0</v>
      </c>
      <c r="C62" s="300" t="s">
        <v>131</v>
      </c>
      <c r="D62" s="300"/>
      <c r="E62" s="319">
        <v>2.4</v>
      </c>
      <c r="F62" s="327" t="s">
        <v>130</v>
      </c>
      <c r="G62" s="325"/>
      <c r="H62" s="314" t="s">
        <v>138</v>
      </c>
      <c r="I62" s="358"/>
      <c r="J62" s="314" t="s">
        <v>137</v>
      </c>
      <c r="K62" s="359"/>
      <c r="L62" s="328" t="s">
        <v>134</v>
      </c>
      <c r="M62" s="324"/>
      <c r="N62" s="326" t="s">
        <v>134</v>
      </c>
      <c r="O62" s="300"/>
      <c r="P62" s="300"/>
      <c r="Q62" s="300"/>
      <c r="R62" s="300"/>
      <c r="S62" s="303"/>
      <c r="T62" s="303"/>
    </row>
    <row r="63" spans="1:20" ht="15.75" customHeight="1" x14ac:dyDescent="0.3">
      <c r="A63" s="304" t="s">
        <v>113</v>
      </c>
      <c r="B63" s="314">
        <v>0</v>
      </c>
      <c r="C63" s="300" t="s">
        <v>131</v>
      </c>
      <c r="D63" s="300"/>
      <c r="E63" s="319">
        <v>2.48</v>
      </c>
      <c r="F63" s="327" t="s">
        <v>130</v>
      </c>
      <c r="G63" s="325"/>
      <c r="H63" s="314" t="s">
        <v>136</v>
      </c>
      <c r="I63" s="317"/>
      <c r="J63" s="314" t="s">
        <v>137</v>
      </c>
      <c r="K63" s="359"/>
      <c r="L63" s="328" t="s">
        <v>134</v>
      </c>
      <c r="M63" s="324"/>
      <c r="N63" s="326" t="s">
        <v>134</v>
      </c>
      <c r="O63" s="300"/>
      <c r="P63" s="300"/>
      <c r="Q63" s="300"/>
      <c r="R63" s="300"/>
      <c r="S63" s="303"/>
      <c r="T63" s="303"/>
    </row>
    <row r="64" spans="1:20" ht="15.75" customHeight="1" x14ac:dyDescent="0.3">
      <c r="A64" s="304" t="s">
        <v>106</v>
      </c>
      <c r="B64" s="314">
        <v>0</v>
      </c>
      <c r="C64" s="300" t="s">
        <v>131</v>
      </c>
      <c r="D64" s="300"/>
      <c r="E64" s="321">
        <v>4.6900000000000004</v>
      </c>
      <c r="F64" s="327" t="s">
        <v>130</v>
      </c>
      <c r="G64" s="325"/>
      <c r="H64" s="314" t="s">
        <v>138</v>
      </c>
      <c r="I64" s="317"/>
      <c r="J64" s="314" t="s">
        <v>137</v>
      </c>
      <c r="K64" s="359"/>
      <c r="L64" s="328" t="s">
        <v>139</v>
      </c>
      <c r="M64" s="324"/>
      <c r="N64" s="326" t="s">
        <v>134</v>
      </c>
      <c r="O64" s="300"/>
      <c r="P64" s="300"/>
      <c r="Q64" s="300"/>
      <c r="R64" s="300"/>
      <c r="S64" s="303"/>
      <c r="T64" s="303"/>
    </row>
    <row r="65" spans="1:20" ht="15.75" customHeight="1" x14ac:dyDescent="0.3">
      <c r="A65" s="304" t="s">
        <v>141</v>
      </c>
      <c r="B65" s="314">
        <v>0</v>
      </c>
      <c r="C65" s="300" t="s">
        <v>131</v>
      </c>
      <c r="D65" s="300"/>
      <c r="E65" s="319">
        <v>2.44</v>
      </c>
      <c r="F65" s="327" t="s">
        <v>130</v>
      </c>
      <c r="G65" s="325"/>
      <c r="H65" s="314" t="s">
        <v>138</v>
      </c>
      <c r="I65" s="317"/>
      <c r="J65" s="314" t="s">
        <v>137</v>
      </c>
      <c r="K65" s="359"/>
      <c r="L65" s="328" t="s">
        <v>139</v>
      </c>
      <c r="M65" s="324"/>
      <c r="N65" s="326" t="s">
        <v>139</v>
      </c>
      <c r="O65" s="300"/>
      <c r="P65" s="300"/>
      <c r="Q65" s="300"/>
      <c r="R65" s="300"/>
      <c r="S65" s="303"/>
      <c r="T65" s="303"/>
    </row>
    <row r="66" spans="1:20" ht="15.75" customHeight="1" x14ac:dyDescent="0.3">
      <c r="A66" s="304" t="s">
        <v>108</v>
      </c>
      <c r="B66" s="314">
        <v>0</v>
      </c>
      <c r="C66" s="300" t="s">
        <v>131</v>
      </c>
      <c r="D66" s="300"/>
      <c r="E66" s="319">
        <v>1.1000000000000001</v>
      </c>
      <c r="F66" s="327" t="s">
        <v>130</v>
      </c>
      <c r="G66" s="325"/>
      <c r="H66" s="314" t="s">
        <v>138</v>
      </c>
      <c r="I66" s="317"/>
      <c r="J66" s="314" t="s">
        <v>137</v>
      </c>
      <c r="K66" s="359"/>
      <c r="L66" s="328" t="s">
        <v>134</v>
      </c>
      <c r="M66" s="324"/>
      <c r="N66" s="326" t="s">
        <v>134</v>
      </c>
      <c r="O66" s="300"/>
      <c r="P66" s="300"/>
      <c r="Q66" s="300"/>
      <c r="R66" s="300"/>
      <c r="S66" s="303"/>
      <c r="T66" s="303"/>
    </row>
    <row r="67" spans="1:20" ht="15.75" customHeight="1" x14ac:dyDescent="0.3">
      <c r="A67" s="304" t="s">
        <v>109</v>
      </c>
      <c r="B67" s="314">
        <v>0</v>
      </c>
      <c r="C67" s="300" t="s">
        <v>131</v>
      </c>
      <c r="D67" s="300"/>
      <c r="E67" s="319">
        <v>2.31</v>
      </c>
      <c r="F67" s="327" t="s">
        <v>130</v>
      </c>
      <c r="G67" s="325"/>
      <c r="H67" s="314" t="s">
        <v>138</v>
      </c>
      <c r="I67" s="317"/>
      <c r="J67" s="314" t="s">
        <v>137</v>
      </c>
      <c r="K67" s="359"/>
      <c r="L67" s="328" t="s">
        <v>134</v>
      </c>
      <c r="M67" s="324"/>
      <c r="N67" s="326" t="s">
        <v>134</v>
      </c>
      <c r="O67" s="300"/>
      <c r="P67" s="300"/>
      <c r="Q67" s="300"/>
      <c r="R67" s="300"/>
      <c r="S67" s="303"/>
      <c r="T67" s="303"/>
    </row>
    <row r="68" spans="1:20" ht="15.75" customHeight="1" x14ac:dyDescent="0.3">
      <c r="A68" s="304" t="s">
        <v>110</v>
      </c>
      <c r="B68" s="314">
        <v>0</v>
      </c>
      <c r="C68" s="300" t="s">
        <v>131</v>
      </c>
      <c r="D68" s="300"/>
      <c r="E68" s="319">
        <v>3.6</v>
      </c>
      <c r="F68" s="327" t="s">
        <v>130</v>
      </c>
      <c r="G68" s="325"/>
      <c r="H68" s="314" t="s">
        <v>137</v>
      </c>
      <c r="I68" s="317"/>
      <c r="J68" s="314" t="s">
        <v>137</v>
      </c>
      <c r="K68" s="359"/>
      <c r="L68" s="328" t="s">
        <v>134</v>
      </c>
      <c r="M68" s="324"/>
      <c r="N68" s="326" t="s">
        <v>139</v>
      </c>
      <c r="O68" s="300"/>
      <c r="P68" s="300"/>
      <c r="Q68" s="300"/>
      <c r="R68" s="300"/>
      <c r="S68" s="303"/>
      <c r="T68" s="303"/>
    </row>
    <row r="69" spans="1:20" ht="15.75" customHeight="1" x14ac:dyDescent="0.3">
      <c r="A69" s="304" t="s">
        <v>21</v>
      </c>
      <c r="G69" s="308"/>
      <c r="H69" s="305" t="s">
        <v>136</v>
      </c>
      <c r="I69" s="313"/>
      <c r="J69" s="305" t="s">
        <v>138</v>
      </c>
      <c r="K69" s="357"/>
      <c r="L69" s="312" t="s">
        <v>134</v>
      </c>
      <c r="M69" s="300"/>
      <c r="N69" s="309" t="s">
        <v>134</v>
      </c>
      <c r="O69" s="300"/>
      <c r="P69" s="300"/>
      <c r="Q69" s="300"/>
      <c r="R69" s="300"/>
      <c r="S69" s="303"/>
      <c r="T69" s="303"/>
    </row>
    <row r="70" spans="1:20" ht="15.75" customHeight="1" x14ac:dyDescent="0.3">
      <c r="A70" s="300"/>
      <c r="B70" s="300"/>
      <c r="C70" s="300"/>
      <c r="D70" s="300"/>
      <c r="E70" s="300"/>
      <c r="F70" s="300"/>
      <c r="G70" s="300"/>
      <c r="H70" s="300"/>
      <c r="I70" s="300"/>
      <c r="J70" s="300"/>
      <c r="K70" s="300"/>
      <c r="L70" s="300"/>
      <c r="M70" s="300"/>
      <c r="N70" s="300"/>
      <c r="O70" s="300"/>
      <c r="P70" s="300"/>
      <c r="Q70" s="300"/>
      <c r="R70" s="300"/>
      <c r="S70" s="303"/>
      <c r="T70" s="303"/>
    </row>
    <row r="71" spans="1:20" ht="15.75" customHeight="1" x14ac:dyDescent="0.3">
      <c r="A71" s="322"/>
      <c r="B71" s="322"/>
      <c r="C71" s="322"/>
      <c r="D71" s="322"/>
      <c r="E71" s="322"/>
      <c r="F71" s="322"/>
      <c r="G71" s="322"/>
      <c r="H71" s="322"/>
      <c r="I71" s="322"/>
      <c r="J71" s="322"/>
      <c r="K71" s="322"/>
      <c r="L71" s="322"/>
      <c r="M71" s="322"/>
      <c r="N71" s="322"/>
      <c r="O71" s="322"/>
      <c r="P71" s="322"/>
      <c r="Q71" s="322"/>
      <c r="R71" s="322"/>
      <c r="S71" s="303"/>
      <c r="T71" s="303"/>
    </row>
    <row r="72" spans="1:20" ht="15.75" customHeight="1" x14ac:dyDescent="0.3">
      <c r="A72" s="300"/>
      <c r="B72" s="300"/>
      <c r="C72" s="302" t="s">
        <v>142</v>
      </c>
      <c r="D72" s="300"/>
      <c r="E72" s="300"/>
      <c r="F72" s="300"/>
      <c r="G72" s="300"/>
      <c r="H72" s="300"/>
      <c r="I72" s="300"/>
      <c r="J72" s="300"/>
      <c r="K72" s="300"/>
      <c r="L72" s="300"/>
      <c r="M72" s="300"/>
      <c r="N72" s="300"/>
      <c r="O72" s="300"/>
      <c r="P72" s="300"/>
      <c r="Q72" s="300"/>
      <c r="R72" s="300"/>
      <c r="S72" s="303"/>
      <c r="T72" s="303"/>
    </row>
    <row r="73" spans="1:20" ht="15.75" customHeight="1" x14ac:dyDescent="0.3">
      <c r="A73" s="303"/>
      <c r="B73" s="302" t="s">
        <v>124</v>
      </c>
      <c r="C73" s="302"/>
      <c r="D73" s="302"/>
      <c r="E73" s="302" t="s">
        <v>125</v>
      </c>
      <c r="F73" s="302"/>
      <c r="G73" s="302"/>
      <c r="H73" s="302" t="s">
        <v>126</v>
      </c>
      <c r="I73" s="302"/>
      <c r="J73" s="302" t="s">
        <v>127</v>
      </c>
      <c r="K73" s="302"/>
      <c r="L73" s="302" t="s">
        <v>128</v>
      </c>
      <c r="M73" s="303"/>
      <c r="N73" s="302" t="s">
        <v>129</v>
      </c>
      <c r="O73" s="303"/>
      <c r="P73" s="303"/>
      <c r="Q73" s="303"/>
      <c r="R73" s="303"/>
      <c r="S73" s="303"/>
      <c r="T73" s="303"/>
    </row>
    <row r="74" spans="1:20" ht="15.75" customHeight="1" x14ac:dyDescent="0.3">
      <c r="A74" s="329" t="s">
        <v>77</v>
      </c>
      <c r="B74" s="314">
        <v>4.0999999999999996</v>
      </c>
      <c r="C74" s="300" t="s">
        <v>131</v>
      </c>
      <c r="D74" s="300"/>
      <c r="E74" s="307">
        <v>0</v>
      </c>
      <c r="F74" s="324" t="s">
        <v>130</v>
      </c>
      <c r="G74" s="325"/>
      <c r="H74" s="314" t="s">
        <v>132</v>
      </c>
      <c r="I74" s="317"/>
      <c r="J74" s="314" t="s">
        <v>133</v>
      </c>
      <c r="K74" s="317"/>
      <c r="L74" s="314" t="s">
        <v>134</v>
      </c>
      <c r="M74" s="324"/>
      <c r="N74" s="326" t="s">
        <v>134</v>
      </c>
      <c r="O74" s="330"/>
      <c r="P74" s="330"/>
      <c r="Q74" s="330"/>
      <c r="R74" s="330"/>
      <c r="S74" s="303"/>
      <c r="T74" s="303"/>
    </row>
    <row r="75" spans="1:20" ht="15.75" customHeight="1" x14ac:dyDescent="0.3">
      <c r="A75" s="304" t="s">
        <v>78</v>
      </c>
      <c r="B75" s="314">
        <v>0.8</v>
      </c>
      <c r="C75" s="300" t="s">
        <v>131</v>
      </c>
      <c r="D75" s="300"/>
      <c r="E75" s="307">
        <v>0</v>
      </c>
      <c r="F75" s="327" t="s">
        <v>130</v>
      </c>
      <c r="G75" s="325"/>
      <c r="H75" s="314" t="s">
        <v>132</v>
      </c>
      <c r="I75" s="317"/>
      <c r="J75" s="314" t="s">
        <v>137</v>
      </c>
      <c r="K75" s="359"/>
      <c r="L75" s="328" t="s">
        <v>134</v>
      </c>
      <c r="M75" s="324"/>
      <c r="N75" s="326" t="s">
        <v>134</v>
      </c>
      <c r="O75" s="300"/>
      <c r="P75" s="300"/>
      <c r="Q75" s="300"/>
      <c r="R75" s="300"/>
      <c r="S75" s="303"/>
      <c r="T75" s="303"/>
    </row>
    <row r="76" spans="1:20" ht="15.75" customHeight="1" x14ac:dyDescent="0.3">
      <c r="A76" s="304" t="s">
        <v>79</v>
      </c>
      <c r="B76" s="314">
        <v>0.8</v>
      </c>
      <c r="C76" s="324" t="s">
        <v>131</v>
      </c>
      <c r="D76" s="325"/>
      <c r="E76" s="314">
        <v>0</v>
      </c>
      <c r="F76" s="327" t="s">
        <v>130</v>
      </c>
      <c r="G76" s="325"/>
      <c r="H76" s="314" t="s">
        <v>136</v>
      </c>
      <c r="I76" s="317"/>
      <c r="J76" s="314" t="s">
        <v>133</v>
      </c>
      <c r="K76" s="359"/>
      <c r="L76" s="328" t="s">
        <v>134</v>
      </c>
      <c r="M76" s="324"/>
      <c r="N76" s="326" t="s">
        <v>134</v>
      </c>
      <c r="O76" s="300"/>
      <c r="P76" s="300"/>
      <c r="Q76" s="300"/>
      <c r="R76" s="300"/>
      <c r="S76" s="303"/>
      <c r="T76" s="303"/>
    </row>
    <row r="77" spans="1:20" ht="15.75" customHeight="1" x14ac:dyDescent="0.3">
      <c r="A77" s="304" t="s">
        <v>66</v>
      </c>
      <c r="B77" s="314">
        <v>1.5</v>
      </c>
      <c r="C77" s="324" t="s">
        <v>131</v>
      </c>
      <c r="D77" s="325"/>
      <c r="E77" s="315">
        <v>9</v>
      </c>
      <c r="F77" s="327" t="s">
        <v>130</v>
      </c>
      <c r="G77" s="325"/>
      <c r="H77" s="314" t="s">
        <v>136</v>
      </c>
      <c r="I77" s="317"/>
      <c r="J77" s="314" t="s">
        <v>138</v>
      </c>
      <c r="K77" s="359"/>
      <c r="L77" s="328" t="s">
        <v>134</v>
      </c>
      <c r="M77" s="324"/>
      <c r="N77" s="326" t="s">
        <v>134</v>
      </c>
      <c r="O77" s="300"/>
      <c r="P77" s="300"/>
      <c r="Q77" s="300"/>
      <c r="R77" s="300"/>
      <c r="S77" s="303"/>
      <c r="T77" s="303"/>
    </row>
    <row r="78" spans="1:20" ht="15.75" customHeight="1" x14ac:dyDescent="0.3">
      <c r="A78" s="304" t="s">
        <v>56</v>
      </c>
      <c r="B78" s="314">
        <v>1.825</v>
      </c>
      <c r="C78" s="324" t="s">
        <v>131</v>
      </c>
      <c r="D78" s="325"/>
      <c r="E78" s="315">
        <v>11.25</v>
      </c>
      <c r="F78" s="327" t="s">
        <v>130</v>
      </c>
      <c r="G78" s="325"/>
      <c r="H78" s="314" t="s">
        <v>136</v>
      </c>
      <c r="I78" s="317"/>
      <c r="J78" s="314" t="s">
        <v>138</v>
      </c>
      <c r="K78" s="359"/>
      <c r="L78" s="328" t="s">
        <v>134</v>
      </c>
      <c r="M78" s="324"/>
      <c r="N78" s="326" t="s">
        <v>134</v>
      </c>
      <c r="O78" s="300"/>
      <c r="P78" s="300"/>
      <c r="Q78" s="300"/>
      <c r="R78" s="300"/>
      <c r="S78" s="303"/>
      <c r="T78" s="303"/>
    </row>
    <row r="79" spans="1:20" ht="15.75" customHeight="1" x14ac:dyDescent="0.3">
      <c r="A79" s="304" t="s">
        <v>10</v>
      </c>
      <c r="B79" s="314">
        <v>2.6</v>
      </c>
      <c r="C79" s="324" t="s">
        <v>131</v>
      </c>
      <c r="D79" s="325"/>
      <c r="E79" s="316">
        <v>3</v>
      </c>
      <c r="F79" s="327" t="s">
        <v>130</v>
      </c>
      <c r="G79" s="325"/>
      <c r="H79" s="314" t="s">
        <v>138</v>
      </c>
      <c r="I79" s="317"/>
      <c r="J79" s="314" t="s">
        <v>137</v>
      </c>
      <c r="K79" s="359"/>
      <c r="L79" s="328" t="s">
        <v>139</v>
      </c>
      <c r="M79" s="324"/>
      <c r="N79" s="326" t="s">
        <v>139</v>
      </c>
      <c r="O79" s="300"/>
      <c r="P79" s="300"/>
      <c r="Q79" s="300"/>
      <c r="R79" s="300"/>
      <c r="S79" s="303"/>
      <c r="T79" s="303"/>
    </row>
    <row r="80" spans="1:20" ht="15.75" customHeight="1" x14ac:dyDescent="0.3">
      <c r="A80" s="304" t="s">
        <v>11</v>
      </c>
      <c r="B80" s="314">
        <v>8.5</v>
      </c>
      <c r="C80" s="300" t="s">
        <v>131</v>
      </c>
      <c r="D80" s="300"/>
      <c r="E80" s="319">
        <v>9</v>
      </c>
      <c r="F80" s="327" t="s">
        <v>130</v>
      </c>
      <c r="G80" s="325"/>
      <c r="H80" s="314" t="s">
        <v>138</v>
      </c>
      <c r="I80" s="317"/>
      <c r="J80" s="314" t="s">
        <v>137</v>
      </c>
      <c r="K80" s="359"/>
      <c r="L80" s="328" t="s">
        <v>139</v>
      </c>
      <c r="M80" s="324"/>
      <c r="N80" s="326" t="s">
        <v>139</v>
      </c>
      <c r="O80" s="300"/>
      <c r="P80" s="300"/>
      <c r="Q80" s="300"/>
      <c r="R80" s="300"/>
      <c r="S80" s="303"/>
      <c r="T80" s="303"/>
    </row>
    <row r="81" spans="1:24" ht="15.75" customHeight="1" x14ac:dyDescent="0.3">
      <c r="A81" s="304" t="s">
        <v>140</v>
      </c>
      <c r="B81" s="305">
        <f>1.186</f>
        <v>1.1859999999999999</v>
      </c>
      <c r="C81" s="300" t="s">
        <v>131</v>
      </c>
      <c r="D81" s="300"/>
      <c r="E81" s="319">
        <v>30.6</v>
      </c>
      <c r="F81" s="327" t="s">
        <v>130</v>
      </c>
      <c r="G81" s="325"/>
      <c r="H81" s="314" t="s">
        <v>137</v>
      </c>
      <c r="I81" s="317"/>
      <c r="J81" s="314" t="s">
        <v>137</v>
      </c>
      <c r="K81" s="359"/>
      <c r="L81" s="328" t="s">
        <v>134</v>
      </c>
      <c r="M81" s="324"/>
      <c r="N81" s="326" t="s">
        <v>134</v>
      </c>
      <c r="O81" s="300"/>
      <c r="P81" s="300"/>
      <c r="Q81" s="300"/>
      <c r="R81" s="300"/>
      <c r="S81" s="303"/>
      <c r="T81" s="303"/>
    </row>
    <row r="82" spans="1:24" ht="15.75" customHeight="1" x14ac:dyDescent="0.3">
      <c r="A82" s="392" t="s">
        <v>374</v>
      </c>
      <c r="B82" s="398">
        <v>0.4</v>
      </c>
      <c r="C82" s="396" t="s">
        <v>131</v>
      </c>
      <c r="D82" s="396"/>
      <c r="E82" s="393">
        <v>20</v>
      </c>
      <c r="F82" s="394" t="s">
        <v>130</v>
      </c>
      <c r="G82" s="400"/>
      <c r="H82" s="305" t="s">
        <v>137</v>
      </c>
      <c r="I82" s="400"/>
      <c r="J82" s="305" t="s">
        <v>137</v>
      </c>
      <c r="K82" s="397"/>
      <c r="L82" s="305" t="s">
        <v>134</v>
      </c>
      <c r="M82" s="395"/>
      <c r="N82" s="309" t="s">
        <v>134</v>
      </c>
      <c r="O82" s="395"/>
      <c r="P82" s="303"/>
      <c r="Q82" s="303"/>
    </row>
    <row r="83" spans="1:24" ht="15.75" customHeight="1" x14ac:dyDescent="0.3">
      <c r="A83" s="392" t="s">
        <v>375</v>
      </c>
      <c r="B83" s="398">
        <v>1.03</v>
      </c>
      <c r="C83" s="396" t="s">
        <v>131</v>
      </c>
      <c r="D83" s="396"/>
      <c r="E83" s="393">
        <v>26</v>
      </c>
      <c r="F83" s="394" t="s">
        <v>130</v>
      </c>
      <c r="G83" s="400"/>
      <c r="H83" s="305" t="s">
        <v>138</v>
      </c>
      <c r="I83" s="400"/>
      <c r="J83" s="305" t="s">
        <v>137</v>
      </c>
      <c r="K83" s="397"/>
      <c r="L83" s="305" t="s">
        <v>139</v>
      </c>
      <c r="M83" s="395"/>
      <c r="N83" s="309" t="s">
        <v>134</v>
      </c>
      <c r="O83" s="395"/>
      <c r="P83" s="303"/>
      <c r="Q83" s="303"/>
    </row>
    <row r="84" spans="1:24" ht="15.75" customHeight="1" x14ac:dyDescent="0.3">
      <c r="A84" s="392" t="s">
        <v>378</v>
      </c>
      <c r="B84" s="316">
        <v>1.29</v>
      </c>
      <c r="C84" s="306" t="s">
        <v>131</v>
      </c>
      <c r="D84" s="306"/>
      <c r="E84" s="391">
        <v>28.41</v>
      </c>
      <c r="F84" s="327" t="s">
        <v>130</v>
      </c>
      <c r="G84" s="356"/>
      <c r="H84" s="305" t="s">
        <v>136</v>
      </c>
      <c r="I84" s="356"/>
      <c r="J84" s="305" t="s">
        <v>136</v>
      </c>
      <c r="K84" s="320"/>
      <c r="L84" s="305" t="s">
        <v>134</v>
      </c>
      <c r="M84" s="300"/>
      <c r="N84" s="309" t="s">
        <v>134</v>
      </c>
      <c r="O84" s="395"/>
      <c r="P84" s="303"/>
      <c r="Q84" s="303"/>
    </row>
    <row r="85" spans="1:24" ht="15.75" customHeight="1" x14ac:dyDescent="0.3">
      <c r="A85" s="304" t="s">
        <v>112</v>
      </c>
      <c r="B85" s="314">
        <v>0</v>
      </c>
      <c r="C85" s="300" t="s">
        <v>131</v>
      </c>
      <c r="D85" s="300"/>
      <c r="E85" s="319">
        <v>2.4</v>
      </c>
      <c r="F85" s="327" t="s">
        <v>130</v>
      </c>
      <c r="G85" s="325"/>
      <c r="H85" s="314" t="s">
        <v>138</v>
      </c>
      <c r="I85" s="358"/>
      <c r="J85" s="314" t="s">
        <v>137</v>
      </c>
      <c r="K85" s="359"/>
      <c r="L85" s="328" t="s">
        <v>134</v>
      </c>
      <c r="M85" s="324"/>
      <c r="N85" s="326" t="s">
        <v>134</v>
      </c>
      <c r="O85" s="300"/>
      <c r="P85" s="300"/>
      <c r="Q85" s="300"/>
      <c r="R85" s="300"/>
      <c r="S85" s="303"/>
      <c r="T85" s="303"/>
    </row>
    <row r="86" spans="1:24" ht="15.75" customHeight="1" x14ac:dyDescent="0.3">
      <c r="A86" s="304" t="s">
        <v>113</v>
      </c>
      <c r="B86" s="314">
        <v>0</v>
      </c>
      <c r="C86" s="300" t="s">
        <v>131</v>
      </c>
      <c r="D86" s="300"/>
      <c r="E86" s="319">
        <v>2.48</v>
      </c>
      <c r="F86" s="327" t="s">
        <v>130</v>
      </c>
      <c r="G86" s="325"/>
      <c r="H86" s="314" t="s">
        <v>136</v>
      </c>
      <c r="I86" s="317"/>
      <c r="J86" s="314" t="s">
        <v>137</v>
      </c>
      <c r="K86" s="359"/>
      <c r="L86" s="328" t="s">
        <v>134</v>
      </c>
      <c r="M86" s="324"/>
      <c r="N86" s="326" t="s">
        <v>134</v>
      </c>
      <c r="O86" s="300"/>
      <c r="P86" s="300"/>
      <c r="Q86" s="300"/>
      <c r="R86" s="300"/>
      <c r="S86" s="303"/>
      <c r="T86" s="303"/>
    </row>
    <row r="87" spans="1:24" ht="15.75" customHeight="1" x14ac:dyDescent="0.3">
      <c r="A87" s="304" t="s">
        <v>106</v>
      </c>
      <c r="B87" s="314">
        <v>0</v>
      </c>
      <c r="C87" s="300" t="s">
        <v>131</v>
      </c>
      <c r="D87" s="300"/>
      <c r="E87" s="321">
        <v>4.6900000000000004</v>
      </c>
      <c r="F87" s="327" t="s">
        <v>130</v>
      </c>
      <c r="G87" s="325"/>
      <c r="H87" s="314" t="s">
        <v>138</v>
      </c>
      <c r="I87" s="317"/>
      <c r="J87" s="314" t="s">
        <v>137</v>
      </c>
      <c r="K87" s="359"/>
      <c r="L87" s="328" t="s">
        <v>139</v>
      </c>
      <c r="M87" s="324"/>
      <c r="N87" s="326" t="s">
        <v>134</v>
      </c>
      <c r="O87" s="300"/>
      <c r="P87" s="300"/>
      <c r="Q87" s="300"/>
      <c r="R87" s="300"/>
      <c r="S87" s="303"/>
      <c r="T87" s="303"/>
    </row>
    <row r="88" spans="1:24" ht="15.75" customHeight="1" x14ac:dyDescent="0.3">
      <c r="A88" s="304" t="s">
        <v>141</v>
      </c>
      <c r="B88" s="314">
        <v>0</v>
      </c>
      <c r="C88" s="300" t="s">
        <v>131</v>
      </c>
      <c r="D88" s="300"/>
      <c r="E88" s="319">
        <v>2.44</v>
      </c>
      <c r="F88" s="327" t="s">
        <v>130</v>
      </c>
      <c r="G88" s="325"/>
      <c r="H88" s="314" t="s">
        <v>138</v>
      </c>
      <c r="I88" s="317"/>
      <c r="J88" s="314" t="s">
        <v>137</v>
      </c>
      <c r="K88" s="359"/>
      <c r="L88" s="328" t="s">
        <v>139</v>
      </c>
      <c r="M88" s="324"/>
      <c r="N88" s="326" t="s">
        <v>139</v>
      </c>
      <c r="O88" s="300"/>
      <c r="P88" s="300"/>
      <c r="Q88" s="300"/>
      <c r="R88" s="300"/>
      <c r="S88" s="303"/>
      <c r="T88" s="303"/>
    </row>
    <row r="89" spans="1:24" ht="15.75" customHeight="1" x14ac:dyDescent="0.3">
      <c r="A89" s="304" t="s">
        <v>108</v>
      </c>
      <c r="B89" s="314">
        <v>0</v>
      </c>
      <c r="C89" s="300" t="s">
        <v>131</v>
      </c>
      <c r="D89" s="300"/>
      <c r="E89" s="319">
        <v>1.1000000000000001</v>
      </c>
      <c r="F89" s="327" t="s">
        <v>130</v>
      </c>
      <c r="G89" s="325"/>
      <c r="H89" s="314" t="s">
        <v>138</v>
      </c>
      <c r="I89" s="317"/>
      <c r="J89" s="314" t="s">
        <v>137</v>
      </c>
      <c r="K89" s="359"/>
      <c r="L89" s="328" t="s">
        <v>134</v>
      </c>
      <c r="M89" s="324"/>
      <c r="N89" s="326" t="s">
        <v>134</v>
      </c>
      <c r="O89" s="300"/>
      <c r="P89" s="300"/>
      <c r="Q89" s="300"/>
      <c r="R89" s="300"/>
      <c r="S89" s="303"/>
      <c r="T89" s="303"/>
    </row>
    <row r="90" spans="1:24" ht="15.75" customHeight="1" x14ac:dyDescent="0.3">
      <c r="A90" s="304" t="s">
        <v>109</v>
      </c>
      <c r="B90" s="314">
        <v>0</v>
      </c>
      <c r="C90" s="300" t="s">
        <v>131</v>
      </c>
      <c r="D90" s="300"/>
      <c r="E90" s="319">
        <v>2.31</v>
      </c>
      <c r="F90" s="327" t="s">
        <v>130</v>
      </c>
      <c r="G90" s="325"/>
      <c r="H90" s="314" t="s">
        <v>138</v>
      </c>
      <c r="I90" s="317"/>
      <c r="J90" s="314" t="s">
        <v>137</v>
      </c>
      <c r="K90" s="359"/>
      <c r="L90" s="328" t="s">
        <v>134</v>
      </c>
      <c r="M90" s="324"/>
      <c r="N90" s="326" t="s">
        <v>134</v>
      </c>
      <c r="O90" s="300"/>
      <c r="P90" s="300"/>
      <c r="Q90" s="300"/>
      <c r="R90" s="300"/>
      <c r="S90" s="303"/>
      <c r="T90" s="303"/>
    </row>
    <row r="91" spans="1:24" ht="15.75" customHeight="1" x14ac:dyDescent="0.3">
      <c r="A91" s="304" t="s">
        <v>110</v>
      </c>
      <c r="B91" s="314">
        <v>0</v>
      </c>
      <c r="C91" s="300" t="s">
        <v>131</v>
      </c>
      <c r="D91" s="300"/>
      <c r="E91" s="319">
        <v>3.6</v>
      </c>
      <c r="F91" s="327" t="s">
        <v>130</v>
      </c>
      <c r="G91" s="325"/>
      <c r="H91" s="314" t="s">
        <v>137</v>
      </c>
      <c r="I91" s="317"/>
      <c r="J91" s="314" t="s">
        <v>137</v>
      </c>
      <c r="K91" s="359"/>
      <c r="L91" s="328" t="s">
        <v>134</v>
      </c>
      <c r="M91" s="324"/>
      <c r="N91" s="326" t="s">
        <v>139</v>
      </c>
      <c r="O91" s="300"/>
      <c r="P91" s="300"/>
      <c r="Q91" s="300"/>
      <c r="R91" s="300"/>
      <c r="S91" s="303"/>
      <c r="T91" s="303"/>
    </row>
    <row r="92" spans="1:24" ht="15.75" customHeight="1" x14ac:dyDescent="0.3">
      <c r="A92" s="304" t="s">
        <v>21</v>
      </c>
      <c r="G92" s="308"/>
      <c r="H92" s="305" t="s">
        <v>136</v>
      </c>
      <c r="I92" s="313"/>
      <c r="J92" s="305" t="s">
        <v>138</v>
      </c>
      <c r="K92" s="357"/>
      <c r="L92" s="312" t="s">
        <v>134</v>
      </c>
      <c r="M92" s="300"/>
      <c r="N92" s="309" t="s">
        <v>134</v>
      </c>
      <c r="O92" s="300"/>
      <c r="P92" s="300"/>
      <c r="Q92" s="300"/>
      <c r="R92" s="300"/>
      <c r="S92" s="303"/>
      <c r="T92" s="303"/>
    </row>
    <row r="93" spans="1:24" ht="15.75" customHeight="1" x14ac:dyDescent="0.3">
      <c r="A93" s="300"/>
      <c r="B93" s="300"/>
      <c r="C93" s="300"/>
      <c r="D93" s="300"/>
      <c r="E93" s="300"/>
      <c r="F93" s="300"/>
      <c r="G93" s="300"/>
      <c r="H93" s="300"/>
      <c r="I93" s="300"/>
      <c r="J93" s="300"/>
      <c r="K93" s="300"/>
      <c r="L93" s="300"/>
      <c r="M93" s="300"/>
      <c r="N93" s="300"/>
      <c r="O93" s="300"/>
      <c r="P93" s="300"/>
      <c r="Q93" s="300"/>
      <c r="R93" s="300"/>
      <c r="S93" s="300"/>
      <c r="T93" s="300"/>
      <c r="U93" s="25"/>
      <c r="V93" s="25"/>
      <c r="W93" s="25"/>
      <c r="X93" s="25"/>
    </row>
    <row r="94" spans="1:24" ht="15.75" customHeight="1" x14ac:dyDescent="0.3">
      <c r="A94" s="322"/>
      <c r="B94" s="322"/>
      <c r="C94" s="322"/>
      <c r="D94" s="322"/>
      <c r="E94" s="322"/>
      <c r="F94" s="322"/>
      <c r="G94" s="322"/>
      <c r="H94" s="322"/>
      <c r="I94" s="322"/>
      <c r="J94" s="322"/>
      <c r="K94" s="322"/>
      <c r="L94" s="322"/>
      <c r="M94" s="322"/>
      <c r="N94" s="322"/>
      <c r="O94" s="322"/>
      <c r="P94" s="322"/>
      <c r="Q94" s="322"/>
      <c r="R94" s="322"/>
      <c r="S94" s="322"/>
      <c r="T94" s="322"/>
      <c r="U94" s="26"/>
      <c r="V94" s="26"/>
      <c r="W94" s="26"/>
      <c r="X94" s="26"/>
    </row>
    <row r="95" spans="1:24" ht="15.75" customHeight="1" x14ac:dyDescent="0.3">
      <c r="A95" s="300"/>
      <c r="B95" s="302" t="s">
        <v>143</v>
      </c>
      <c r="C95" s="300"/>
      <c r="D95" s="300"/>
      <c r="E95" s="331"/>
      <c r="F95" s="331"/>
      <c r="G95" s="300"/>
      <c r="H95" s="300"/>
      <c r="I95" s="300"/>
      <c r="L95" s="300"/>
      <c r="M95" s="300"/>
      <c r="N95" s="300"/>
      <c r="O95" s="300"/>
      <c r="P95" s="300"/>
      <c r="Q95" s="300"/>
      <c r="R95" s="300"/>
      <c r="S95" s="300"/>
      <c r="T95" s="300"/>
      <c r="U95" s="25"/>
      <c r="V95" s="25"/>
      <c r="W95" s="25"/>
      <c r="X95" s="25"/>
    </row>
    <row r="96" spans="1:24" ht="15.75" customHeight="1" x14ac:dyDescent="0.3">
      <c r="A96" s="300"/>
      <c r="B96" s="302" t="s">
        <v>144</v>
      </c>
      <c r="C96" s="300"/>
      <c r="D96" s="300"/>
      <c r="E96" s="332"/>
      <c r="F96" s="331"/>
      <c r="G96" s="300"/>
      <c r="H96" s="302" t="s">
        <v>145</v>
      </c>
      <c r="I96" s="300"/>
      <c r="L96" s="300"/>
      <c r="M96" s="300"/>
      <c r="N96" s="300"/>
      <c r="O96" s="300"/>
      <c r="P96" s="300"/>
      <c r="Q96" s="300"/>
      <c r="R96" s="300"/>
      <c r="S96" s="300"/>
      <c r="T96" s="300"/>
      <c r="U96" s="25"/>
      <c r="V96" s="25"/>
      <c r="W96" s="25"/>
      <c r="X96" s="25"/>
    </row>
    <row r="97" spans="1:24" ht="15.75" customHeight="1" x14ac:dyDescent="0.3">
      <c r="A97" s="300"/>
      <c r="B97" s="333">
        <v>15.9</v>
      </c>
      <c r="C97" s="306" t="s">
        <v>146</v>
      </c>
      <c r="D97" s="300"/>
      <c r="E97" s="331"/>
      <c r="F97" s="331"/>
      <c r="G97" s="300"/>
      <c r="H97" s="333">
        <v>112.5</v>
      </c>
      <c r="I97" s="300"/>
      <c r="L97" s="300"/>
      <c r="M97" s="300"/>
      <c r="N97" s="300"/>
      <c r="O97" s="300"/>
      <c r="P97" s="300"/>
      <c r="Q97" s="300"/>
      <c r="R97" s="300"/>
      <c r="S97" s="300"/>
      <c r="T97" s="300"/>
      <c r="U97" s="25"/>
      <c r="V97" s="25"/>
      <c r="W97" s="25"/>
      <c r="X97" s="25"/>
    </row>
    <row r="98" spans="1:24" ht="15.75" customHeight="1" x14ac:dyDescent="0.3">
      <c r="A98" s="300"/>
      <c r="B98" s="333">
        <v>18</v>
      </c>
      <c r="C98" s="306" t="s">
        <v>147</v>
      </c>
      <c r="D98" s="300"/>
      <c r="E98" s="331"/>
      <c r="F98" s="331"/>
      <c r="G98" s="300"/>
      <c r="H98" s="300"/>
      <c r="I98" s="300"/>
      <c r="L98" s="300"/>
      <c r="M98" s="300"/>
      <c r="N98" s="300"/>
      <c r="O98" s="300"/>
      <c r="P98" s="300"/>
      <c r="Q98" s="300"/>
      <c r="R98" s="300"/>
      <c r="S98" s="300"/>
      <c r="T98" s="300"/>
      <c r="U98" s="25"/>
      <c r="V98" s="25"/>
      <c r="W98" s="25"/>
      <c r="X98" s="25"/>
    </row>
    <row r="99" spans="1:24" ht="15.75" customHeight="1" x14ac:dyDescent="0.3">
      <c r="A99" s="300"/>
      <c r="B99" s="333">
        <v>22.1</v>
      </c>
      <c r="C99" s="306" t="s">
        <v>148</v>
      </c>
      <c r="D99" s="300"/>
      <c r="E99" s="331"/>
      <c r="F99" s="331"/>
      <c r="G99" s="300"/>
      <c r="H99" s="300"/>
      <c r="I99" s="300"/>
      <c r="L99" s="300"/>
      <c r="M99" s="300"/>
      <c r="N99" s="300"/>
      <c r="O99" s="300"/>
      <c r="P99" s="300"/>
      <c r="Q99" s="300"/>
      <c r="R99" s="300"/>
      <c r="S99" s="300"/>
      <c r="T99" s="300"/>
      <c r="U99" s="25"/>
      <c r="V99" s="25"/>
      <c r="W99" s="25"/>
      <c r="X99" s="25"/>
    </row>
    <row r="100" spans="1:24" ht="15.75" customHeight="1" x14ac:dyDescent="0.3">
      <c r="A100" s="300"/>
      <c r="B100" s="333">
        <v>22.1</v>
      </c>
      <c r="C100" s="306" t="s">
        <v>149</v>
      </c>
      <c r="D100" s="300"/>
      <c r="E100" s="331"/>
      <c r="F100" s="331"/>
      <c r="G100" s="300"/>
      <c r="H100" s="300"/>
      <c r="I100" s="300"/>
      <c r="L100" s="300"/>
      <c r="M100" s="300"/>
      <c r="N100" s="300"/>
      <c r="O100" s="300"/>
      <c r="P100" s="300"/>
      <c r="Q100" s="300"/>
      <c r="R100" s="300"/>
      <c r="S100" s="300"/>
      <c r="T100" s="300"/>
      <c r="U100" s="25"/>
      <c r="V100" s="25"/>
      <c r="W100" s="25"/>
      <c r="X100" s="25"/>
    </row>
    <row r="101" spans="1:24" ht="15.75" customHeight="1" x14ac:dyDescent="0.3">
      <c r="A101" s="300"/>
      <c r="B101" s="300"/>
      <c r="C101" s="300"/>
      <c r="D101" s="300"/>
      <c r="E101" s="331"/>
      <c r="F101" s="331"/>
      <c r="G101" s="300"/>
      <c r="H101" s="300"/>
      <c r="I101" s="300"/>
      <c r="J101" s="300"/>
      <c r="K101" s="300"/>
      <c r="L101" s="300"/>
      <c r="M101" s="300"/>
      <c r="N101" s="300"/>
      <c r="O101" s="300"/>
      <c r="P101" s="300"/>
      <c r="Q101" s="300"/>
      <c r="R101" s="300"/>
      <c r="S101" s="300"/>
      <c r="T101" s="300"/>
      <c r="U101" s="25"/>
      <c r="V101" s="25"/>
      <c r="W101" s="25"/>
      <c r="X101" s="25"/>
    </row>
    <row r="102" spans="1:24" ht="15.75" customHeight="1" x14ac:dyDescent="0.3">
      <c r="A102" s="322"/>
      <c r="B102" s="322"/>
      <c r="C102" s="322"/>
      <c r="D102" s="322"/>
      <c r="E102" s="334"/>
      <c r="F102" s="334"/>
      <c r="G102" s="322"/>
      <c r="H102" s="322"/>
      <c r="I102" s="322"/>
      <c r="J102" s="322"/>
      <c r="K102" s="322"/>
      <c r="L102" s="322"/>
      <c r="M102" s="322"/>
      <c r="N102" s="322"/>
      <c r="O102" s="322"/>
      <c r="P102" s="322"/>
      <c r="Q102" s="322"/>
      <c r="R102" s="322"/>
      <c r="S102" s="322"/>
      <c r="T102" s="322"/>
      <c r="U102" s="26"/>
      <c r="V102" s="26"/>
      <c r="W102" s="26"/>
      <c r="X102" s="26"/>
    </row>
    <row r="103" spans="1:24" ht="15.75" customHeight="1" x14ac:dyDescent="0.3">
      <c r="A103" s="300"/>
      <c r="B103" s="302" t="s">
        <v>150</v>
      </c>
      <c r="C103" s="300"/>
      <c r="D103" s="300"/>
      <c r="E103" s="331"/>
      <c r="F103" s="331"/>
      <c r="G103" s="300"/>
      <c r="H103" s="300"/>
      <c r="I103" s="300"/>
      <c r="J103" s="300"/>
      <c r="K103" s="300"/>
      <c r="L103" s="300"/>
      <c r="M103" s="300"/>
      <c r="N103" s="300"/>
      <c r="O103" s="300"/>
      <c r="P103" s="300"/>
      <c r="Q103" s="300"/>
      <c r="R103" s="300"/>
      <c r="S103" s="300"/>
      <c r="T103" s="300"/>
      <c r="U103" s="25"/>
      <c r="V103" s="25"/>
      <c r="W103" s="25"/>
      <c r="X103" s="25"/>
    </row>
    <row r="104" spans="1:24" ht="15.75" customHeight="1" x14ac:dyDescent="0.3">
      <c r="A104" s="300"/>
      <c r="B104" s="302" t="s">
        <v>144</v>
      </c>
      <c r="C104" s="300"/>
      <c r="D104" s="300"/>
      <c r="E104" s="332"/>
      <c r="F104" s="331"/>
      <c r="G104" s="300"/>
      <c r="M104" s="300"/>
      <c r="N104" s="300"/>
      <c r="O104" s="300"/>
      <c r="P104" s="300"/>
      <c r="Q104" s="300"/>
      <c r="R104" s="300"/>
      <c r="S104" s="300"/>
      <c r="T104" s="300"/>
      <c r="U104" s="25"/>
      <c r="V104" s="25"/>
      <c r="W104" s="25"/>
      <c r="X104" s="25"/>
    </row>
    <row r="105" spans="1:24" ht="15.75" customHeight="1" x14ac:dyDescent="0.3">
      <c r="A105" s="300"/>
      <c r="B105" s="333">
        <v>13.2</v>
      </c>
      <c r="C105" s="306" t="s">
        <v>146</v>
      </c>
      <c r="D105" s="300"/>
      <c r="E105" s="331"/>
      <c r="F105" s="331"/>
      <c r="G105" s="300"/>
      <c r="M105" s="300"/>
      <c r="N105" s="300"/>
      <c r="O105" s="300"/>
      <c r="P105" s="300"/>
      <c r="Q105" s="300"/>
      <c r="R105" s="300"/>
      <c r="S105" s="300"/>
      <c r="T105" s="300"/>
      <c r="U105" s="25"/>
      <c r="V105" s="25"/>
      <c r="W105" s="25"/>
      <c r="X105" s="25"/>
    </row>
    <row r="106" spans="1:24" ht="15.75" customHeight="1" x14ac:dyDescent="0.3">
      <c r="A106" s="300"/>
      <c r="B106" s="333">
        <v>13.95</v>
      </c>
      <c r="C106" s="306" t="s">
        <v>147</v>
      </c>
      <c r="D106" s="300"/>
      <c r="E106" s="331"/>
      <c r="F106" s="331"/>
      <c r="G106" s="300"/>
      <c r="M106" s="300"/>
      <c r="N106" s="300"/>
      <c r="O106" s="300"/>
      <c r="P106" s="300"/>
      <c r="Q106" s="300"/>
      <c r="R106" s="300"/>
      <c r="S106" s="300"/>
      <c r="T106" s="300"/>
      <c r="U106" s="25"/>
      <c r="V106" s="25"/>
      <c r="W106" s="25"/>
      <c r="X106" s="25"/>
    </row>
    <row r="107" spans="1:24" ht="15.75" customHeight="1" x14ac:dyDescent="0.3">
      <c r="A107" s="300"/>
      <c r="B107" s="333">
        <v>16.3</v>
      </c>
      <c r="C107" s="306" t="s">
        <v>148</v>
      </c>
      <c r="D107" s="300"/>
      <c r="E107" s="331"/>
      <c r="F107" s="331"/>
      <c r="G107" s="300"/>
      <c r="M107" s="300"/>
      <c r="N107" s="300"/>
      <c r="O107" s="300"/>
      <c r="P107" s="300"/>
      <c r="Q107" s="300"/>
      <c r="R107" s="300"/>
      <c r="S107" s="300"/>
      <c r="T107" s="300"/>
      <c r="U107" s="25"/>
      <c r="V107" s="25"/>
      <c r="W107" s="25"/>
      <c r="X107" s="25"/>
    </row>
    <row r="108" spans="1:24" ht="15.75" customHeight="1" x14ac:dyDescent="0.3">
      <c r="A108" s="300"/>
      <c r="B108" s="333">
        <v>20.399999999999999</v>
      </c>
      <c r="C108" s="306" t="s">
        <v>149</v>
      </c>
      <c r="D108" s="300"/>
      <c r="E108" s="331"/>
      <c r="F108" s="331"/>
      <c r="G108" s="300"/>
      <c r="H108" s="300"/>
      <c r="I108" s="300"/>
      <c r="J108" s="300"/>
      <c r="K108" s="300"/>
      <c r="L108" s="300"/>
      <c r="M108" s="300"/>
      <c r="N108" s="300"/>
      <c r="O108" s="300"/>
      <c r="P108" s="300"/>
      <c r="Q108" s="300"/>
      <c r="R108" s="300"/>
      <c r="S108" s="300"/>
      <c r="T108" s="300"/>
      <c r="U108" s="25"/>
      <c r="V108" s="25"/>
      <c r="W108" s="25"/>
      <c r="X108" s="25"/>
    </row>
    <row r="109" spans="1:24" ht="15.75" customHeight="1" x14ac:dyDescent="0.3">
      <c r="A109" s="300"/>
      <c r="B109" s="300"/>
      <c r="C109" s="302"/>
      <c r="D109" s="300"/>
      <c r="E109" s="331"/>
      <c r="F109" s="331"/>
      <c r="G109" s="300"/>
      <c r="H109" s="300"/>
      <c r="I109" s="300"/>
      <c r="J109" s="300"/>
      <c r="K109" s="300"/>
      <c r="L109" s="300"/>
      <c r="M109" s="300"/>
      <c r="N109" s="300"/>
      <c r="O109" s="300"/>
      <c r="P109" s="300"/>
      <c r="Q109" s="300"/>
      <c r="R109" s="300"/>
      <c r="S109" s="300"/>
      <c r="T109" s="300"/>
      <c r="U109" s="25"/>
      <c r="V109" s="25"/>
      <c r="W109" s="25"/>
      <c r="X109" s="25"/>
    </row>
    <row r="110" spans="1:24" ht="15.75" customHeight="1" x14ac:dyDescent="0.3">
      <c r="A110" s="322"/>
      <c r="B110" s="322"/>
      <c r="C110" s="323"/>
      <c r="D110" s="322"/>
      <c r="E110" s="334"/>
      <c r="F110" s="334"/>
      <c r="G110" s="322"/>
      <c r="H110" s="322"/>
      <c r="I110" s="322"/>
      <c r="J110" s="322"/>
      <c r="K110" s="322"/>
      <c r="L110" s="322"/>
      <c r="M110" s="322"/>
      <c r="N110" s="322"/>
      <c r="O110" s="322"/>
      <c r="P110" s="322"/>
      <c r="Q110" s="322"/>
      <c r="R110" s="322"/>
      <c r="S110" s="322"/>
      <c r="T110" s="322"/>
      <c r="U110" s="26"/>
      <c r="V110" s="26"/>
      <c r="W110" s="26"/>
      <c r="X110" s="26"/>
    </row>
    <row r="111" spans="1:24" ht="15.75" customHeight="1" x14ac:dyDescent="0.3">
      <c r="A111" s="300"/>
      <c r="B111" s="302" t="s">
        <v>151</v>
      </c>
      <c r="C111" s="300"/>
      <c r="D111" s="300"/>
      <c r="E111" s="331"/>
      <c r="F111" s="331"/>
      <c r="G111" s="300"/>
      <c r="H111" s="300"/>
      <c r="I111" s="300"/>
      <c r="J111" s="300"/>
      <c r="K111" s="300"/>
      <c r="L111" s="300"/>
      <c r="M111" s="300"/>
      <c r="N111" s="300"/>
      <c r="O111" s="300"/>
      <c r="P111" s="300"/>
      <c r="Q111" s="300"/>
      <c r="R111" s="300"/>
      <c r="S111" s="300"/>
      <c r="T111" s="300"/>
      <c r="U111" s="25"/>
      <c r="V111" s="25"/>
      <c r="W111" s="25"/>
      <c r="X111" s="25"/>
    </row>
    <row r="112" spans="1:24" ht="15.75" customHeight="1" x14ac:dyDescent="0.3">
      <c r="A112" s="300"/>
      <c r="B112" s="302" t="s">
        <v>144</v>
      </c>
      <c r="C112" s="300"/>
      <c r="D112" s="300"/>
      <c r="E112" s="332"/>
      <c r="F112" s="331"/>
      <c r="G112" s="300"/>
      <c r="M112" s="300"/>
      <c r="N112" s="300"/>
      <c r="O112" s="300"/>
      <c r="P112" s="300"/>
      <c r="Q112" s="300"/>
      <c r="R112" s="300"/>
      <c r="S112" s="300"/>
      <c r="T112" s="300"/>
      <c r="U112" s="25"/>
      <c r="V112" s="25"/>
      <c r="W112" s="25"/>
      <c r="X112" s="25"/>
    </row>
    <row r="113" spans="1:24" ht="15.75" customHeight="1" x14ac:dyDescent="0.3">
      <c r="A113" s="300"/>
      <c r="B113" s="333">
        <v>13.2</v>
      </c>
      <c r="C113" s="306" t="s">
        <v>146</v>
      </c>
      <c r="D113" s="300"/>
      <c r="E113" s="331"/>
      <c r="F113" s="331"/>
      <c r="G113" s="300"/>
      <c r="M113" s="300"/>
      <c r="N113" s="300"/>
      <c r="O113" s="300"/>
      <c r="P113" s="300"/>
      <c r="Q113" s="300"/>
      <c r="R113" s="300"/>
      <c r="S113" s="300"/>
      <c r="T113" s="300"/>
      <c r="U113" s="25"/>
      <c r="V113" s="25"/>
      <c r="W113" s="25"/>
      <c r="X113" s="25"/>
    </row>
    <row r="114" spans="1:24" ht="15.75" customHeight="1" x14ac:dyDescent="0.3">
      <c r="A114" s="300"/>
      <c r="B114" s="333">
        <v>13.95</v>
      </c>
      <c r="C114" s="306" t="s">
        <v>147</v>
      </c>
      <c r="D114" s="300"/>
      <c r="E114" s="331"/>
      <c r="F114" s="331"/>
      <c r="G114" s="300"/>
      <c r="M114" s="300"/>
      <c r="N114" s="300"/>
      <c r="O114" s="300"/>
      <c r="P114" s="300"/>
      <c r="Q114" s="300"/>
      <c r="R114" s="300"/>
      <c r="S114" s="300"/>
      <c r="T114" s="300"/>
      <c r="U114" s="25"/>
      <c r="V114" s="25"/>
      <c r="W114" s="25"/>
      <c r="X114" s="25"/>
    </row>
    <row r="115" spans="1:24" ht="15.75" customHeight="1" x14ac:dyDescent="0.3">
      <c r="A115" s="300"/>
      <c r="B115" s="333">
        <v>16.3</v>
      </c>
      <c r="C115" s="306" t="s">
        <v>148</v>
      </c>
      <c r="D115" s="300"/>
      <c r="E115" s="331"/>
      <c r="F115" s="331"/>
      <c r="G115" s="300"/>
      <c r="H115" s="300"/>
      <c r="I115" s="300"/>
      <c r="J115" s="300"/>
      <c r="K115" s="300"/>
      <c r="L115" s="300"/>
      <c r="M115" s="300"/>
      <c r="N115" s="300"/>
      <c r="O115" s="300"/>
      <c r="P115" s="300"/>
      <c r="Q115" s="300"/>
      <c r="R115" s="300"/>
      <c r="S115" s="300"/>
      <c r="T115" s="300"/>
      <c r="U115" s="25"/>
      <c r="V115" s="25"/>
      <c r="W115" s="25"/>
      <c r="X115" s="25"/>
    </row>
    <row r="116" spans="1:24" ht="15.75" customHeight="1" x14ac:dyDescent="0.3">
      <c r="A116" s="300"/>
      <c r="B116" s="333">
        <v>20.399999999999999</v>
      </c>
      <c r="C116" s="306" t="s">
        <v>149</v>
      </c>
      <c r="D116" s="300"/>
      <c r="E116" s="331"/>
      <c r="F116" s="331"/>
      <c r="G116" s="300"/>
      <c r="H116" s="300"/>
      <c r="I116" s="300"/>
      <c r="J116" s="300"/>
      <c r="K116" s="300"/>
      <c r="L116" s="300"/>
      <c r="M116" s="300"/>
      <c r="N116" s="300"/>
      <c r="O116" s="300"/>
      <c r="P116" s="300"/>
      <c r="Q116" s="300"/>
      <c r="R116" s="300"/>
      <c r="S116" s="300"/>
      <c r="T116" s="300"/>
      <c r="U116" s="25"/>
      <c r="V116" s="25"/>
      <c r="W116" s="25"/>
      <c r="X116" s="25"/>
    </row>
    <row r="117" spans="1:24" ht="15.75" customHeight="1" x14ac:dyDescent="0.3">
      <c r="A117" s="300"/>
      <c r="B117" s="300"/>
      <c r="C117" s="302"/>
      <c r="D117" s="300"/>
      <c r="E117" s="331"/>
      <c r="F117" s="331"/>
      <c r="G117" s="300"/>
      <c r="H117" s="300"/>
      <c r="I117" s="300"/>
      <c r="J117" s="300"/>
      <c r="K117" s="300"/>
      <c r="L117" s="300"/>
      <c r="M117" s="300"/>
      <c r="N117" s="300"/>
      <c r="O117" s="300"/>
      <c r="P117" s="300"/>
      <c r="Q117" s="300"/>
      <c r="R117" s="300"/>
      <c r="S117" s="300"/>
      <c r="T117" s="300"/>
      <c r="U117" s="25"/>
      <c r="V117" s="25"/>
      <c r="W117" s="25"/>
      <c r="X117" s="25"/>
    </row>
    <row r="118" spans="1:24" ht="15.75" customHeight="1" x14ac:dyDescent="0.3">
      <c r="A118" s="322"/>
      <c r="B118" s="322"/>
      <c r="C118" s="323"/>
      <c r="D118" s="322"/>
      <c r="E118" s="334"/>
      <c r="F118" s="334"/>
      <c r="G118" s="322"/>
      <c r="H118" s="322"/>
      <c r="I118" s="322"/>
      <c r="J118" s="322"/>
      <c r="K118" s="322"/>
      <c r="L118" s="322"/>
      <c r="M118" s="322"/>
      <c r="N118" s="322"/>
      <c r="O118" s="322"/>
      <c r="P118" s="322"/>
      <c r="Q118" s="322"/>
      <c r="R118" s="322"/>
      <c r="S118" s="322"/>
      <c r="T118" s="322"/>
      <c r="U118" s="26"/>
      <c r="V118" s="26"/>
      <c r="W118" s="26"/>
      <c r="X118" s="26"/>
    </row>
    <row r="119" spans="1:24" ht="15.75" customHeight="1" x14ac:dyDescent="0.3">
      <c r="A119" s="300"/>
      <c r="B119" s="302" t="s">
        <v>152</v>
      </c>
      <c r="C119" s="300"/>
      <c r="D119" s="300"/>
      <c r="E119" s="331"/>
      <c r="F119" s="331"/>
      <c r="G119" s="300"/>
      <c r="M119" s="300"/>
      <c r="N119" s="300"/>
      <c r="O119" s="300"/>
      <c r="P119" s="300"/>
      <c r="Q119" s="300"/>
      <c r="R119" s="300"/>
      <c r="S119" s="300"/>
      <c r="T119" s="300"/>
      <c r="U119" s="25"/>
      <c r="V119" s="25"/>
      <c r="W119" s="25"/>
      <c r="X119" s="25"/>
    </row>
    <row r="120" spans="1:24" ht="15.75" customHeight="1" x14ac:dyDescent="0.3">
      <c r="A120" s="300"/>
      <c r="B120" s="302" t="s">
        <v>144</v>
      </c>
      <c r="C120" s="300"/>
      <c r="D120" s="300"/>
      <c r="E120" s="332"/>
      <c r="F120" s="331"/>
      <c r="G120" s="300"/>
      <c r="M120" s="300"/>
      <c r="N120" s="300"/>
      <c r="O120" s="300"/>
      <c r="P120" s="300"/>
      <c r="Q120" s="300"/>
      <c r="R120" s="300"/>
      <c r="S120" s="300"/>
      <c r="T120" s="300"/>
      <c r="U120" s="25"/>
      <c r="V120" s="25"/>
      <c r="W120" s="25"/>
      <c r="X120" s="25"/>
    </row>
    <row r="121" spans="1:24" ht="15.75" customHeight="1" x14ac:dyDescent="0.3">
      <c r="A121" s="300"/>
      <c r="B121" s="333">
        <v>12.1</v>
      </c>
      <c r="C121" s="306" t="s">
        <v>146</v>
      </c>
      <c r="D121" s="300"/>
      <c r="E121" s="331"/>
      <c r="F121" s="331"/>
      <c r="G121" s="300"/>
      <c r="M121" s="335"/>
      <c r="N121" s="300"/>
      <c r="O121" s="300"/>
      <c r="P121" s="300"/>
      <c r="Q121" s="300"/>
      <c r="R121" s="300"/>
      <c r="S121" s="300"/>
      <c r="T121" s="300"/>
      <c r="U121" s="25"/>
      <c r="V121" s="25"/>
      <c r="W121" s="25"/>
      <c r="X121" s="25"/>
    </row>
    <row r="122" spans="1:24" ht="15.75" customHeight="1" x14ac:dyDescent="0.3">
      <c r="A122" s="300"/>
      <c r="B122" s="333">
        <v>14</v>
      </c>
      <c r="C122" s="306" t="s">
        <v>147</v>
      </c>
      <c r="D122" s="300"/>
      <c r="E122" s="331"/>
      <c r="F122" s="331"/>
      <c r="G122" s="300"/>
      <c r="H122" s="300"/>
      <c r="I122" s="300"/>
      <c r="J122" s="300"/>
      <c r="K122" s="300"/>
      <c r="L122" s="300"/>
      <c r="M122" s="335"/>
      <c r="N122" s="300"/>
      <c r="O122" s="300"/>
      <c r="P122" s="300"/>
      <c r="Q122" s="300"/>
      <c r="R122" s="300"/>
      <c r="S122" s="300"/>
      <c r="T122" s="300"/>
      <c r="U122" s="25"/>
      <c r="V122" s="25"/>
      <c r="W122" s="25"/>
      <c r="X122" s="25"/>
    </row>
    <row r="123" spans="1:24" ht="15.75" customHeight="1" x14ac:dyDescent="0.3">
      <c r="A123" s="300"/>
      <c r="B123" s="333">
        <v>15.7</v>
      </c>
      <c r="C123" s="306" t="s">
        <v>148</v>
      </c>
      <c r="D123" s="300"/>
      <c r="E123" s="331"/>
      <c r="F123" s="331"/>
      <c r="G123" s="300"/>
      <c r="H123" s="300"/>
      <c r="I123" s="300"/>
      <c r="J123" s="300"/>
      <c r="K123" s="300"/>
      <c r="L123" s="300"/>
      <c r="M123" s="300"/>
      <c r="N123" s="300"/>
      <c r="O123" s="300"/>
      <c r="P123" s="300"/>
      <c r="Q123" s="300"/>
      <c r="R123" s="300"/>
      <c r="S123" s="300"/>
      <c r="T123" s="300"/>
      <c r="U123" s="25"/>
      <c r="V123" s="25"/>
      <c r="W123" s="25"/>
      <c r="X123" s="25"/>
    </row>
    <row r="124" spans="1:24" ht="15.75" customHeight="1" x14ac:dyDescent="0.3">
      <c r="A124" s="300"/>
      <c r="B124" s="333">
        <v>19.850000000000001</v>
      </c>
      <c r="C124" s="306" t="s">
        <v>149</v>
      </c>
      <c r="D124" s="300"/>
      <c r="E124" s="331"/>
      <c r="F124" s="331"/>
      <c r="G124" s="300"/>
      <c r="H124" s="300"/>
      <c r="I124" s="300"/>
      <c r="J124" s="300"/>
      <c r="K124" s="300"/>
      <c r="L124" s="300"/>
      <c r="M124" s="300"/>
      <c r="N124" s="300"/>
      <c r="O124" s="300"/>
      <c r="P124" s="300"/>
      <c r="Q124" s="300"/>
      <c r="R124" s="300"/>
      <c r="S124" s="300"/>
      <c r="T124" s="300"/>
      <c r="U124" s="25"/>
      <c r="V124" s="25"/>
      <c r="W124" s="25"/>
      <c r="X124" s="25"/>
    </row>
    <row r="125" spans="1:24" ht="15.75" customHeight="1" x14ac:dyDescent="0.3">
      <c r="A125" s="300"/>
      <c r="B125" s="300"/>
      <c r="C125" s="300"/>
      <c r="D125" s="300"/>
      <c r="E125" s="300"/>
      <c r="F125" s="300"/>
      <c r="G125" s="300"/>
      <c r="H125" s="300"/>
      <c r="I125" s="302"/>
      <c r="J125" s="302"/>
      <c r="K125" s="302"/>
      <c r="L125" s="302"/>
      <c r="M125" s="300"/>
      <c r="N125" s="300"/>
      <c r="O125" s="300"/>
      <c r="P125" s="300"/>
      <c r="Q125" s="300"/>
      <c r="R125" s="300"/>
      <c r="S125" s="300"/>
      <c r="T125" s="300"/>
      <c r="U125" s="25"/>
      <c r="V125" s="25"/>
      <c r="W125" s="25"/>
      <c r="X125" s="25"/>
    </row>
    <row r="126" spans="1:24" ht="15.75" customHeight="1" x14ac:dyDescent="0.3">
      <c r="A126" s="322"/>
      <c r="B126" s="322"/>
      <c r="C126" s="322"/>
      <c r="D126" s="322"/>
      <c r="E126" s="322"/>
      <c r="F126" s="322"/>
      <c r="G126" s="322"/>
      <c r="H126" s="322"/>
      <c r="I126" s="323"/>
      <c r="J126" s="323"/>
      <c r="K126" s="323"/>
      <c r="L126" s="323"/>
      <c r="M126" s="322"/>
      <c r="N126" s="322"/>
      <c r="O126" s="322"/>
      <c r="P126" s="322"/>
      <c r="Q126" s="322"/>
      <c r="R126" s="322"/>
      <c r="S126" s="322"/>
      <c r="T126" s="322"/>
      <c r="U126" s="26"/>
      <c r="V126" s="26"/>
      <c r="W126" s="26"/>
      <c r="X126" s="26"/>
    </row>
    <row r="127" spans="1:24" ht="15.75" customHeight="1" x14ac:dyDescent="0.3">
      <c r="A127" s="300"/>
      <c r="B127" s="302" t="s">
        <v>153</v>
      </c>
      <c r="C127" s="300"/>
      <c r="D127" s="300"/>
      <c r="E127" s="300"/>
      <c r="F127" s="300"/>
      <c r="G127" s="300"/>
      <c r="H127" s="300"/>
      <c r="I127" s="300"/>
      <c r="J127" s="300"/>
      <c r="K127" s="300"/>
      <c r="L127" s="300"/>
      <c r="M127" s="300"/>
      <c r="N127" s="300"/>
      <c r="O127" s="300"/>
      <c r="P127" s="300"/>
      <c r="Q127" s="300"/>
      <c r="R127" s="300"/>
      <c r="S127" s="300"/>
      <c r="T127" s="300"/>
      <c r="U127" s="25"/>
      <c r="V127" s="25"/>
      <c r="W127" s="25"/>
      <c r="X127" s="25"/>
    </row>
    <row r="128" spans="1:24" ht="15.75" customHeight="1" x14ac:dyDescent="0.3">
      <c r="A128" s="304"/>
      <c r="B128" s="332" t="s">
        <v>154</v>
      </c>
      <c r="C128" s="331"/>
      <c r="D128" s="331"/>
      <c r="E128" s="336"/>
      <c r="F128" s="300"/>
      <c r="G128" s="300"/>
      <c r="H128" s="336"/>
      <c r="I128" s="300"/>
      <c r="J128" s="300"/>
      <c r="K128" s="300"/>
      <c r="L128" s="300"/>
      <c r="M128" s="300"/>
      <c r="N128" s="300"/>
      <c r="O128" s="300"/>
      <c r="P128" s="300"/>
      <c r="Q128" s="300"/>
      <c r="R128" s="300"/>
      <c r="S128" s="300"/>
      <c r="T128" s="300"/>
      <c r="U128" s="25"/>
      <c r="V128" s="25"/>
      <c r="W128" s="25"/>
      <c r="X128" s="25"/>
    </row>
    <row r="129" spans="1:24" ht="15.75" customHeight="1" x14ac:dyDescent="0.3">
      <c r="A129" s="304" t="s">
        <v>155</v>
      </c>
      <c r="B129" s="360">
        <v>67.5</v>
      </c>
      <c r="C129" s="306" t="s">
        <v>156</v>
      </c>
      <c r="D129" s="300"/>
      <c r="E129" s="306"/>
      <c r="F129" s="300"/>
      <c r="G129" s="300"/>
      <c r="H129" s="336"/>
      <c r="I129" s="300"/>
      <c r="J129" s="300"/>
      <c r="K129" s="300"/>
      <c r="L129" s="300"/>
      <c r="M129" s="300"/>
      <c r="N129" s="300"/>
      <c r="O129" s="300"/>
      <c r="P129" s="300"/>
      <c r="Q129" s="300"/>
      <c r="R129" s="300"/>
      <c r="S129" s="300"/>
      <c r="T129" s="300"/>
      <c r="U129" s="25"/>
      <c r="V129" s="25"/>
      <c r="W129" s="25"/>
      <c r="X129" s="25"/>
    </row>
    <row r="130" spans="1:24" ht="15.75" customHeight="1" x14ac:dyDescent="0.3">
      <c r="A130" s="300"/>
      <c r="B130" s="300"/>
      <c r="C130" s="300"/>
      <c r="D130" s="300"/>
      <c r="E130" s="300"/>
      <c r="F130" s="300"/>
      <c r="G130" s="300"/>
      <c r="H130" s="300"/>
      <c r="I130" s="300"/>
      <c r="J130" s="300"/>
      <c r="K130" s="300"/>
      <c r="L130" s="300"/>
      <c r="M130" s="300"/>
      <c r="N130" s="300"/>
      <c r="O130" s="300"/>
      <c r="P130" s="300"/>
      <c r="Q130" s="300"/>
      <c r="R130" s="300"/>
      <c r="S130" s="300"/>
      <c r="T130" s="300"/>
      <c r="U130" s="25"/>
      <c r="V130" s="25"/>
      <c r="W130" s="25"/>
      <c r="X130" s="25"/>
    </row>
    <row r="131" spans="1:24" ht="15.75" customHeight="1" x14ac:dyDescent="0.3">
      <c r="A131" s="322"/>
      <c r="B131" s="322"/>
      <c r="C131" s="322"/>
      <c r="D131" s="322"/>
      <c r="E131" s="322"/>
      <c r="F131" s="322"/>
      <c r="G131" s="322"/>
      <c r="H131" s="322"/>
      <c r="I131" s="322"/>
      <c r="J131" s="322"/>
      <c r="K131" s="322"/>
      <c r="L131" s="322"/>
      <c r="M131" s="322"/>
      <c r="N131" s="322"/>
      <c r="O131" s="322"/>
      <c r="P131" s="322"/>
      <c r="Q131" s="322"/>
      <c r="R131" s="322"/>
      <c r="S131" s="322"/>
      <c r="T131" s="322"/>
      <c r="U131" s="26"/>
      <c r="V131" s="26"/>
      <c r="W131" s="26"/>
      <c r="X131" s="26"/>
    </row>
    <row r="132" spans="1:24" ht="15.75" customHeight="1" x14ac:dyDescent="0.3">
      <c r="A132" s="300"/>
      <c r="B132" s="302" t="s">
        <v>157</v>
      </c>
      <c r="C132" s="300"/>
      <c r="D132" s="300"/>
      <c r="E132" s="300"/>
      <c r="F132" s="300"/>
      <c r="G132" s="306"/>
      <c r="H132" s="300"/>
      <c r="I132" s="300"/>
      <c r="M132" s="300"/>
      <c r="N132" s="300"/>
      <c r="O132" s="300"/>
      <c r="P132" s="300"/>
      <c r="Q132" s="300"/>
      <c r="R132" s="300"/>
      <c r="S132" s="300"/>
      <c r="T132" s="300"/>
      <c r="U132" s="25"/>
      <c r="V132" s="25"/>
      <c r="W132" s="25"/>
      <c r="X132" s="25"/>
    </row>
    <row r="133" spans="1:24" ht="15.75" customHeight="1" x14ac:dyDescent="0.3">
      <c r="A133" s="304"/>
      <c r="B133" s="302" t="s">
        <v>122</v>
      </c>
      <c r="C133" s="300"/>
      <c r="D133" s="300"/>
      <c r="E133" s="302" t="s">
        <v>123</v>
      </c>
      <c r="F133" s="300"/>
      <c r="G133" s="300"/>
      <c r="H133" s="302" t="s">
        <v>124</v>
      </c>
      <c r="I133" s="300"/>
      <c r="M133" s="300"/>
      <c r="N133" s="300"/>
      <c r="O133" s="300"/>
      <c r="P133" s="300"/>
      <c r="Q133" s="300"/>
      <c r="R133" s="300"/>
      <c r="S133" s="300"/>
      <c r="T133" s="300"/>
      <c r="U133" s="25"/>
      <c r="V133" s="25"/>
      <c r="W133" s="25"/>
      <c r="X133" s="25"/>
    </row>
    <row r="134" spans="1:24" ht="15.75" customHeight="1" x14ac:dyDescent="0.3">
      <c r="A134" s="304" t="s">
        <v>158</v>
      </c>
      <c r="B134" s="333">
        <v>19</v>
      </c>
      <c r="C134" s="311" t="s">
        <v>159</v>
      </c>
      <c r="D134" s="300"/>
      <c r="E134" s="333">
        <v>2.5</v>
      </c>
      <c r="F134" s="311" t="s">
        <v>160</v>
      </c>
      <c r="G134" s="300"/>
      <c r="H134" s="333">
        <f>B134+E134</f>
        <v>21.5</v>
      </c>
      <c r="I134" s="311" t="s">
        <v>131</v>
      </c>
      <c r="M134" s="300"/>
      <c r="N134" s="300"/>
      <c r="O134" s="300"/>
      <c r="P134" s="300"/>
      <c r="Q134" s="300"/>
      <c r="R134" s="300"/>
      <c r="S134" s="300"/>
      <c r="T134" s="300"/>
      <c r="U134" s="25"/>
      <c r="V134" s="25"/>
      <c r="W134" s="25"/>
      <c r="X134" s="25"/>
    </row>
    <row r="135" spans="1:24" ht="15.75" customHeight="1" x14ac:dyDescent="0.3">
      <c r="A135" s="322"/>
      <c r="B135" s="322"/>
      <c r="C135" s="322"/>
      <c r="D135" s="322"/>
      <c r="E135" s="322"/>
      <c r="F135" s="322"/>
      <c r="G135" s="322"/>
      <c r="H135" s="322"/>
      <c r="I135" s="322"/>
      <c r="J135" s="322"/>
      <c r="K135" s="322"/>
      <c r="L135" s="322"/>
      <c r="M135" s="322"/>
      <c r="N135" s="322"/>
      <c r="O135" s="322"/>
      <c r="P135" s="322"/>
      <c r="Q135" s="322"/>
      <c r="R135" s="322"/>
      <c r="S135" s="322"/>
      <c r="T135" s="322"/>
      <c r="U135" s="26"/>
      <c r="V135" s="26"/>
      <c r="W135" s="26"/>
      <c r="X135" s="26"/>
    </row>
    <row r="136" spans="1:24" ht="15.75" customHeight="1" x14ac:dyDescent="0.3">
      <c r="A136" s="300"/>
      <c r="B136" s="300"/>
      <c r="C136" s="300"/>
      <c r="D136" s="300"/>
      <c r="E136" s="300"/>
      <c r="F136" s="300"/>
      <c r="G136" s="300"/>
      <c r="H136" s="300"/>
      <c r="I136" s="300"/>
      <c r="J136" s="300"/>
      <c r="K136" s="300"/>
      <c r="L136" s="300"/>
      <c r="M136" s="300"/>
      <c r="N136" s="300"/>
      <c r="O136" s="300"/>
      <c r="P136" s="300"/>
      <c r="Q136" s="300"/>
      <c r="R136" s="300"/>
      <c r="S136" s="300"/>
      <c r="T136" s="300"/>
      <c r="U136" s="25"/>
      <c r="V136" s="25"/>
      <c r="W136" s="25"/>
      <c r="X136" s="25"/>
    </row>
    <row r="137" spans="1:24" ht="15.75" customHeight="1" x14ac:dyDescent="0.3">
      <c r="A137" s="300"/>
      <c r="B137" s="300"/>
      <c r="C137" s="300"/>
      <c r="D137" s="300"/>
      <c r="E137" s="300"/>
      <c r="F137" s="300"/>
      <c r="G137" s="300"/>
      <c r="H137" s="300"/>
      <c r="I137" s="300"/>
      <c r="J137" s="300"/>
      <c r="K137" s="300"/>
      <c r="L137" s="300"/>
      <c r="M137" s="300"/>
      <c r="N137" s="300"/>
      <c r="O137" s="300"/>
      <c r="P137" s="300"/>
      <c r="Q137" s="300"/>
      <c r="R137" s="300"/>
      <c r="S137" s="300"/>
      <c r="T137" s="300"/>
      <c r="U137" s="25"/>
      <c r="V137" s="25"/>
      <c r="W137" s="25"/>
      <c r="X137" s="25"/>
    </row>
    <row r="138" spans="1:24" ht="15.75" customHeight="1" x14ac:dyDescent="0.3">
      <c r="A138" s="300"/>
      <c r="B138" s="300"/>
      <c r="C138" s="300"/>
      <c r="D138" s="300"/>
      <c r="E138" s="300"/>
      <c r="F138" s="300"/>
      <c r="G138" s="300"/>
      <c r="H138" s="300"/>
      <c r="I138" s="300"/>
      <c r="J138" s="300"/>
      <c r="K138" s="300"/>
      <c r="L138" s="300"/>
      <c r="M138" s="300"/>
      <c r="N138" s="300"/>
      <c r="O138" s="300"/>
      <c r="P138" s="300"/>
      <c r="Q138" s="300"/>
      <c r="R138" s="300"/>
      <c r="S138" s="300"/>
      <c r="T138" s="300"/>
      <c r="U138" s="25"/>
      <c r="V138" s="25"/>
      <c r="W138" s="25"/>
      <c r="X138" s="25"/>
    </row>
    <row r="139" spans="1:24" ht="15.75" customHeight="1" x14ac:dyDescent="0.3">
      <c r="A139" s="300"/>
      <c r="B139" s="300"/>
      <c r="C139" s="300"/>
      <c r="D139" s="300"/>
      <c r="E139" s="300"/>
      <c r="F139" s="300"/>
      <c r="G139" s="300"/>
      <c r="H139" s="300"/>
      <c r="I139" s="300"/>
      <c r="J139" s="300"/>
      <c r="K139" s="300"/>
      <c r="L139" s="300"/>
      <c r="M139" s="300"/>
      <c r="N139" s="300"/>
      <c r="O139" s="300"/>
      <c r="P139" s="300"/>
      <c r="Q139" s="300"/>
      <c r="R139" s="300"/>
      <c r="S139" s="300"/>
      <c r="T139" s="300"/>
      <c r="U139" s="25"/>
      <c r="V139" s="25"/>
      <c r="W139" s="25"/>
      <c r="X139" s="25"/>
    </row>
    <row r="140" spans="1:24" ht="15.75" customHeight="1" x14ac:dyDescent="0.25">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row>
    <row r="141" spans="1:24" ht="15.75" customHeight="1" x14ac:dyDescent="0.25">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row>
    <row r="142" spans="1:24" ht="15.75" customHeight="1" x14ac:dyDescent="0.25">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row>
    <row r="143" spans="1:24" ht="15.75" customHeight="1" x14ac:dyDescent="0.25">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row>
    <row r="144" spans="1:24" ht="15.75" customHeight="1" x14ac:dyDescent="0.25">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row>
    <row r="145" spans="1:24" ht="15.75" customHeight="1" x14ac:dyDescent="0.25">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row>
    <row r="146" spans="1:24" ht="15.75" customHeight="1" x14ac:dyDescent="0.25">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row>
    <row r="147" spans="1:24" ht="15.75" customHeight="1" x14ac:dyDescent="0.25">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row>
    <row r="148" spans="1:24" ht="15.75" customHeight="1" x14ac:dyDescent="0.25">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row>
    <row r="149" spans="1:24" ht="15.75" customHeight="1" x14ac:dyDescent="0.25">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row>
    <row r="150" spans="1:24" ht="15.75" customHeight="1" x14ac:dyDescent="0.25">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row>
    <row r="151" spans="1:24" ht="15.7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row>
    <row r="152" spans="1:24" ht="15.7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row>
    <row r="153" spans="1:24" ht="15.7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row>
    <row r="154" spans="1:24" ht="15.7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row>
    <row r="155" spans="1:24" ht="15.7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row>
    <row r="156" spans="1:24" ht="15.75" customHeight="1" x14ac:dyDescent="0.25">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row>
    <row r="157" spans="1:24" ht="15.75" customHeight="1" x14ac:dyDescent="0.25">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row>
    <row r="158" spans="1:24" ht="15.75" customHeight="1" x14ac:dyDescent="0.25">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row>
    <row r="159" spans="1:24" ht="15.75" customHeight="1" x14ac:dyDescent="0.25">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row>
    <row r="160" spans="1:24" ht="15.75" customHeight="1" x14ac:dyDescent="0.25">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row>
    <row r="161" spans="1:24" ht="15.75" customHeight="1" x14ac:dyDescent="0.25">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row>
    <row r="162" spans="1:24" ht="15.75" customHeight="1" x14ac:dyDescent="0.25">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row>
    <row r="163" spans="1:24" ht="15.75" customHeight="1" x14ac:dyDescent="0.25">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row>
    <row r="164" spans="1:24" ht="15.75" customHeight="1" x14ac:dyDescent="0.25">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row>
    <row r="165" spans="1:24" ht="15.75" customHeight="1" x14ac:dyDescent="0.25">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row>
    <row r="166" spans="1:24" ht="15.75" customHeight="1" x14ac:dyDescent="0.25">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row>
    <row r="167" spans="1:24" ht="15.75" customHeight="1" x14ac:dyDescent="0.25">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row>
    <row r="168" spans="1:24" ht="15.75" customHeight="1" x14ac:dyDescent="0.2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row>
    <row r="169" spans="1:24" ht="15.75" customHeight="1" x14ac:dyDescent="0.25">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row>
    <row r="170" spans="1:24" ht="15.75" customHeight="1" x14ac:dyDescent="0.25">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row>
    <row r="171" spans="1:24" ht="15.75" customHeight="1" x14ac:dyDescent="0.25">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row>
    <row r="172" spans="1:24" ht="15.75" customHeight="1" x14ac:dyDescent="0.25">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row>
    <row r="173" spans="1:24" ht="15.75" customHeight="1" x14ac:dyDescent="0.25">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row>
    <row r="174" spans="1:24" ht="15.75" customHeight="1" x14ac:dyDescent="0.25">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row>
    <row r="175" spans="1:24" ht="15.75" customHeight="1" x14ac:dyDescent="0.25">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row>
    <row r="176" spans="1:24" ht="15.75" customHeight="1" x14ac:dyDescent="0.25">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row>
    <row r="177" spans="1:24" ht="15.75" customHeigh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row>
    <row r="178" spans="1:24" ht="15.75" customHeigh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row>
    <row r="179" spans="1:24" ht="15.75" customHeigh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row>
    <row r="180" spans="1:24" ht="15.75" customHeigh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row>
    <row r="181" spans="1:24" ht="15.75" customHeigh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row>
    <row r="182" spans="1:24" ht="15.75" customHeigh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row>
    <row r="183" spans="1:24" ht="15.75" customHeigh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row>
    <row r="184" spans="1:24" ht="15.75" customHeigh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row>
    <row r="185" spans="1:24" ht="15.75" customHeigh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row>
    <row r="186" spans="1:24" ht="15.75" customHeight="1" x14ac:dyDescent="0.25">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row>
    <row r="187" spans="1:24" ht="15.75" customHeight="1" x14ac:dyDescent="0.25">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row>
    <row r="188" spans="1:24" ht="15.75" customHeight="1" x14ac:dyDescent="0.25">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row>
    <row r="189" spans="1:24" ht="15.75" customHeight="1" x14ac:dyDescent="0.25">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row>
    <row r="190" spans="1:24" ht="15.75" customHeight="1" x14ac:dyDescent="0.25">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row>
    <row r="191" spans="1:24" ht="15.75" customHeight="1" x14ac:dyDescent="0.25">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row>
    <row r="192" spans="1:24" ht="15.75" customHeight="1" x14ac:dyDescent="0.25">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row>
    <row r="193" spans="1:24" ht="15.75" customHeight="1" x14ac:dyDescent="0.25">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row>
    <row r="194" spans="1:24" ht="15.75" customHeight="1" x14ac:dyDescent="0.25">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row>
    <row r="195" spans="1:24" ht="15.75" customHeight="1" x14ac:dyDescent="0.25">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row>
    <row r="196" spans="1:24" ht="15.75" customHeight="1" x14ac:dyDescent="0.25">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row>
    <row r="197" spans="1:24" ht="15.75" customHeight="1" x14ac:dyDescent="0.25">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row>
    <row r="198" spans="1:24" ht="15.75" customHeight="1" x14ac:dyDescent="0.25">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row>
    <row r="199" spans="1:24" ht="15.75" customHeight="1" x14ac:dyDescent="0.25">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row>
    <row r="200" spans="1:24" ht="15.75" customHeight="1" x14ac:dyDescent="0.25">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row>
    <row r="201" spans="1:24" ht="15.75" customHeight="1" x14ac:dyDescent="0.25">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row>
    <row r="202" spans="1:24" ht="15.75" customHeight="1" x14ac:dyDescent="0.25">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row>
    <row r="203" spans="1:24" ht="15.75" customHeight="1" x14ac:dyDescent="0.25">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row>
    <row r="204" spans="1:24" ht="15.75" customHeight="1" x14ac:dyDescent="0.25">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row>
    <row r="205" spans="1:24" ht="15.75" customHeight="1" x14ac:dyDescent="0.25">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row>
    <row r="206" spans="1:24" ht="15.75" customHeight="1" x14ac:dyDescent="0.25">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row>
    <row r="207" spans="1:24" ht="15.75" customHeight="1" x14ac:dyDescent="0.25">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row>
    <row r="208" spans="1:24" ht="15.75" customHeight="1" x14ac:dyDescent="0.25">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row>
    <row r="209" spans="1:24" ht="15.75" customHeight="1" x14ac:dyDescent="0.25">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row>
    <row r="210" spans="1:24" ht="15.75" customHeight="1" x14ac:dyDescent="0.25">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row>
    <row r="211" spans="1:24" ht="15.75" customHeight="1" x14ac:dyDescent="0.25">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row>
    <row r="212" spans="1:24" ht="15.75" customHeight="1" x14ac:dyDescent="0.25">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row>
    <row r="213" spans="1:24" ht="15.75" customHeight="1" x14ac:dyDescent="0.25">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row>
    <row r="214" spans="1:24" ht="15.75" customHeight="1" x14ac:dyDescent="0.25">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row>
    <row r="215" spans="1:24" ht="15.75" customHeight="1" x14ac:dyDescent="0.25">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row>
    <row r="216" spans="1:24" ht="15.75" customHeight="1" x14ac:dyDescent="0.25">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row>
    <row r="217" spans="1:24" ht="15.75" customHeight="1" x14ac:dyDescent="0.25">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row>
    <row r="218" spans="1:24" ht="15.75" customHeight="1" x14ac:dyDescent="0.25">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row>
    <row r="219" spans="1:24" ht="15.75" customHeight="1" x14ac:dyDescent="0.25">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row>
    <row r="220" spans="1:24" ht="15.75" customHeight="1" x14ac:dyDescent="0.25">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row>
    <row r="221" spans="1:24" ht="15.75" customHeight="1" x14ac:dyDescent="0.25">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row>
    <row r="222" spans="1:24" ht="15.75" customHeight="1" x14ac:dyDescent="0.25">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row>
    <row r="223" spans="1:24" ht="15.75" customHeight="1" x14ac:dyDescent="0.25">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row>
    <row r="224" spans="1:24" ht="15.75" customHeight="1" x14ac:dyDescent="0.25">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row>
    <row r="225" spans="1:24" ht="15.75" customHeight="1" x14ac:dyDescent="0.25">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row>
    <row r="226" spans="1:24" ht="15.75" customHeight="1" x14ac:dyDescent="0.25">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row>
    <row r="227" spans="1:24" ht="15.75" customHeight="1" x14ac:dyDescent="0.25">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row>
    <row r="228" spans="1:24" ht="15.75" customHeight="1" x14ac:dyDescent="0.25">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row>
    <row r="229" spans="1:24" ht="15.75" customHeight="1" x14ac:dyDescent="0.25">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row>
    <row r="230" spans="1:24" ht="15.75" customHeight="1" x14ac:dyDescent="0.25">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row>
    <row r="231" spans="1:24" ht="15.75" customHeight="1" x14ac:dyDescent="0.25">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row>
    <row r="232" spans="1:24" ht="15.75" customHeight="1" x14ac:dyDescent="0.25">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row>
    <row r="233" spans="1:24" ht="15.75" customHeight="1" x14ac:dyDescent="0.25">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row>
    <row r="234" spans="1:24" ht="15.75" customHeight="1" x14ac:dyDescent="0.25">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row>
    <row r="235" spans="1:24" ht="15.75" customHeight="1" x14ac:dyDescent="0.25">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row>
    <row r="236" spans="1:24" ht="15.75" customHeight="1" x14ac:dyDescent="0.25">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row>
    <row r="237" spans="1:24" ht="15.75" customHeight="1" x14ac:dyDescent="0.25">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row>
    <row r="238" spans="1:24" ht="15.75" customHeight="1" x14ac:dyDescent="0.25">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row>
    <row r="239" spans="1:24" ht="15.75" customHeight="1" x14ac:dyDescent="0.25">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row>
    <row r="240" spans="1:24" ht="15.75" customHeight="1" x14ac:dyDescent="0.25">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row>
    <row r="241" spans="1:24" ht="15.75" customHeight="1" x14ac:dyDescent="0.25">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row>
    <row r="242" spans="1:24" ht="15.75" customHeight="1" x14ac:dyDescent="0.25">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row>
    <row r="243" spans="1:24" ht="15.75" customHeight="1" x14ac:dyDescent="0.25">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row>
    <row r="244" spans="1:24" ht="15.75" customHeight="1" x14ac:dyDescent="0.25">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row>
    <row r="245" spans="1:24" ht="15.75" customHeight="1" x14ac:dyDescent="0.25">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row>
    <row r="246" spans="1:24" ht="15.75" customHeight="1" x14ac:dyDescent="0.25">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row>
    <row r="247" spans="1:24" ht="15.75" customHeight="1" x14ac:dyDescent="0.25">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row>
    <row r="248" spans="1:24" ht="15.75" customHeight="1" x14ac:dyDescent="0.25">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row>
    <row r="249" spans="1:24" ht="15.75" customHeight="1" x14ac:dyDescent="0.25">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row>
    <row r="250" spans="1:24" ht="15.75" customHeight="1" x14ac:dyDescent="0.25">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row>
    <row r="251" spans="1:24" ht="15.75" customHeight="1" x14ac:dyDescent="0.25">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row>
    <row r="252" spans="1:24" ht="15.75" customHeight="1" x14ac:dyDescent="0.25">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row>
    <row r="253" spans="1:24" ht="15.75" customHeight="1" x14ac:dyDescent="0.25">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row>
    <row r="254" spans="1:24" ht="15.75" customHeight="1" x14ac:dyDescent="0.25">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row>
    <row r="255" spans="1:24" ht="15.75" customHeight="1" x14ac:dyDescent="0.25">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row>
    <row r="256" spans="1:24" ht="15.75" customHeight="1" x14ac:dyDescent="0.25">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row>
    <row r="257" spans="1:24" ht="15.75" customHeight="1" x14ac:dyDescent="0.25">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row>
    <row r="258" spans="1:24" ht="15.75" customHeight="1" x14ac:dyDescent="0.25">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row>
    <row r="259" spans="1:24" ht="15.75" customHeight="1" x14ac:dyDescent="0.25">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row>
    <row r="260" spans="1:24" ht="15.75" customHeight="1" x14ac:dyDescent="0.25">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row>
    <row r="261" spans="1:24" ht="15.75" customHeight="1" x14ac:dyDescent="0.25">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row>
    <row r="262" spans="1:24" ht="15.75" customHeight="1" x14ac:dyDescent="0.25">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row>
    <row r="263" spans="1:24" ht="15.75" customHeight="1" x14ac:dyDescent="0.25">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row>
    <row r="264" spans="1:24" ht="15.75" customHeight="1" x14ac:dyDescent="0.25">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row>
    <row r="265" spans="1:24" ht="15.75" customHeight="1" x14ac:dyDescent="0.25">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row>
    <row r="266" spans="1:24" ht="15.75" customHeight="1" x14ac:dyDescent="0.25">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row>
    <row r="267" spans="1:24" ht="15.75" customHeight="1" x14ac:dyDescent="0.25">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row>
    <row r="268" spans="1:24" ht="15.75" customHeight="1" x14ac:dyDescent="0.25">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row>
    <row r="269" spans="1:24" ht="15.75" customHeight="1" x14ac:dyDescent="0.25">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row>
    <row r="270" spans="1:24" ht="15.75" customHeight="1" x14ac:dyDescent="0.25">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row>
    <row r="271" spans="1:24" ht="15.75" customHeight="1" x14ac:dyDescent="0.25">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row>
    <row r="272" spans="1:24" ht="15.75" customHeight="1" x14ac:dyDescent="0.25">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row>
    <row r="273" spans="1:24" ht="15.75" customHeight="1" x14ac:dyDescent="0.25">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row>
    <row r="274" spans="1:24" ht="15.75" customHeight="1" x14ac:dyDescent="0.25">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row>
    <row r="275" spans="1:24" ht="15.75" customHeight="1" x14ac:dyDescent="0.25">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row>
    <row r="276" spans="1:24" ht="15.75" customHeight="1" x14ac:dyDescent="0.25">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row>
    <row r="277" spans="1:24" ht="15.75" customHeight="1" x14ac:dyDescent="0.25">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row>
    <row r="278" spans="1:24" ht="15.75" customHeight="1" x14ac:dyDescent="0.25">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row>
    <row r="279" spans="1:24" ht="15.75" customHeight="1" x14ac:dyDescent="0.25">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row>
    <row r="280" spans="1:24" ht="15.75" customHeight="1" x14ac:dyDescent="0.25">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row>
    <row r="281" spans="1:24" ht="15.75" customHeight="1" x14ac:dyDescent="0.25">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row>
    <row r="282" spans="1:24" ht="15.75" customHeight="1" x14ac:dyDescent="0.25">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row>
    <row r="283" spans="1:24" ht="15.75" customHeight="1" x14ac:dyDescent="0.25">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row>
    <row r="284" spans="1:24" ht="15.75" customHeight="1" x14ac:dyDescent="0.25">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row>
    <row r="285" spans="1:24" ht="15.75" customHeight="1" x14ac:dyDescent="0.25">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row>
    <row r="286" spans="1:24" ht="15.75" customHeight="1" x14ac:dyDescent="0.25">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row>
    <row r="287" spans="1:24" ht="15.75" customHeight="1" x14ac:dyDescent="0.25">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row>
    <row r="288" spans="1:24" ht="15.75" customHeight="1" x14ac:dyDescent="0.25">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row>
    <row r="289" spans="1:24" ht="15.75" customHeight="1" x14ac:dyDescent="0.25">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row>
    <row r="290" spans="1:24" ht="15.75" customHeight="1" x14ac:dyDescent="0.25">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row>
    <row r="291" spans="1:24" ht="15.75" customHeight="1" x14ac:dyDescent="0.25">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row>
    <row r="292" spans="1:24" ht="15.75" customHeight="1" x14ac:dyDescent="0.25">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row>
    <row r="293" spans="1:24" ht="15.75" customHeight="1" x14ac:dyDescent="0.25">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row>
    <row r="294" spans="1:24" ht="15.75" customHeight="1" x14ac:dyDescent="0.25">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row>
    <row r="295" spans="1:24" ht="15.75" customHeight="1" x14ac:dyDescent="0.25">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row>
    <row r="296" spans="1:24" ht="15.75" customHeight="1" x14ac:dyDescent="0.25">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row>
    <row r="297" spans="1:24" ht="15.75" customHeight="1" x14ac:dyDescent="0.25">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row>
    <row r="298" spans="1:24" ht="15.75" customHeight="1" x14ac:dyDescent="0.25">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row>
    <row r="299" spans="1:24" ht="15.75" customHeight="1" x14ac:dyDescent="0.25">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row>
    <row r="300" spans="1:24" ht="15.75" customHeight="1" x14ac:dyDescent="0.25">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row>
    <row r="301" spans="1:24" ht="15.75" customHeight="1" x14ac:dyDescent="0.25">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row>
    <row r="302" spans="1:24" ht="15.75" customHeight="1" x14ac:dyDescent="0.25">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row>
    <row r="303" spans="1:24" ht="15.75" customHeight="1" x14ac:dyDescent="0.25">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row>
    <row r="304" spans="1:24" ht="15.75" customHeight="1" x14ac:dyDescent="0.25">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row>
    <row r="305" spans="1:24" ht="15.75" customHeight="1" x14ac:dyDescent="0.25">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row>
    <row r="306" spans="1:24" ht="15.75" customHeight="1" x14ac:dyDescent="0.25">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row>
    <row r="307" spans="1:24" ht="15.75" customHeight="1" x14ac:dyDescent="0.25">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row>
    <row r="308" spans="1:24" ht="15.75" customHeight="1" x14ac:dyDescent="0.25">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row>
    <row r="309" spans="1:24" ht="15.75" customHeight="1" x14ac:dyDescent="0.25">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row>
    <row r="310" spans="1:24" ht="15.75" customHeight="1" x14ac:dyDescent="0.25">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row>
    <row r="311" spans="1:24" ht="15.75" customHeight="1" x14ac:dyDescent="0.25">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row>
    <row r="312" spans="1:24" ht="15.75" customHeight="1" x14ac:dyDescent="0.25">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row>
    <row r="313" spans="1:24" ht="15.75" customHeight="1" x14ac:dyDescent="0.25">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row>
    <row r="314" spans="1:24" ht="15.75" customHeight="1" x14ac:dyDescent="0.25">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row>
    <row r="315" spans="1:24" ht="15.75" customHeight="1" x14ac:dyDescent="0.25">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row>
    <row r="316" spans="1:24" ht="15.75" customHeight="1" x14ac:dyDescent="0.25">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row>
    <row r="317" spans="1:24" ht="15.75" customHeight="1" x14ac:dyDescent="0.25">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row>
    <row r="318" spans="1:24" ht="15.75" customHeight="1" x14ac:dyDescent="0.25">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row>
    <row r="319" spans="1:24" ht="15.75" customHeight="1" x14ac:dyDescent="0.25">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row>
    <row r="320" spans="1:24" ht="15.75" customHeight="1" x14ac:dyDescent="0.25">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row>
    <row r="321" spans="1:24" ht="15.75" customHeight="1" x14ac:dyDescent="0.25">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row>
    <row r="322" spans="1:24" ht="15.75" customHeight="1" x14ac:dyDescent="0.25">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row>
    <row r="323" spans="1:24" ht="15.75" customHeight="1" x14ac:dyDescent="0.25">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row>
    <row r="324" spans="1:24" ht="15.75" customHeight="1" x14ac:dyDescent="0.25">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row>
    <row r="325" spans="1:24" ht="15.75" customHeight="1" x14ac:dyDescent="0.25">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row>
    <row r="326" spans="1:24" ht="15.75" customHeight="1" x14ac:dyDescent="0.25">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row>
    <row r="327" spans="1:24" ht="15.75" customHeight="1" x14ac:dyDescent="0.25">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row>
    <row r="328" spans="1:24" ht="15.75" customHeight="1" x14ac:dyDescent="0.25">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row>
    <row r="329" spans="1:24" ht="15.75" customHeight="1" x14ac:dyDescent="0.25">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row>
    <row r="330" spans="1:24" ht="15.75" customHeight="1" x14ac:dyDescent="0.25">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row>
    <row r="331" spans="1:24" ht="15.75" customHeight="1" x14ac:dyDescent="0.25">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row>
    <row r="332" spans="1:24" ht="15.75" customHeight="1" x14ac:dyDescent="0.25">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row>
    <row r="333" spans="1:24" ht="15.75" customHeight="1" x14ac:dyDescent="0.25">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row>
    <row r="334" spans="1:24" ht="15.75" customHeight="1" x14ac:dyDescent="0.25">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row>
    <row r="335" spans="1:24" ht="15.75" customHeight="1" x14ac:dyDescent="0.25">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row>
    <row r="336" spans="1:24" ht="15.75" customHeight="1" x14ac:dyDescent="0.25">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row>
    <row r="337" spans="1:24" ht="15.75" customHeight="1" x14ac:dyDescent="0.25">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row>
    <row r="338" spans="1:24" ht="15.75" customHeight="1" x14ac:dyDescent="0.25">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row>
    <row r="339" spans="1:24" ht="15.75" customHeight="1" x14ac:dyDescent="0.25">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row>
    <row r="340" spans="1:24" ht="15.75" customHeight="1" x14ac:dyDescent="0.25">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row>
    <row r="341" spans="1:24" ht="15.75" customHeight="1" x14ac:dyDescent="0.25">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row>
    <row r="342" spans="1:24" ht="15.75" customHeight="1" x14ac:dyDescent="0.25">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row>
    <row r="343" spans="1:24" ht="15.75" customHeight="1" x14ac:dyDescent="0.25">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row>
    <row r="344" spans="1:24" ht="15.75" customHeight="1" x14ac:dyDescent="0.25">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row>
    <row r="345" spans="1:24" ht="15.75" customHeight="1" x14ac:dyDescent="0.25">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row>
    <row r="346" spans="1:24" ht="15.75" customHeight="1" x14ac:dyDescent="0.25">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row>
    <row r="347" spans="1:24" ht="15.75" customHeight="1" x14ac:dyDescent="0.25">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row>
    <row r="348" spans="1:24" ht="15.75" customHeight="1" x14ac:dyDescent="0.25">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row>
    <row r="349" spans="1:24" ht="15.75" customHeight="1" x14ac:dyDescent="0.25">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row>
    <row r="350" spans="1:24" ht="15.75" customHeight="1" x14ac:dyDescent="0.25">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row>
    <row r="351" spans="1:24" ht="15.75" customHeight="1" x14ac:dyDescent="0.25">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row>
    <row r="352" spans="1:24" ht="15.75" customHeight="1" x14ac:dyDescent="0.25">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row>
    <row r="353" spans="1:24" ht="15.75" customHeight="1" x14ac:dyDescent="0.25">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row>
    <row r="354" spans="1:24" ht="15.75" customHeight="1" x14ac:dyDescent="0.25">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row>
    <row r="355" spans="1:24" ht="15.75" customHeight="1" x14ac:dyDescent="0.25">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row>
    <row r="356" spans="1:24" ht="15.75" customHeight="1" x14ac:dyDescent="0.25">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row>
    <row r="357" spans="1:24" ht="15.75" customHeight="1" x14ac:dyDescent="0.25">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row>
    <row r="358" spans="1:24" ht="15.75" customHeight="1" x14ac:dyDescent="0.25">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row>
    <row r="359" spans="1:24" ht="15.75" customHeight="1" x14ac:dyDescent="0.25">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row>
    <row r="360" spans="1:24" ht="15.75" customHeight="1" x14ac:dyDescent="0.25">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row>
    <row r="361" spans="1:24" ht="15.75" customHeight="1" x14ac:dyDescent="0.25">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row>
    <row r="362" spans="1:24" ht="15.75" customHeight="1" x14ac:dyDescent="0.25">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row>
    <row r="363" spans="1:24" ht="15.75" customHeight="1" x14ac:dyDescent="0.25">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row>
    <row r="364" spans="1:24" ht="15.75" customHeight="1" x14ac:dyDescent="0.25">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row>
    <row r="365" spans="1:24" ht="15.75" customHeight="1" x14ac:dyDescent="0.25">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row>
    <row r="366" spans="1:24" ht="15.75" customHeight="1" x14ac:dyDescent="0.25">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row>
    <row r="367" spans="1:24" ht="15.75" customHeight="1" x14ac:dyDescent="0.25">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row>
    <row r="368" spans="1:24" ht="15.75" customHeight="1" x14ac:dyDescent="0.25">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row>
    <row r="369" spans="1:24" ht="15.75" customHeight="1" x14ac:dyDescent="0.25">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row>
    <row r="370" spans="1:24" ht="15.75" customHeight="1" x14ac:dyDescent="0.25">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row>
    <row r="371" spans="1:24" ht="15.75" customHeight="1" x14ac:dyDescent="0.25">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row>
    <row r="372" spans="1:24" ht="15.75" customHeight="1" x14ac:dyDescent="0.25">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row>
    <row r="373" spans="1:24" ht="15.75" customHeight="1" x14ac:dyDescent="0.25">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row>
    <row r="374" spans="1:24" ht="15.75" customHeight="1" x14ac:dyDescent="0.25">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row>
    <row r="375" spans="1:24" ht="15.75" customHeight="1" x14ac:dyDescent="0.25">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row>
    <row r="376" spans="1:24" ht="15.75" customHeight="1" x14ac:dyDescent="0.25">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row>
    <row r="377" spans="1:24" ht="15.75" customHeight="1" x14ac:dyDescent="0.25">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row>
    <row r="378" spans="1:24" ht="15.75" customHeight="1" x14ac:dyDescent="0.25">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row>
    <row r="379" spans="1:24" ht="15.75" customHeight="1" x14ac:dyDescent="0.25">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row>
    <row r="380" spans="1:24" ht="15.75" customHeight="1" x14ac:dyDescent="0.25">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row>
    <row r="381" spans="1:24" ht="15.75" customHeight="1" x14ac:dyDescent="0.25">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row>
    <row r="382" spans="1:24" ht="15.75" customHeight="1" x14ac:dyDescent="0.25">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row>
    <row r="383" spans="1:24" ht="15.75" customHeight="1" x14ac:dyDescent="0.25">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row>
    <row r="384" spans="1:24" ht="15.75" customHeight="1" x14ac:dyDescent="0.25">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row>
    <row r="385" spans="1:24" ht="15.75" customHeight="1" x14ac:dyDescent="0.25">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row>
    <row r="386" spans="1:24" ht="15.75" customHeight="1" x14ac:dyDescent="0.25">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row>
    <row r="387" spans="1:24" ht="15.75" customHeight="1" x14ac:dyDescent="0.25">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row>
    <row r="388" spans="1:24" ht="15.75" customHeight="1" x14ac:dyDescent="0.25">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row>
    <row r="389" spans="1:24" ht="15.75" customHeight="1" x14ac:dyDescent="0.25">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row>
    <row r="390" spans="1:24" ht="15.75" customHeight="1" x14ac:dyDescent="0.25">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row>
    <row r="391" spans="1:24" ht="15.75" customHeight="1" x14ac:dyDescent="0.25">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row>
    <row r="392" spans="1:24" ht="15.75" customHeight="1" x14ac:dyDescent="0.25">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row>
    <row r="393" spans="1:24" ht="15.75" customHeight="1" x14ac:dyDescent="0.25">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row>
    <row r="394" spans="1:24" ht="15.75" customHeight="1" x14ac:dyDescent="0.25">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row>
    <row r="395" spans="1:24" ht="15.75" customHeight="1" x14ac:dyDescent="0.25">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row>
    <row r="396" spans="1:24" ht="15.75" customHeight="1" x14ac:dyDescent="0.25">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row>
    <row r="397" spans="1:24" ht="15.75" customHeight="1" x14ac:dyDescent="0.25">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row>
    <row r="398" spans="1:24" ht="15.75" customHeight="1" x14ac:dyDescent="0.25">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row>
    <row r="399" spans="1:24" ht="15.75" customHeight="1" x14ac:dyDescent="0.25">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row>
    <row r="400" spans="1:24" ht="15.75" customHeight="1" x14ac:dyDescent="0.25">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row>
    <row r="401" spans="1:24" ht="15.75" customHeight="1" x14ac:dyDescent="0.25">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row>
    <row r="402" spans="1:24" ht="15.75" customHeight="1" x14ac:dyDescent="0.25">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row>
    <row r="403" spans="1:24" ht="15.75" customHeight="1" x14ac:dyDescent="0.25">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row>
    <row r="404" spans="1:24" ht="15.75" customHeight="1" x14ac:dyDescent="0.25">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row>
    <row r="405" spans="1:24" ht="15.75" customHeight="1" x14ac:dyDescent="0.25">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row>
    <row r="406" spans="1:24" ht="15.75" customHeight="1" x14ac:dyDescent="0.25">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row>
    <row r="407" spans="1:24" ht="15.75" customHeight="1" x14ac:dyDescent="0.25">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row>
    <row r="408" spans="1:24" ht="15.75" customHeight="1" x14ac:dyDescent="0.25">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row>
    <row r="409" spans="1:24" ht="15.75" customHeight="1" x14ac:dyDescent="0.25">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row>
    <row r="410" spans="1:24" ht="15.75" customHeight="1" x14ac:dyDescent="0.25">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row>
    <row r="411" spans="1:24" ht="15.75" customHeight="1" x14ac:dyDescent="0.25">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row>
    <row r="412" spans="1:24" ht="15.75" customHeight="1" x14ac:dyDescent="0.25">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row>
    <row r="413" spans="1:24" ht="15.75" customHeight="1" x14ac:dyDescent="0.25">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row>
    <row r="414" spans="1:24" ht="15.75" customHeight="1" x14ac:dyDescent="0.25">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row>
    <row r="415" spans="1:24" ht="15.75" customHeight="1" x14ac:dyDescent="0.25">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row>
    <row r="416" spans="1:24" ht="15.75" customHeight="1" x14ac:dyDescent="0.25">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row>
    <row r="417" spans="1:24" ht="15.75" customHeight="1" x14ac:dyDescent="0.25">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row>
    <row r="418" spans="1:24" ht="15.75" customHeight="1" x14ac:dyDescent="0.25">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row>
    <row r="419" spans="1:24" ht="15.75" customHeight="1" x14ac:dyDescent="0.25">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row>
    <row r="420" spans="1:24" ht="15.75" customHeight="1" x14ac:dyDescent="0.25">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row>
    <row r="421" spans="1:24" ht="15.75" customHeight="1" x14ac:dyDescent="0.25">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row>
    <row r="422" spans="1:24" ht="15.75" customHeight="1" x14ac:dyDescent="0.25">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row>
    <row r="423" spans="1:24" ht="15.75" customHeight="1" x14ac:dyDescent="0.25">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row>
    <row r="424" spans="1:24" ht="15.75" customHeight="1" x14ac:dyDescent="0.25">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row>
    <row r="425" spans="1:24" ht="15.75" customHeight="1" x14ac:dyDescent="0.25">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row>
    <row r="426" spans="1:24" ht="15.75" customHeight="1" x14ac:dyDescent="0.25">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row>
    <row r="427" spans="1:24" ht="15.75" customHeight="1" x14ac:dyDescent="0.25">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row>
    <row r="428" spans="1:24" ht="15.75" customHeight="1" x14ac:dyDescent="0.25">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row>
    <row r="429" spans="1:24" ht="15.75" customHeight="1" x14ac:dyDescent="0.25">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row>
    <row r="430" spans="1:24" ht="15.75" customHeight="1" x14ac:dyDescent="0.25">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row>
    <row r="431" spans="1:24" ht="15.75" customHeight="1" x14ac:dyDescent="0.25">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row>
    <row r="432" spans="1:24" ht="15.75" customHeight="1" x14ac:dyDescent="0.25">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row>
    <row r="433" spans="1:24" ht="15.75" customHeight="1" x14ac:dyDescent="0.25">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row>
    <row r="434" spans="1:24" ht="15.75" customHeight="1" x14ac:dyDescent="0.25">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row>
    <row r="435" spans="1:24" ht="15.75" customHeight="1" x14ac:dyDescent="0.25">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row>
    <row r="436" spans="1:24" ht="15.75" customHeight="1" x14ac:dyDescent="0.25">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row>
    <row r="437" spans="1:24" ht="15.75" customHeight="1" x14ac:dyDescent="0.25">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row>
    <row r="438" spans="1:24" ht="15.75" customHeight="1" x14ac:dyDescent="0.25">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row>
    <row r="439" spans="1:24" ht="15.75" customHeight="1" x14ac:dyDescent="0.25">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row>
    <row r="440" spans="1:24" ht="15.75" customHeight="1" x14ac:dyDescent="0.25">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row>
    <row r="441" spans="1:24" ht="15.75" customHeight="1" x14ac:dyDescent="0.25">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row>
    <row r="442" spans="1:24" ht="15.75" customHeight="1" x14ac:dyDescent="0.25">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row>
    <row r="443" spans="1:24" ht="15.75" customHeight="1" x14ac:dyDescent="0.25">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row>
    <row r="444" spans="1:24" ht="15.75" customHeight="1" x14ac:dyDescent="0.25">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row>
    <row r="445" spans="1:24" ht="15.75" customHeight="1" x14ac:dyDescent="0.25">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row>
    <row r="446" spans="1:24" ht="15.75" customHeight="1" x14ac:dyDescent="0.25">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row>
    <row r="447" spans="1:24" ht="15.75" customHeight="1" x14ac:dyDescent="0.25">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row>
    <row r="448" spans="1:24" ht="15.75" customHeight="1" x14ac:dyDescent="0.25">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row>
    <row r="449" spans="1:24" ht="15.75" customHeight="1" x14ac:dyDescent="0.25">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row>
    <row r="450" spans="1:24" ht="15.75" customHeight="1" x14ac:dyDescent="0.25">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row>
    <row r="451" spans="1:24" ht="15.75" customHeight="1" x14ac:dyDescent="0.25">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row>
    <row r="452" spans="1:24" ht="15.75" customHeight="1" x14ac:dyDescent="0.25">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row>
    <row r="453" spans="1:24" ht="15.75" customHeight="1" x14ac:dyDescent="0.25">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row>
    <row r="454" spans="1:24" ht="15.75" customHeight="1" x14ac:dyDescent="0.25">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row>
    <row r="455" spans="1:24" ht="15.75" customHeight="1" x14ac:dyDescent="0.25">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row>
    <row r="456" spans="1:24" ht="15.75" customHeight="1" x14ac:dyDescent="0.25">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row>
    <row r="457" spans="1:24" ht="15.75" customHeight="1" x14ac:dyDescent="0.25">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row>
    <row r="458" spans="1:24" ht="15.75" customHeight="1" x14ac:dyDescent="0.25">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row>
    <row r="459" spans="1:24" ht="15.75" customHeight="1" x14ac:dyDescent="0.25">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row>
    <row r="460" spans="1:24" ht="15.75" customHeight="1" x14ac:dyDescent="0.25">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row>
    <row r="461" spans="1:24" ht="15.75" customHeight="1" x14ac:dyDescent="0.25">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row>
    <row r="462" spans="1:24" ht="15.75" customHeight="1" x14ac:dyDescent="0.25">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row>
    <row r="463" spans="1:24" ht="15.75" customHeight="1" x14ac:dyDescent="0.25">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row>
    <row r="464" spans="1:24" ht="15.7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row>
    <row r="465" spans="1:24" ht="15.7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row>
    <row r="466" spans="1:24" ht="15.7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row>
    <row r="467" spans="1:24" ht="15.7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row>
    <row r="468" spans="1:24" ht="15.7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row>
    <row r="469" spans="1:24" ht="15.75" customHeight="1" x14ac:dyDescent="0.25">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row>
    <row r="470" spans="1:24" ht="15.75" customHeight="1" x14ac:dyDescent="0.25">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row>
    <row r="471" spans="1:24" ht="15.75" customHeight="1" x14ac:dyDescent="0.25">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row>
    <row r="472" spans="1:24" ht="15.75" customHeight="1" x14ac:dyDescent="0.25">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row>
    <row r="473" spans="1:24" ht="15.75" customHeight="1" x14ac:dyDescent="0.25">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row>
    <row r="474" spans="1:24" ht="15.75" customHeight="1" x14ac:dyDescent="0.25">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row>
    <row r="475" spans="1:24" ht="15.75" customHeight="1" x14ac:dyDescent="0.25">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row>
    <row r="476" spans="1:24" ht="15.75" customHeight="1" x14ac:dyDescent="0.25">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row>
    <row r="477" spans="1:24" ht="15.75" customHeight="1" x14ac:dyDescent="0.25">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row>
    <row r="478" spans="1:24" ht="15.75" customHeight="1" x14ac:dyDescent="0.25">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row>
    <row r="479" spans="1:24" ht="15.75" customHeight="1" x14ac:dyDescent="0.25">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row>
    <row r="480" spans="1:24" ht="15.75" customHeight="1" x14ac:dyDescent="0.25">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row>
    <row r="481" spans="1:24" ht="15.75" customHeight="1" x14ac:dyDescent="0.25">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row>
    <row r="482" spans="1:24" ht="15.75" customHeight="1" x14ac:dyDescent="0.25">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row>
    <row r="483" spans="1:24" ht="15.75" customHeight="1" x14ac:dyDescent="0.25">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row>
    <row r="484" spans="1:24" ht="15.75" customHeight="1" x14ac:dyDescent="0.25">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row>
    <row r="485" spans="1:24" ht="15.75" customHeight="1" x14ac:dyDescent="0.25">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row>
    <row r="486" spans="1:24" ht="15.75" customHeight="1" x14ac:dyDescent="0.25">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row>
    <row r="487" spans="1:24" ht="15.75" customHeight="1" x14ac:dyDescent="0.25">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row>
    <row r="488" spans="1:24" ht="15.75" customHeight="1" x14ac:dyDescent="0.25">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row>
    <row r="489" spans="1:24" ht="15.75" customHeight="1" x14ac:dyDescent="0.25">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row>
    <row r="490" spans="1:24" ht="15.75" customHeight="1" x14ac:dyDescent="0.25">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row>
    <row r="491" spans="1:24" ht="15.75" customHeight="1" x14ac:dyDescent="0.25">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row>
    <row r="492" spans="1:24" ht="15.75" customHeight="1" x14ac:dyDescent="0.25">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row>
    <row r="493" spans="1:24" ht="15.75" customHeight="1" x14ac:dyDescent="0.25">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row>
    <row r="494" spans="1:24" ht="15.75" customHeight="1" x14ac:dyDescent="0.25">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row>
    <row r="495" spans="1:24" ht="15.75" customHeight="1" x14ac:dyDescent="0.25">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row>
    <row r="496" spans="1:24" ht="15.75" customHeight="1" x14ac:dyDescent="0.25">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row>
    <row r="497" spans="1:24" ht="15.75" customHeight="1" x14ac:dyDescent="0.25">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row>
    <row r="498" spans="1:24" ht="15.75" customHeight="1" x14ac:dyDescent="0.25">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row>
    <row r="499" spans="1:24" ht="15.75" customHeight="1" x14ac:dyDescent="0.25">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row>
    <row r="500" spans="1:24" ht="15.75" customHeight="1" x14ac:dyDescent="0.25">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row>
    <row r="501" spans="1:24" ht="15.75" customHeight="1" x14ac:dyDescent="0.25">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row>
    <row r="502" spans="1:24" ht="15.75" customHeight="1" x14ac:dyDescent="0.25">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row>
    <row r="503" spans="1:24" ht="15.75" customHeight="1" x14ac:dyDescent="0.25">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row>
    <row r="504" spans="1:24" ht="15.75" customHeight="1" x14ac:dyDescent="0.25">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row>
    <row r="505" spans="1:24" ht="15.75" customHeight="1" x14ac:dyDescent="0.25">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row>
    <row r="506" spans="1:24" ht="15.75" customHeight="1" x14ac:dyDescent="0.25">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row>
    <row r="507" spans="1:24" ht="15.75" customHeight="1" x14ac:dyDescent="0.25">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row>
    <row r="508" spans="1:24" ht="15.75" customHeight="1" x14ac:dyDescent="0.25">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row>
    <row r="509" spans="1:24" ht="15.75" customHeight="1" x14ac:dyDescent="0.25">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row>
    <row r="510" spans="1:24" ht="15.75" customHeight="1" x14ac:dyDescent="0.25">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row>
    <row r="511" spans="1:24" ht="15.75" customHeight="1" x14ac:dyDescent="0.25">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row>
    <row r="512" spans="1:24" ht="15.75" customHeight="1" x14ac:dyDescent="0.25">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row>
    <row r="513" spans="1:24" ht="15.75" customHeight="1" x14ac:dyDescent="0.25">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row>
    <row r="514" spans="1:24" ht="15.75" customHeight="1" x14ac:dyDescent="0.25">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row>
    <row r="515" spans="1:24" ht="15.75" customHeight="1" x14ac:dyDescent="0.25">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row>
    <row r="516" spans="1:24" ht="15.75" customHeight="1" x14ac:dyDescent="0.25">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row>
    <row r="517" spans="1:24" ht="15.75" customHeight="1" x14ac:dyDescent="0.25">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row>
    <row r="518" spans="1:24" ht="15.75" customHeight="1" x14ac:dyDescent="0.25">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row>
    <row r="519" spans="1:24" ht="15.75" customHeight="1" x14ac:dyDescent="0.25">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row>
    <row r="520" spans="1:24" ht="15.75" customHeight="1" x14ac:dyDescent="0.25">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row>
    <row r="521" spans="1:24" ht="15.75" customHeight="1" x14ac:dyDescent="0.25">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row>
    <row r="522" spans="1:24" ht="15.75" customHeight="1" x14ac:dyDescent="0.25">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row>
    <row r="523" spans="1:24" ht="15.75" customHeight="1" x14ac:dyDescent="0.25">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row>
    <row r="524" spans="1:24" ht="15.75" customHeight="1" x14ac:dyDescent="0.25">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row>
    <row r="525" spans="1:24" ht="15.75" customHeight="1" x14ac:dyDescent="0.25">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row>
    <row r="526" spans="1:24" ht="15.75" customHeight="1" x14ac:dyDescent="0.25">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row>
    <row r="527" spans="1:24" ht="15.75" customHeight="1" x14ac:dyDescent="0.25">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row>
    <row r="528" spans="1:24" ht="15.75" customHeight="1" x14ac:dyDescent="0.25">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row>
    <row r="529" spans="1:24" ht="15.75" customHeight="1" x14ac:dyDescent="0.25">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row>
    <row r="530" spans="1:24" ht="15.75" customHeight="1" x14ac:dyDescent="0.25">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row>
    <row r="531" spans="1:24" ht="15.75" customHeight="1" x14ac:dyDescent="0.25">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row>
    <row r="532" spans="1:24" ht="15.75" customHeight="1" x14ac:dyDescent="0.25">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row>
    <row r="533" spans="1:24" ht="15.75" customHeight="1" x14ac:dyDescent="0.25">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row>
    <row r="534" spans="1:24" ht="15.75" customHeight="1" x14ac:dyDescent="0.25">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row>
    <row r="535" spans="1:24" ht="15.75" customHeight="1" x14ac:dyDescent="0.25">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row>
    <row r="536" spans="1:24" ht="15.75" customHeight="1" x14ac:dyDescent="0.25">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row>
    <row r="537" spans="1:24" ht="15.75" customHeight="1" x14ac:dyDescent="0.25">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row>
    <row r="538" spans="1:24" ht="15.75" customHeight="1" x14ac:dyDescent="0.25">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row>
    <row r="539" spans="1:24" ht="15.75" customHeight="1" x14ac:dyDescent="0.25">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row>
    <row r="540" spans="1:24" ht="15.75" customHeight="1" x14ac:dyDescent="0.25">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row>
    <row r="541" spans="1:24" ht="15.75" customHeight="1" x14ac:dyDescent="0.25">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row>
    <row r="542" spans="1:24" ht="15.75" customHeight="1" x14ac:dyDescent="0.25">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row>
    <row r="543" spans="1:24" ht="15.75" customHeight="1" x14ac:dyDescent="0.25">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row>
    <row r="544" spans="1:24" ht="15.75" customHeight="1" x14ac:dyDescent="0.25">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row>
    <row r="545" spans="1:24" ht="15.75" customHeight="1" x14ac:dyDescent="0.25">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row>
    <row r="546" spans="1:24" ht="15.75" customHeight="1" x14ac:dyDescent="0.25">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row>
    <row r="547" spans="1:24" ht="15.75" customHeight="1" x14ac:dyDescent="0.25">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row>
    <row r="548" spans="1:24" ht="15.75" customHeight="1" x14ac:dyDescent="0.25">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row>
    <row r="549" spans="1:24" ht="15.75" customHeight="1" x14ac:dyDescent="0.25">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row>
    <row r="550" spans="1:24" ht="15.75" customHeight="1" x14ac:dyDescent="0.25">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row>
    <row r="551" spans="1:24" ht="15.75" customHeight="1" x14ac:dyDescent="0.25">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row>
    <row r="552" spans="1:24" ht="15.75" customHeight="1" x14ac:dyDescent="0.25">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row>
    <row r="553" spans="1:24" ht="15.75" customHeight="1" x14ac:dyDescent="0.25">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row>
    <row r="554" spans="1:24" ht="15.75" customHeight="1" x14ac:dyDescent="0.25">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row>
    <row r="555" spans="1:24" ht="15.75" customHeight="1" x14ac:dyDescent="0.25">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row>
    <row r="556" spans="1:24" ht="15.75" customHeight="1" x14ac:dyDescent="0.25">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row>
    <row r="557" spans="1:24" ht="15.75" customHeight="1" x14ac:dyDescent="0.25">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row>
    <row r="558" spans="1:24" ht="15.75" customHeight="1" x14ac:dyDescent="0.25">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row>
    <row r="559" spans="1:24" ht="15.75" customHeight="1" x14ac:dyDescent="0.25">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row>
    <row r="560" spans="1:24" ht="15.75" customHeight="1" x14ac:dyDescent="0.25">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row>
    <row r="561" spans="1:24" ht="15.75" customHeight="1" x14ac:dyDescent="0.25">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row>
    <row r="562" spans="1:24" ht="15.75" customHeight="1" x14ac:dyDescent="0.25">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row>
    <row r="563" spans="1:24" ht="15.75" customHeight="1" x14ac:dyDescent="0.25">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row>
    <row r="564" spans="1:24" ht="15.75" customHeight="1" x14ac:dyDescent="0.25">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row>
    <row r="565" spans="1:24" ht="15.75" customHeight="1" x14ac:dyDescent="0.25">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row>
    <row r="566" spans="1:24" ht="15.75" customHeight="1" x14ac:dyDescent="0.25">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row>
    <row r="567" spans="1:24" ht="15.75" customHeight="1" x14ac:dyDescent="0.25">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row>
    <row r="568" spans="1:24" ht="15.75" customHeight="1" x14ac:dyDescent="0.25">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row>
    <row r="569" spans="1:24" ht="15.75" customHeight="1" x14ac:dyDescent="0.25">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row>
    <row r="570" spans="1:24" ht="15.75" customHeight="1" x14ac:dyDescent="0.25">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row>
    <row r="571" spans="1:24" ht="15.75" customHeight="1" x14ac:dyDescent="0.25">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row>
    <row r="572" spans="1:24" ht="15.75" customHeight="1" x14ac:dyDescent="0.25">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row>
    <row r="573" spans="1:24" ht="15.75" customHeight="1" x14ac:dyDescent="0.25">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row>
    <row r="574" spans="1:24" ht="15.75" customHeight="1" x14ac:dyDescent="0.25">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row>
    <row r="575" spans="1:24" ht="15.75" customHeight="1" x14ac:dyDescent="0.25">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row>
    <row r="576" spans="1:24" ht="15.75" customHeight="1" x14ac:dyDescent="0.25">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row>
    <row r="577" spans="1:24" ht="15.75" customHeight="1" x14ac:dyDescent="0.25">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row>
    <row r="578" spans="1:24" ht="15.75" customHeight="1" x14ac:dyDescent="0.25">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row>
    <row r="579" spans="1:24" ht="15.75" customHeight="1" x14ac:dyDescent="0.25">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row>
    <row r="580" spans="1:24" ht="15.75" customHeight="1" x14ac:dyDescent="0.25">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row>
    <row r="581" spans="1:24" ht="15.75" customHeight="1" x14ac:dyDescent="0.25">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row>
    <row r="582" spans="1:24" ht="15.75" customHeight="1" x14ac:dyDescent="0.25">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row>
    <row r="583" spans="1:24" ht="15.75" customHeight="1" x14ac:dyDescent="0.25">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row>
    <row r="584" spans="1:24" ht="15.75" customHeight="1" x14ac:dyDescent="0.25">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row>
    <row r="585" spans="1:24" ht="15.75" customHeight="1" x14ac:dyDescent="0.25">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row>
    <row r="586" spans="1:24" ht="15.75" customHeight="1" x14ac:dyDescent="0.25">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row>
    <row r="587" spans="1:24" ht="15.75" customHeight="1" x14ac:dyDescent="0.25">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row>
    <row r="588" spans="1:24" ht="15.75" customHeight="1" x14ac:dyDescent="0.25">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row>
    <row r="589" spans="1:24" ht="15.75" customHeight="1" x14ac:dyDescent="0.25">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row>
    <row r="590" spans="1:24" ht="15.75" customHeight="1" x14ac:dyDescent="0.25">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row>
    <row r="591" spans="1:24" ht="15.75" customHeight="1" x14ac:dyDescent="0.25">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row>
    <row r="592" spans="1:24" ht="15.75" customHeight="1" x14ac:dyDescent="0.25">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row>
    <row r="593" spans="1:24" ht="15.75" customHeight="1" x14ac:dyDescent="0.25">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row>
    <row r="594" spans="1:24" ht="15.75" customHeight="1" x14ac:dyDescent="0.25">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row>
    <row r="595" spans="1:24" ht="15.75" customHeight="1" x14ac:dyDescent="0.25">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row>
    <row r="596" spans="1:24" ht="15.75" customHeight="1" x14ac:dyDescent="0.25">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row>
    <row r="597" spans="1:24" ht="15.75" customHeight="1" x14ac:dyDescent="0.25">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row>
    <row r="598" spans="1:24" ht="15.75" customHeight="1" x14ac:dyDescent="0.25">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row>
    <row r="599" spans="1:24" ht="15.75" customHeight="1" x14ac:dyDescent="0.25">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row>
    <row r="600" spans="1:24" ht="15.75" customHeight="1" x14ac:dyDescent="0.25">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row>
    <row r="601" spans="1:24" ht="15.75" customHeight="1" x14ac:dyDescent="0.25">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row>
    <row r="602" spans="1:24" ht="15.75" customHeight="1" x14ac:dyDescent="0.25">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row>
    <row r="603" spans="1:24" ht="15.75" customHeight="1" x14ac:dyDescent="0.25">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row>
    <row r="604" spans="1:24" ht="15.75" customHeight="1" x14ac:dyDescent="0.25">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row>
    <row r="605" spans="1:24" ht="15.75" customHeight="1" x14ac:dyDescent="0.25">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row>
    <row r="606" spans="1:24" ht="15.75" customHeight="1" x14ac:dyDescent="0.25">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row>
    <row r="607" spans="1:24" ht="15.75" customHeight="1" x14ac:dyDescent="0.25">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row>
    <row r="608" spans="1:24" ht="15.75" customHeight="1" x14ac:dyDescent="0.25">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row>
    <row r="609" spans="1:24" ht="15.75" customHeight="1" x14ac:dyDescent="0.25">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row>
    <row r="610" spans="1:24" ht="15.75" customHeight="1" x14ac:dyDescent="0.25">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row>
    <row r="611" spans="1:24" ht="15.75" customHeight="1" x14ac:dyDescent="0.25">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row>
    <row r="612" spans="1:24" ht="15.75" customHeight="1" x14ac:dyDescent="0.25">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row>
    <row r="613" spans="1:24" ht="15.75" customHeight="1" x14ac:dyDescent="0.25">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row>
    <row r="614" spans="1:24" ht="15.75" customHeight="1" x14ac:dyDescent="0.25">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row>
    <row r="615" spans="1:24" ht="15.75" customHeight="1" x14ac:dyDescent="0.25">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row>
    <row r="616" spans="1:24" ht="15.75" customHeight="1" x14ac:dyDescent="0.25">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row>
    <row r="617" spans="1:24" ht="15.75" customHeight="1" x14ac:dyDescent="0.25">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row>
    <row r="618" spans="1:24" ht="15.75" customHeight="1" x14ac:dyDescent="0.25">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row>
    <row r="619" spans="1:24" ht="15.75" customHeight="1" x14ac:dyDescent="0.25">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row>
    <row r="620" spans="1:24" ht="15.75" customHeight="1" x14ac:dyDescent="0.25">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row>
    <row r="621" spans="1:24" ht="15.75" customHeight="1" x14ac:dyDescent="0.25">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row>
    <row r="622" spans="1:24" ht="15.75" customHeight="1" x14ac:dyDescent="0.25">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row>
    <row r="623" spans="1:24" ht="15.75" customHeight="1" x14ac:dyDescent="0.25">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row>
    <row r="624" spans="1:24" ht="15.75" customHeight="1" x14ac:dyDescent="0.25">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row>
    <row r="625" spans="1:24" ht="15.75" customHeight="1" x14ac:dyDescent="0.25">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row>
    <row r="626" spans="1:24" ht="15.75" customHeight="1" x14ac:dyDescent="0.25">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row>
    <row r="627" spans="1:24" ht="15.75" customHeight="1" x14ac:dyDescent="0.25">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row>
    <row r="628" spans="1:24" ht="15.75" customHeight="1" x14ac:dyDescent="0.25">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row>
    <row r="629" spans="1:24" ht="15.75" customHeight="1" x14ac:dyDescent="0.25">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row>
    <row r="630" spans="1:24" ht="15.75" customHeight="1" x14ac:dyDescent="0.25">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row>
    <row r="631" spans="1:24" ht="15.75" customHeight="1" x14ac:dyDescent="0.25">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row>
    <row r="632" spans="1:24" ht="15.75" customHeight="1" x14ac:dyDescent="0.25">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row>
    <row r="633" spans="1:24" ht="15.75" customHeight="1" x14ac:dyDescent="0.25">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row>
    <row r="634" spans="1:24" ht="15.75" customHeight="1" x14ac:dyDescent="0.25">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row>
    <row r="635" spans="1:24" ht="15.75" customHeight="1" x14ac:dyDescent="0.25">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row>
    <row r="636" spans="1:24" ht="15.75" customHeight="1" x14ac:dyDescent="0.25">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row>
    <row r="637" spans="1:24" ht="15.75" customHeight="1" x14ac:dyDescent="0.25">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row>
    <row r="638" spans="1:24" ht="15.75" customHeight="1" x14ac:dyDescent="0.25">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row>
    <row r="639" spans="1:24" ht="15.75" customHeight="1" x14ac:dyDescent="0.25">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row>
    <row r="640" spans="1:24" ht="15.75" customHeight="1" x14ac:dyDescent="0.25">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row>
    <row r="641" spans="1:24" ht="15.75" customHeight="1" x14ac:dyDescent="0.25">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row>
    <row r="642" spans="1:24" ht="15.75" customHeight="1" x14ac:dyDescent="0.25">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row>
    <row r="643" spans="1:24" ht="15.75" customHeight="1" x14ac:dyDescent="0.25">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row>
    <row r="644" spans="1:24" ht="15.75" customHeight="1" x14ac:dyDescent="0.25">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row>
    <row r="645" spans="1:24" ht="15.75" customHeight="1" x14ac:dyDescent="0.25">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row>
    <row r="646" spans="1:24" ht="15.75" customHeight="1" x14ac:dyDescent="0.25">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row>
    <row r="647" spans="1:24" ht="15.75" customHeight="1" x14ac:dyDescent="0.25">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row>
    <row r="648" spans="1:24" ht="15.75" customHeight="1" x14ac:dyDescent="0.25">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row>
    <row r="649" spans="1:24" ht="15.75" customHeight="1" x14ac:dyDescent="0.25">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row>
    <row r="650" spans="1:24" ht="15.75" customHeight="1" x14ac:dyDescent="0.25">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row>
    <row r="651" spans="1:24" ht="15.75" customHeight="1" x14ac:dyDescent="0.25">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row>
    <row r="652" spans="1:24" ht="15.75" customHeight="1" x14ac:dyDescent="0.25">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row>
    <row r="653" spans="1:24" ht="15.75" customHeight="1" x14ac:dyDescent="0.25">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row>
    <row r="654" spans="1:24" ht="15.75" customHeight="1" x14ac:dyDescent="0.25">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row>
    <row r="655" spans="1:24" ht="15.75" customHeight="1" x14ac:dyDescent="0.25">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row>
    <row r="656" spans="1:24" ht="15.75" customHeight="1" x14ac:dyDescent="0.25">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row>
    <row r="657" spans="1:24" ht="15.75" customHeight="1" x14ac:dyDescent="0.25">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row>
    <row r="658" spans="1:24" ht="15.75" customHeight="1" x14ac:dyDescent="0.25">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row>
    <row r="659" spans="1:24" ht="15.75" customHeight="1" x14ac:dyDescent="0.25">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row>
    <row r="660" spans="1:24" ht="15.75" customHeight="1" x14ac:dyDescent="0.25">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row>
    <row r="661" spans="1:24" ht="15.75" customHeight="1" x14ac:dyDescent="0.25">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row>
    <row r="662" spans="1:24" ht="15.75" customHeight="1" x14ac:dyDescent="0.25">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row>
    <row r="663" spans="1:24" ht="15.75" customHeight="1" x14ac:dyDescent="0.25">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row>
    <row r="664" spans="1:24" ht="15.75" customHeight="1" x14ac:dyDescent="0.25">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row>
    <row r="665" spans="1:24" ht="15.75" customHeight="1" x14ac:dyDescent="0.25">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row>
    <row r="666" spans="1:24" ht="15.75" customHeight="1" x14ac:dyDescent="0.25">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row>
    <row r="667" spans="1:24" ht="15.75" customHeight="1" x14ac:dyDescent="0.25">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row>
    <row r="668" spans="1:24" ht="15.75" customHeight="1" x14ac:dyDescent="0.25">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row>
    <row r="669" spans="1:24" ht="15.75" customHeight="1" x14ac:dyDescent="0.25">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row>
    <row r="670" spans="1:24" ht="15.75" customHeight="1" x14ac:dyDescent="0.25">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row>
    <row r="671" spans="1:24" ht="15.75" customHeight="1" x14ac:dyDescent="0.25">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row>
    <row r="672" spans="1:24" ht="15.75" customHeight="1" x14ac:dyDescent="0.25">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row>
    <row r="673" spans="1:24" ht="15.75" customHeight="1" x14ac:dyDescent="0.25">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row>
    <row r="674" spans="1:24" ht="15.75" customHeight="1" x14ac:dyDescent="0.25">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row>
    <row r="675" spans="1:24" ht="15.75" customHeight="1" x14ac:dyDescent="0.25">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row>
    <row r="676" spans="1:24" ht="15.75" customHeight="1" x14ac:dyDescent="0.25">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row>
    <row r="677" spans="1:24" ht="15.75" customHeight="1" x14ac:dyDescent="0.25">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row>
    <row r="678" spans="1:24" ht="15.75" customHeight="1" x14ac:dyDescent="0.25">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row>
    <row r="679" spans="1:24" ht="15.75" customHeight="1" x14ac:dyDescent="0.25">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row>
    <row r="680" spans="1:24" ht="15.75" customHeight="1" x14ac:dyDescent="0.25">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row>
    <row r="681" spans="1:24" ht="15.75" customHeight="1" x14ac:dyDescent="0.25">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row>
    <row r="682" spans="1:24" ht="15.75" customHeight="1" x14ac:dyDescent="0.25">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row>
    <row r="683" spans="1:24" ht="15.75" customHeight="1" x14ac:dyDescent="0.25">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row>
    <row r="684" spans="1:24" ht="15.75" customHeight="1" x14ac:dyDescent="0.25">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row>
    <row r="685" spans="1:24" ht="15.75" customHeight="1" x14ac:dyDescent="0.25">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row>
    <row r="686" spans="1:24" ht="15.75" customHeight="1" x14ac:dyDescent="0.25">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row>
    <row r="687" spans="1:24" ht="15.75" customHeight="1" x14ac:dyDescent="0.25">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row>
    <row r="688" spans="1:24" ht="15.75" customHeight="1" x14ac:dyDescent="0.25">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row>
    <row r="689" spans="1:24" ht="15.75" customHeight="1" x14ac:dyDescent="0.25">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row>
    <row r="690" spans="1:24" ht="15.75" customHeight="1" x14ac:dyDescent="0.25">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row>
    <row r="691" spans="1:24" ht="15.75" customHeight="1" x14ac:dyDescent="0.25">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row>
    <row r="692" spans="1:24" ht="15.75" customHeight="1" x14ac:dyDescent="0.25">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row>
    <row r="693" spans="1:24" ht="15.75" customHeight="1" x14ac:dyDescent="0.25">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row>
    <row r="694" spans="1:24" ht="15.75" customHeight="1" x14ac:dyDescent="0.25">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row>
    <row r="695" spans="1:24" ht="15.75" customHeight="1" x14ac:dyDescent="0.25">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row>
    <row r="696" spans="1:24" ht="15.75" customHeight="1" x14ac:dyDescent="0.25">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row>
    <row r="697" spans="1:24" ht="15.75" customHeight="1" x14ac:dyDescent="0.25">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row>
    <row r="698" spans="1:24" ht="15.75" customHeight="1" x14ac:dyDescent="0.25">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row>
    <row r="699" spans="1:24" ht="15.75" customHeight="1" x14ac:dyDescent="0.25">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row>
    <row r="700" spans="1:24" ht="15.75" customHeight="1" x14ac:dyDescent="0.25">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row>
    <row r="701" spans="1:24" ht="15.75" customHeight="1" x14ac:dyDescent="0.25">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row>
    <row r="702" spans="1:24" ht="15.75" customHeight="1" x14ac:dyDescent="0.25">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row>
    <row r="703" spans="1:24" ht="15.75" customHeight="1" x14ac:dyDescent="0.25">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row>
    <row r="704" spans="1:24" ht="15.75" customHeight="1" x14ac:dyDescent="0.25">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row>
    <row r="705" spans="1:24" ht="15.75" customHeight="1" x14ac:dyDescent="0.25">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row>
    <row r="706" spans="1:24" ht="15.75" customHeight="1" x14ac:dyDescent="0.25">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row>
    <row r="707" spans="1:24" ht="15.75" customHeight="1" x14ac:dyDescent="0.25">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row>
    <row r="708" spans="1:24" ht="15.75" customHeight="1" x14ac:dyDescent="0.25">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row>
    <row r="709" spans="1:24" ht="15.75" customHeight="1" x14ac:dyDescent="0.25">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row>
    <row r="710" spans="1:24" ht="15.75" customHeight="1" x14ac:dyDescent="0.25">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row>
    <row r="711" spans="1:24" ht="15.75" customHeight="1" x14ac:dyDescent="0.25">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row>
    <row r="712" spans="1:24" ht="15.75" customHeight="1" x14ac:dyDescent="0.25">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row>
    <row r="713" spans="1:24" ht="15.75" customHeight="1" x14ac:dyDescent="0.25">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row>
    <row r="714" spans="1:24" ht="15.75" customHeight="1" x14ac:dyDescent="0.25">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row>
    <row r="715" spans="1:24" ht="15.75" customHeight="1" x14ac:dyDescent="0.25">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row>
    <row r="716" spans="1:24" ht="15.75" customHeight="1" x14ac:dyDescent="0.25">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row>
    <row r="717" spans="1:24" ht="15.75" customHeight="1" x14ac:dyDescent="0.25">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row>
    <row r="718" spans="1:24" ht="15.75" customHeight="1" x14ac:dyDescent="0.25">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row>
    <row r="719" spans="1:24" ht="15.75" customHeight="1" x14ac:dyDescent="0.25">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row>
    <row r="720" spans="1:24" ht="15.75" customHeight="1" x14ac:dyDescent="0.25">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row>
    <row r="721" spans="1:24" ht="15.75" customHeight="1" x14ac:dyDescent="0.25">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row>
    <row r="722" spans="1:24" ht="15.75" customHeight="1" x14ac:dyDescent="0.25">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row>
    <row r="723" spans="1:24" ht="15.75" customHeight="1" x14ac:dyDescent="0.25">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row>
    <row r="724" spans="1:24" ht="15.75" customHeight="1" x14ac:dyDescent="0.25">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row>
    <row r="725" spans="1:24" ht="15.75" customHeight="1" x14ac:dyDescent="0.25">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row>
    <row r="726" spans="1:24" ht="15.75" customHeight="1" x14ac:dyDescent="0.25">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row>
    <row r="727" spans="1:24" ht="15.75" customHeight="1" x14ac:dyDescent="0.25">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row>
    <row r="728" spans="1:24" ht="15.75" customHeight="1" x14ac:dyDescent="0.25">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row>
    <row r="729" spans="1:24" ht="15.75" customHeight="1" x14ac:dyDescent="0.25">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row>
    <row r="730" spans="1:24" ht="15.75" customHeight="1" x14ac:dyDescent="0.25">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row>
    <row r="731" spans="1:24" ht="15.75" customHeight="1" x14ac:dyDescent="0.25">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row>
    <row r="732" spans="1:24" ht="15.75" customHeight="1" x14ac:dyDescent="0.25">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row>
    <row r="733" spans="1:24" ht="15.75" customHeight="1" x14ac:dyDescent="0.25">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row>
    <row r="734" spans="1:24" ht="15.75" customHeight="1" x14ac:dyDescent="0.25">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row>
    <row r="735" spans="1:24" ht="15.75" customHeight="1" x14ac:dyDescent="0.25">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row>
    <row r="736" spans="1:24" ht="15.75" customHeight="1" x14ac:dyDescent="0.25">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row>
    <row r="737" spans="1:24" ht="15.75" customHeight="1" x14ac:dyDescent="0.25">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row>
    <row r="738" spans="1:24" ht="15.75" customHeight="1" x14ac:dyDescent="0.25">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row>
    <row r="739" spans="1:24" ht="15.75" customHeight="1" x14ac:dyDescent="0.25">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row>
    <row r="740" spans="1:24" ht="15.75" customHeight="1" x14ac:dyDescent="0.25">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row>
    <row r="741" spans="1:24" ht="15.75" customHeight="1" x14ac:dyDescent="0.25">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row>
    <row r="742" spans="1:24" ht="15.75" customHeight="1" x14ac:dyDescent="0.25">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row>
    <row r="743" spans="1:24" ht="15.75" customHeight="1" x14ac:dyDescent="0.25">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row>
    <row r="744" spans="1:24" ht="15.75" customHeight="1" x14ac:dyDescent="0.25">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row>
    <row r="745" spans="1:24" ht="15.75" customHeight="1" x14ac:dyDescent="0.25">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row>
    <row r="746" spans="1:24" ht="15.75" customHeight="1" x14ac:dyDescent="0.25">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row>
    <row r="747" spans="1:24" ht="15.75" customHeight="1" x14ac:dyDescent="0.25">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row>
    <row r="748" spans="1:24" ht="15.75" customHeight="1" x14ac:dyDescent="0.25">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row>
    <row r="749" spans="1:24" ht="15.75" customHeight="1" x14ac:dyDescent="0.25">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row>
    <row r="750" spans="1:24" ht="15.75" customHeight="1" x14ac:dyDescent="0.25">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row>
    <row r="751" spans="1:24" ht="15.75" customHeight="1" x14ac:dyDescent="0.25">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row>
    <row r="752" spans="1:24" ht="15.75" customHeight="1" x14ac:dyDescent="0.25">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row>
    <row r="753" spans="1:24" ht="15.75" customHeight="1" x14ac:dyDescent="0.25">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row>
    <row r="754" spans="1:24" ht="15.75" customHeight="1" x14ac:dyDescent="0.25">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row>
    <row r="755" spans="1:24" ht="15.75" customHeight="1" x14ac:dyDescent="0.25">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row>
    <row r="756" spans="1:24" ht="15.75" customHeight="1" x14ac:dyDescent="0.25">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row>
    <row r="757" spans="1:24" ht="15.75" customHeight="1" x14ac:dyDescent="0.25">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row>
    <row r="758" spans="1:24" ht="15.75" customHeight="1" x14ac:dyDescent="0.25">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row>
    <row r="759" spans="1:24" ht="15.75" customHeight="1" x14ac:dyDescent="0.25">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row>
    <row r="760" spans="1:24" ht="15.75" customHeight="1" x14ac:dyDescent="0.25">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row>
    <row r="761" spans="1:24" ht="15.75" customHeight="1" x14ac:dyDescent="0.25">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row>
    <row r="762" spans="1:24" ht="15.75" customHeight="1" x14ac:dyDescent="0.25">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row>
    <row r="763" spans="1:24" ht="15.75" customHeight="1" x14ac:dyDescent="0.25">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row>
    <row r="764" spans="1:24" ht="15.75" customHeight="1" x14ac:dyDescent="0.25">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row>
    <row r="765" spans="1:24" ht="15.75" customHeight="1" x14ac:dyDescent="0.25">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row>
    <row r="766" spans="1:24" ht="15.75" customHeight="1" x14ac:dyDescent="0.25">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row>
    <row r="767" spans="1:24" ht="15.75" customHeight="1" x14ac:dyDescent="0.25">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row>
    <row r="768" spans="1:24" ht="15.75" customHeight="1" x14ac:dyDescent="0.25">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row>
    <row r="769" spans="1:24" ht="15.75" customHeight="1" x14ac:dyDescent="0.25">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row>
    <row r="770" spans="1:24" ht="15.75" customHeight="1" x14ac:dyDescent="0.25">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row>
    <row r="771" spans="1:24" ht="15.75" customHeight="1" x14ac:dyDescent="0.25">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row>
    <row r="772" spans="1:24" ht="15.75" customHeight="1" x14ac:dyDescent="0.25">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row>
    <row r="773" spans="1:24" ht="15.75" customHeight="1" x14ac:dyDescent="0.25">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row>
    <row r="774" spans="1:24" ht="15.75" customHeight="1" x14ac:dyDescent="0.25">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row>
    <row r="775" spans="1:24" ht="15.75" customHeight="1" x14ac:dyDescent="0.25">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row>
    <row r="776" spans="1:24" ht="15.75" customHeight="1" x14ac:dyDescent="0.25">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row>
    <row r="777" spans="1:24" ht="15.75" customHeight="1" x14ac:dyDescent="0.25">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row>
    <row r="778" spans="1:24" ht="15.75" customHeight="1" x14ac:dyDescent="0.25">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row>
    <row r="779" spans="1:24" ht="15.75" customHeight="1" x14ac:dyDescent="0.25">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row>
    <row r="780" spans="1:24" ht="15.75" customHeight="1" x14ac:dyDescent="0.25">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row>
    <row r="781" spans="1:24" ht="15.75" customHeight="1" x14ac:dyDescent="0.25">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row>
    <row r="782" spans="1:24" ht="15.75" customHeight="1" x14ac:dyDescent="0.25">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row>
    <row r="783" spans="1:24" ht="15.75" customHeight="1" x14ac:dyDescent="0.25">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row>
    <row r="784" spans="1:24" ht="15.75" customHeight="1" x14ac:dyDescent="0.25">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row>
    <row r="785" spans="1:24" ht="15.75" customHeight="1" x14ac:dyDescent="0.25">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row>
    <row r="786" spans="1:24" ht="15.75" customHeight="1" x14ac:dyDescent="0.25">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row>
    <row r="787" spans="1:24" ht="15.75" customHeight="1" x14ac:dyDescent="0.25">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row>
    <row r="788" spans="1:24" ht="15.75" customHeight="1" x14ac:dyDescent="0.25">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row>
    <row r="789" spans="1:24" ht="15.75" customHeight="1" x14ac:dyDescent="0.25">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row>
    <row r="790" spans="1:24" ht="15.75" customHeight="1" x14ac:dyDescent="0.25">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row>
    <row r="791" spans="1:24" ht="15.75" customHeight="1" x14ac:dyDescent="0.25">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row>
    <row r="792" spans="1:24" ht="15.75" customHeight="1" x14ac:dyDescent="0.25">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row>
    <row r="793" spans="1:24" ht="15.75" customHeight="1" x14ac:dyDescent="0.25">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row>
    <row r="794" spans="1:24" ht="15.75" customHeight="1" x14ac:dyDescent="0.25">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row>
    <row r="795" spans="1:24" ht="15.75" customHeight="1" x14ac:dyDescent="0.25">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row>
    <row r="796" spans="1:24" ht="15.75" customHeight="1" x14ac:dyDescent="0.25">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row>
    <row r="797" spans="1:24" ht="15.75" customHeight="1" x14ac:dyDescent="0.25">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row>
    <row r="798" spans="1:24" ht="15.75" customHeight="1" x14ac:dyDescent="0.25">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row>
    <row r="799" spans="1:24" ht="15.75" customHeight="1" x14ac:dyDescent="0.25">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row>
    <row r="800" spans="1:24" ht="15.75" customHeight="1" x14ac:dyDescent="0.25">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row>
    <row r="801" spans="1:24" ht="15.75" customHeight="1" x14ac:dyDescent="0.25">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row>
    <row r="802" spans="1:24" ht="15.75" customHeight="1" x14ac:dyDescent="0.25">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row>
    <row r="803" spans="1:24" ht="15.75" customHeight="1" x14ac:dyDescent="0.25">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row>
    <row r="804" spans="1:24" ht="15.75" customHeight="1" x14ac:dyDescent="0.25">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row>
    <row r="805" spans="1:24" ht="15.75" customHeight="1" x14ac:dyDescent="0.25">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row>
    <row r="806" spans="1:24" ht="15.75" customHeight="1" x14ac:dyDescent="0.25">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row>
    <row r="807" spans="1:24" ht="15.75" customHeight="1" x14ac:dyDescent="0.25">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row>
    <row r="808" spans="1:24" ht="15.75" customHeight="1" x14ac:dyDescent="0.25">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row>
    <row r="809" spans="1:24" ht="15.75" customHeight="1" x14ac:dyDescent="0.25">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row>
    <row r="810" spans="1:24" ht="15.75" customHeight="1" x14ac:dyDescent="0.25">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row>
    <row r="811" spans="1:24" ht="15.75" customHeight="1" x14ac:dyDescent="0.25">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row>
    <row r="812" spans="1:24" ht="15.75" customHeight="1" x14ac:dyDescent="0.25">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row>
    <row r="813" spans="1:24" ht="15.75" customHeight="1" x14ac:dyDescent="0.25">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row>
    <row r="814" spans="1:24" ht="15.75" customHeight="1" x14ac:dyDescent="0.25">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row>
    <row r="815" spans="1:24" ht="15.75" customHeight="1" x14ac:dyDescent="0.25">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row>
    <row r="816" spans="1:24" ht="15.75" customHeight="1" x14ac:dyDescent="0.25">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row>
    <row r="817" spans="1:24" ht="15.75" customHeight="1" x14ac:dyDescent="0.25">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row>
    <row r="818" spans="1:24" ht="15.75" customHeight="1" x14ac:dyDescent="0.25">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row>
    <row r="819" spans="1:24" ht="15.75" customHeight="1" x14ac:dyDescent="0.25">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row>
    <row r="820" spans="1:24" ht="15.75" customHeight="1" x14ac:dyDescent="0.25">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row>
    <row r="821" spans="1:24" ht="15.75" customHeight="1" x14ac:dyDescent="0.25">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row>
    <row r="822" spans="1:24" ht="15.75" customHeight="1" x14ac:dyDescent="0.25">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row>
    <row r="823" spans="1:24" ht="15.75" customHeight="1" x14ac:dyDescent="0.25">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row>
    <row r="824" spans="1:24" ht="15.75" customHeight="1" x14ac:dyDescent="0.25">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row>
    <row r="825" spans="1:24" ht="15.75" customHeight="1" x14ac:dyDescent="0.25">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row>
    <row r="826" spans="1:24" ht="15.75" customHeight="1" x14ac:dyDescent="0.25">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row>
    <row r="827" spans="1:24" ht="15.75" customHeight="1" x14ac:dyDescent="0.25">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row>
    <row r="828" spans="1:24" ht="15.75" customHeight="1" x14ac:dyDescent="0.25">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row>
    <row r="829" spans="1:24" ht="15.75" customHeight="1" x14ac:dyDescent="0.25">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row>
    <row r="830" spans="1:24" ht="15.75" customHeight="1" x14ac:dyDescent="0.25">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row>
    <row r="831" spans="1:24" ht="15.75" customHeight="1" x14ac:dyDescent="0.25">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row>
    <row r="832" spans="1:24" ht="15.75" customHeight="1" x14ac:dyDescent="0.25">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row>
    <row r="833" spans="1:24" ht="15.75" customHeight="1" x14ac:dyDescent="0.25">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row>
    <row r="834" spans="1:24" ht="15.75" customHeight="1" x14ac:dyDescent="0.25">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row>
    <row r="835" spans="1:24" ht="15.75" customHeight="1" x14ac:dyDescent="0.25">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row>
    <row r="836" spans="1:24" ht="15.75" customHeight="1" x14ac:dyDescent="0.25">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row>
    <row r="837" spans="1:24" ht="15.75" customHeight="1" x14ac:dyDescent="0.25">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row>
    <row r="838" spans="1:24" ht="15.75" customHeight="1" x14ac:dyDescent="0.25">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row>
    <row r="839" spans="1:24" ht="15.75" customHeight="1" x14ac:dyDescent="0.25">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row>
    <row r="840" spans="1:24" ht="15.75" customHeight="1" x14ac:dyDescent="0.25">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row>
    <row r="841" spans="1:24" ht="15.75" customHeight="1" x14ac:dyDescent="0.25">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row>
    <row r="842" spans="1:24" ht="15.75" customHeight="1" x14ac:dyDescent="0.25">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row>
    <row r="843" spans="1:24" ht="15.75" customHeight="1" x14ac:dyDescent="0.25">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row>
    <row r="844" spans="1:24" ht="15.75" customHeight="1" x14ac:dyDescent="0.25">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row>
    <row r="845" spans="1:24" ht="15.75" customHeight="1" x14ac:dyDescent="0.25">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row>
    <row r="846" spans="1:24" ht="15.75" customHeight="1" x14ac:dyDescent="0.25">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row>
    <row r="847" spans="1:24" ht="15.75" customHeight="1" x14ac:dyDescent="0.25">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row>
    <row r="848" spans="1:24" ht="15.75" customHeight="1" x14ac:dyDescent="0.25">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row>
    <row r="849" spans="1:24" ht="15.75" customHeight="1" x14ac:dyDescent="0.25">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row>
    <row r="850" spans="1:24" ht="15.75" customHeight="1" x14ac:dyDescent="0.25">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row>
    <row r="851" spans="1:24" ht="15.75" customHeight="1" x14ac:dyDescent="0.25">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row>
    <row r="852" spans="1:24" ht="15.75" customHeight="1" x14ac:dyDescent="0.25">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row>
    <row r="853" spans="1:24" ht="15.75" customHeight="1" x14ac:dyDescent="0.25">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row>
    <row r="854" spans="1:24" ht="15.75" customHeight="1" x14ac:dyDescent="0.25">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row>
    <row r="855" spans="1:24" ht="15.75" customHeight="1" x14ac:dyDescent="0.25">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row>
    <row r="856" spans="1:24" ht="15.75" customHeight="1" x14ac:dyDescent="0.25">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row>
    <row r="857" spans="1:24" ht="15.75" customHeight="1" x14ac:dyDescent="0.25">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row>
    <row r="858" spans="1:24" ht="15.75" customHeight="1" x14ac:dyDescent="0.25">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row>
    <row r="859" spans="1:24" ht="15.75" customHeight="1" x14ac:dyDescent="0.25">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row>
    <row r="860" spans="1:24" ht="15.75" customHeight="1" x14ac:dyDescent="0.25">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row>
    <row r="861" spans="1:24" ht="15.75" customHeight="1" x14ac:dyDescent="0.25">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row>
    <row r="862" spans="1:24" ht="15.75" customHeight="1" x14ac:dyDescent="0.25">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row>
    <row r="863" spans="1:24" ht="15.75" customHeight="1" x14ac:dyDescent="0.25">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row>
    <row r="864" spans="1:24" ht="15.75" customHeight="1" x14ac:dyDescent="0.25">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row>
    <row r="865" spans="1:24" ht="15.75" customHeight="1" x14ac:dyDescent="0.25">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row>
    <row r="866" spans="1:24" ht="15.75" customHeight="1" x14ac:dyDescent="0.25">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row>
    <row r="867" spans="1:24" ht="15.75" customHeight="1" x14ac:dyDescent="0.25">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row>
    <row r="868" spans="1:24" ht="15.75" customHeight="1" x14ac:dyDescent="0.25">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row>
    <row r="869" spans="1:24" ht="15.75" customHeight="1" x14ac:dyDescent="0.25">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row>
    <row r="870" spans="1:24" ht="15.75" customHeight="1" x14ac:dyDescent="0.25">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row>
    <row r="871" spans="1:24" ht="15.75" customHeight="1" x14ac:dyDescent="0.25">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row>
    <row r="872" spans="1:24" ht="15.75" customHeight="1" x14ac:dyDescent="0.25">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row>
    <row r="873" spans="1:24" ht="15.75" customHeight="1" x14ac:dyDescent="0.25">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row>
    <row r="874" spans="1:24" ht="15.75" customHeight="1" x14ac:dyDescent="0.25">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row>
    <row r="875" spans="1:24" ht="15.75" customHeight="1" x14ac:dyDescent="0.25">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row>
    <row r="876" spans="1:24" ht="15.75" customHeight="1" x14ac:dyDescent="0.25">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row>
    <row r="877" spans="1:24" ht="15.75" customHeight="1" x14ac:dyDescent="0.25">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row>
    <row r="878" spans="1:24" ht="15.75" customHeight="1" x14ac:dyDescent="0.25">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row>
    <row r="879" spans="1:24" ht="15.75" customHeight="1" x14ac:dyDescent="0.25">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row>
    <row r="880" spans="1:24" ht="15.75" customHeight="1" x14ac:dyDescent="0.25">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row>
    <row r="881" spans="1:24" ht="15.75" customHeight="1" x14ac:dyDescent="0.25">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row>
    <row r="882" spans="1:24" ht="15.75" customHeight="1" x14ac:dyDescent="0.25">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row>
    <row r="883" spans="1:24" ht="15.75" customHeight="1" x14ac:dyDescent="0.25">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row>
    <row r="884" spans="1:24" ht="15.75" customHeight="1" x14ac:dyDescent="0.25">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row>
    <row r="885" spans="1:24" ht="15.75" customHeight="1" x14ac:dyDescent="0.25">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row>
    <row r="886" spans="1:24" ht="15.75" customHeight="1" x14ac:dyDescent="0.25">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row>
    <row r="887" spans="1:24" ht="15.75" customHeight="1" x14ac:dyDescent="0.25">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row>
    <row r="888" spans="1:24" ht="15.75" customHeight="1" x14ac:dyDescent="0.25">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row>
    <row r="889" spans="1:24" ht="15.7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row>
    <row r="890" spans="1:24" ht="15.7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row>
    <row r="891" spans="1:24" ht="15.7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row>
    <row r="892" spans="1:24" ht="15.7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row>
    <row r="893" spans="1:24" ht="15.7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row>
    <row r="894" spans="1:24" ht="15.75" customHeight="1" x14ac:dyDescent="0.25">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row>
    <row r="895" spans="1:24" ht="15.75" customHeight="1" x14ac:dyDescent="0.25">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row>
    <row r="896" spans="1:24" ht="15.75" customHeight="1" x14ac:dyDescent="0.25">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row>
    <row r="897" spans="1:24" ht="15.75" customHeight="1" x14ac:dyDescent="0.25">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row>
    <row r="898" spans="1:24" ht="15.75" customHeight="1" x14ac:dyDescent="0.25">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row>
    <row r="899" spans="1:24" ht="15.75" customHeight="1" x14ac:dyDescent="0.25">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row>
    <row r="900" spans="1:24" ht="15.75" customHeight="1" x14ac:dyDescent="0.25">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row>
    <row r="901" spans="1:24" ht="15.75" customHeight="1" x14ac:dyDescent="0.25">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row>
    <row r="902" spans="1:24" ht="15.75" customHeight="1" x14ac:dyDescent="0.25">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row>
    <row r="903" spans="1:24" ht="15.75" customHeight="1" x14ac:dyDescent="0.25">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row>
    <row r="904" spans="1:24" ht="15.75" customHeight="1" x14ac:dyDescent="0.25">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row>
    <row r="905" spans="1:24" ht="15.75" customHeight="1" x14ac:dyDescent="0.25">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row>
    <row r="906" spans="1:24" ht="15.75" customHeight="1" x14ac:dyDescent="0.25">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row>
    <row r="907" spans="1:24" ht="15.75" customHeight="1" x14ac:dyDescent="0.25">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row>
    <row r="908" spans="1:24" ht="15.75" customHeight="1" x14ac:dyDescent="0.25">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row>
    <row r="909" spans="1:24" ht="15.75" customHeight="1" x14ac:dyDescent="0.25">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row>
    <row r="910" spans="1:24" ht="15.75" customHeight="1" x14ac:dyDescent="0.25">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row>
    <row r="911" spans="1:24" ht="15.75" customHeight="1" x14ac:dyDescent="0.25">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row>
    <row r="912" spans="1:24" ht="15.75" customHeight="1" x14ac:dyDescent="0.25">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row>
    <row r="913" spans="1:24" ht="15.75" customHeight="1" x14ac:dyDescent="0.25">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row>
    <row r="914" spans="1:24" ht="15.75" customHeight="1" x14ac:dyDescent="0.25">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row>
    <row r="915" spans="1:24" ht="15.75" customHeight="1" x14ac:dyDescent="0.25">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row>
    <row r="916" spans="1:24" ht="15.75" customHeight="1" x14ac:dyDescent="0.25">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row>
    <row r="917" spans="1:24" ht="15.75" customHeight="1" x14ac:dyDescent="0.25">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row>
    <row r="918" spans="1:24" ht="15.75" customHeight="1" x14ac:dyDescent="0.25">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row>
    <row r="919" spans="1:24" ht="15.75" customHeight="1" x14ac:dyDescent="0.25">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row>
    <row r="920" spans="1:24" ht="15.75" customHeight="1" x14ac:dyDescent="0.25">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row>
    <row r="921" spans="1:24" ht="15.75" customHeight="1" x14ac:dyDescent="0.25">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row>
    <row r="922" spans="1:24" ht="15.75" customHeight="1" x14ac:dyDescent="0.25">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row>
    <row r="923" spans="1:24" ht="15.75" customHeight="1" x14ac:dyDescent="0.25">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row>
    <row r="924" spans="1:24" ht="15.75" customHeight="1" x14ac:dyDescent="0.25">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row>
    <row r="925" spans="1:24" ht="15.75" customHeight="1" x14ac:dyDescent="0.25">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row>
    <row r="926" spans="1:24" ht="15.75" customHeight="1" x14ac:dyDescent="0.25">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row>
    <row r="927" spans="1:24" ht="15.75" customHeight="1" x14ac:dyDescent="0.25">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row>
    <row r="928" spans="1:24" ht="15.75" customHeight="1" x14ac:dyDescent="0.25">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row>
    <row r="929" spans="1:24" ht="15.75" customHeight="1" x14ac:dyDescent="0.25">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row>
    <row r="930" spans="1:24" ht="15.75" customHeight="1" x14ac:dyDescent="0.25">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row>
    <row r="931" spans="1:24" ht="15.75" customHeight="1" x14ac:dyDescent="0.25">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row>
    <row r="932" spans="1:24" ht="15.75" customHeight="1" x14ac:dyDescent="0.25">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row>
    <row r="933" spans="1:24" ht="15.75" customHeight="1" x14ac:dyDescent="0.25">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row>
    <row r="934" spans="1:24" ht="15.75" customHeight="1" x14ac:dyDescent="0.25">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row>
    <row r="935" spans="1:24" ht="15.75" customHeight="1" x14ac:dyDescent="0.25">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row>
    <row r="936" spans="1:24" ht="15.75" customHeight="1" x14ac:dyDescent="0.25">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row>
    <row r="937" spans="1:24" ht="15.75" customHeight="1" x14ac:dyDescent="0.25">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row>
    <row r="938" spans="1:24" ht="15.75" customHeight="1" x14ac:dyDescent="0.25">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row>
    <row r="939" spans="1:24" ht="15.75" customHeight="1" x14ac:dyDescent="0.25">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row>
    <row r="940" spans="1:24" ht="15.75" customHeight="1" x14ac:dyDescent="0.25">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row>
    <row r="941" spans="1:24" ht="15.75" customHeight="1" x14ac:dyDescent="0.25">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row>
    <row r="942" spans="1:24" ht="15.75" customHeight="1" x14ac:dyDescent="0.25">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row>
    <row r="943" spans="1:24" ht="15.75" customHeight="1" x14ac:dyDescent="0.25">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row>
    <row r="944" spans="1:24" ht="15.75" customHeight="1" x14ac:dyDescent="0.25">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row>
    <row r="945" spans="1:24" ht="15.75" customHeight="1" x14ac:dyDescent="0.25">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row>
    <row r="946" spans="1:24" ht="15.75" customHeight="1" x14ac:dyDescent="0.25">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row>
    <row r="947" spans="1:24" ht="15.75" customHeight="1" x14ac:dyDescent="0.25">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row>
    <row r="948" spans="1:24" ht="15.75" customHeight="1" x14ac:dyDescent="0.25">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row>
    <row r="949" spans="1:24" ht="15.75" customHeight="1" x14ac:dyDescent="0.25">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row>
    <row r="950" spans="1:24" ht="15.75" customHeight="1" x14ac:dyDescent="0.25">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row>
    <row r="951" spans="1:24" ht="15.75" customHeight="1" x14ac:dyDescent="0.25">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row>
    <row r="952" spans="1:24" ht="15.75" customHeight="1" x14ac:dyDescent="0.25">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row>
    <row r="953" spans="1:24" ht="15.75" customHeight="1" x14ac:dyDescent="0.25">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row>
    <row r="954" spans="1:24" ht="15.75" customHeight="1" x14ac:dyDescent="0.25">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row>
    <row r="955" spans="1:24" ht="15.75" customHeight="1" x14ac:dyDescent="0.25">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row>
    <row r="956" spans="1:24" ht="15.75" customHeight="1" x14ac:dyDescent="0.25">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row>
    <row r="957" spans="1:24" ht="15.75" customHeight="1" x14ac:dyDescent="0.25">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row>
    <row r="958" spans="1:24" ht="15.75" customHeight="1" x14ac:dyDescent="0.25">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row>
    <row r="959" spans="1:24" ht="15.75" customHeight="1" x14ac:dyDescent="0.25">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row>
    <row r="960" spans="1:24" ht="15.75" customHeight="1" x14ac:dyDescent="0.25">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row>
    <row r="961" spans="1:24" ht="15.75" customHeight="1" x14ac:dyDescent="0.25">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row>
    <row r="962" spans="1:24" ht="15.75" customHeight="1" x14ac:dyDescent="0.25">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row>
    <row r="963" spans="1:24" ht="15.75" customHeight="1" x14ac:dyDescent="0.25">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row>
    <row r="964" spans="1:24" ht="15.75" customHeight="1" x14ac:dyDescent="0.25">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row>
    <row r="965" spans="1:24" ht="15.75" customHeight="1" x14ac:dyDescent="0.25">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row>
    <row r="966" spans="1:24" ht="15.75" customHeight="1" x14ac:dyDescent="0.25">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row>
    <row r="967" spans="1:24" ht="15.75" customHeight="1" x14ac:dyDescent="0.25">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row>
    <row r="968" spans="1:24" ht="15.75" customHeight="1" x14ac:dyDescent="0.25">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row>
    <row r="969" spans="1:24" ht="15.75" customHeight="1" x14ac:dyDescent="0.25">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row>
    <row r="970" spans="1:24" ht="15.75" customHeight="1" x14ac:dyDescent="0.25">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row>
    <row r="971" spans="1:24" ht="15.75" customHeight="1" x14ac:dyDescent="0.25">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row>
    <row r="972" spans="1:24" ht="15.75" customHeight="1" x14ac:dyDescent="0.25">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row>
    <row r="973" spans="1:24" ht="15.75" customHeight="1" x14ac:dyDescent="0.25">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row>
    <row r="974" spans="1:24" ht="15.75" customHeight="1" x14ac:dyDescent="0.25">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row>
    <row r="975" spans="1:24" ht="15.75" customHeight="1" x14ac:dyDescent="0.25">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row>
    <row r="976" spans="1:24" ht="15.75" customHeight="1" x14ac:dyDescent="0.25">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row>
    <row r="977" spans="1:24" ht="15.75" customHeight="1" x14ac:dyDescent="0.25">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row>
    <row r="978" spans="1:24" ht="15.75" customHeight="1" x14ac:dyDescent="0.25">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row>
    <row r="979" spans="1:24" ht="15.75" customHeight="1" x14ac:dyDescent="0.25">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row>
    <row r="980" spans="1:24" ht="15.75" customHeight="1" x14ac:dyDescent="0.25">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row>
    <row r="981" spans="1:24" ht="15.75" customHeight="1" x14ac:dyDescent="0.25">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row>
    <row r="982" spans="1:24" ht="15.75" customHeight="1" x14ac:dyDescent="0.25">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row>
    <row r="983" spans="1:24" ht="15.75" customHeight="1" x14ac:dyDescent="0.25">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row>
    <row r="984" spans="1:24" ht="15.75" customHeight="1" x14ac:dyDescent="0.25">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row>
    <row r="985" spans="1:24" ht="15.75" customHeight="1" x14ac:dyDescent="0.25">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row>
    <row r="986" spans="1:24" ht="15.75" customHeight="1" x14ac:dyDescent="0.25">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row>
    <row r="987" spans="1:24" ht="15.75" customHeight="1" x14ac:dyDescent="0.25">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row>
    <row r="988" spans="1:24" ht="15.75" customHeight="1" x14ac:dyDescent="0.25">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row>
    <row r="989" spans="1:24" ht="15.75" customHeight="1" x14ac:dyDescent="0.25">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row>
    <row r="990" spans="1:24" ht="15.75" customHeight="1" x14ac:dyDescent="0.25">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row>
    <row r="991" spans="1:24" ht="15.75" customHeight="1" x14ac:dyDescent="0.25">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row>
    <row r="992" spans="1:24" ht="15.75" customHeight="1" x14ac:dyDescent="0.25">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row>
    <row r="993" spans="1:24" ht="15.75" customHeight="1" x14ac:dyDescent="0.25">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row>
    <row r="994" spans="1:24" ht="15.75" customHeight="1" x14ac:dyDescent="0.25">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row>
    <row r="995" spans="1:24" ht="15.75" customHeight="1" x14ac:dyDescent="0.25">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row>
    <row r="996" spans="1:24" ht="15.75" customHeight="1" x14ac:dyDescent="0.2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row>
    <row r="997" spans="1:24" ht="15.75" customHeight="1" x14ac:dyDescent="0.2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row>
    <row r="998" spans="1:24" ht="15.75" customHeight="1" x14ac:dyDescent="0.2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row>
    <row r="999" spans="1:24" ht="15.75" customHeight="1" x14ac:dyDescent="0.2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row>
    <row r="1000" spans="1:24" ht="15.75" customHeight="1" x14ac:dyDescent="0.2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row>
    <row r="1001" spans="1:24" ht="15.75" customHeight="1" x14ac:dyDescent="0.25">
      <c r="A1001" s="25"/>
      <c r="B1001" s="25"/>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row>
    <row r="1002" spans="1:24" ht="15.75" customHeight="1" x14ac:dyDescent="0.25">
      <c r="A1002" s="25"/>
      <c r="B1002" s="25"/>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row>
    <row r="1003" spans="1:24" ht="15.75" customHeight="1" x14ac:dyDescent="0.25">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row>
    <row r="1004" spans="1:24" ht="15.75" customHeight="1" x14ac:dyDescent="0.25">
      <c r="A1004" s="25"/>
      <c r="B1004" s="25"/>
      <c r="C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row>
    <row r="1005" spans="1:24" ht="15.75" customHeight="1" x14ac:dyDescent="0.25">
      <c r="A1005" s="25"/>
      <c r="B1005" s="25"/>
      <c r="C1005" s="25"/>
      <c r="D1005" s="25"/>
      <c r="E1005" s="25"/>
      <c r="F1005" s="25"/>
      <c r="G1005" s="25"/>
      <c r="H1005" s="25"/>
      <c r="I1005" s="25"/>
      <c r="J1005" s="25"/>
      <c r="K1005" s="25"/>
      <c r="L1005" s="25"/>
      <c r="M1005" s="25"/>
      <c r="N1005" s="25"/>
      <c r="O1005" s="25"/>
      <c r="P1005" s="25"/>
      <c r="Q1005" s="25"/>
      <c r="R1005" s="25"/>
      <c r="S1005" s="25"/>
      <c r="T1005" s="25"/>
      <c r="U1005" s="25"/>
      <c r="V1005" s="25"/>
      <c r="W1005" s="25"/>
      <c r="X1005" s="25"/>
    </row>
    <row r="1006" spans="1:24" ht="15.75" customHeight="1" x14ac:dyDescent="0.25">
      <c r="A1006" s="25"/>
      <c r="B1006" s="25"/>
      <c r="C1006" s="25"/>
      <c r="D1006" s="25"/>
      <c r="E1006" s="25"/>
      <c r="F1006" s="25"/>
      <c r="G1006" s="25"/>
      <c r="H1006" s="25"/>
      <c r="I1006" s="25"/>
      <c r="J1006" s="25"/>
      <c r="K1006" s="25"/>
      <c r="L1006" s="25"/>
      <c r="M1006" s="25"/>
      <c r="N1006" s="25"/>
      <c r="O1006" s="25"/>
      <c r="P1006" s="25"/>
      <c r="Q1006" s="25"/>
      <c r="R1006" s="25"/>
      <c r="S1006" s="25"/>
      <c r="T1006" s="25"/>
      <c r="U1006" s="25"/>
      <c r="V1006" s="25"/>
      <c r="W1006" s="25"/>
      <c r="X1006" s="25"/>
    </row>
    <row r="1007" spans="1:24" ht="15.75" customHeight="1" x14ac:dyDescent="0.25">
      <c r="A1007" s="25"/>
      <c r="B1007" s="25"/>
      <c r="C1007" s="25"/>
      <c r="D1007" s="25"/>
      <c r="E1007" s="25"/>
      <c r="F1007" s="25"/>
      <c r="G1007" s="25"/>
      <c r="H1007" s="25"/>
      <c r="I1007" s="25"/>
      <c r="J1007" s="25"/>
      <c r="K1007" s="25"/>
      <c r="L1007" s="25"/>
      <c r="M1007" s="25"/>
      <c r="N1007" s="25"/>
      <c r="O1007" s="25"/>
      <c r="P1007" s="25"/>
      <c r="Q1007" s="25"/>
      <c r="R1007" s="25"/>
      <c r="S1007" s="25"/>
      <c r="T1007" s="25"/>
      <c r="U1007" s="25"/>
      <c r="V1007" s="25"/>
      <c r="W1007" s="25"/>
      <c r="X1007" s="25"/>
    </row>
    <row r="1008" spans="1:24" ht="15.75" customHeight="1" x14ac:dyDescent="0.25">
      <c r="A1008" s="25"/>
      <c r="B1008" s="25"/>
      <c r="C1008" s="25"/>
      <c r="D1008" s="25"/>
      <c r="E1008" s="25"/>
      <c r="F1008" s="25"/>
      <c r="G1008" s="25"/>
      <c r="H1008" s="25"/>
      <c r="I1008" s="25"/>
      <c r="J1008" s="25"/>
      <c r="K1008" s="25"/>
      <c r="L1008" s="25"/>
      <c r="M1008" s="25"/>
      <c r="N1008" s="25"/>
      <c r="O1008" s="25"/>
      <c r="P1008" s="25"/>
      <c r="Q1008" s="25"/>
      <c r="R1008" s="25"/>
      <c r="S1008" s="25"/>
      <c r="T1008" s="25"/>
      <c r="U1008" s="25"/>
      <c r="V1008" s="25"/>
      <c r="W1008" s="25"/>
      <c r="X1008" s="25"/>
    </row>
    <row r="1009" spans="1:24" ht="15.75" customHeight="1" x14ac:dyDescent="0.25">
      <c r="A1009" s="25"/>
      <c r="B1009" s="25"/>
      <c r="C1009" s="25"/>
      <c r="D1009" s="25"/>
      <c r="E1009" s="25"/>
      <c r="F1009" s="25"/>
      <c r="G1009" s="25"/>
      <c r="H1009" s="25"/>
      <c r="I1009" s="25"/>
      <c r="J1009" s="25"/>
      <c r="K1009" s="25"/>
      <c r="L1009" s="25"/>
      <c r="M1009" s="25"/>
      <c r="N1009" s="25"/>
      <c r="O1009" s="25"/>
      <c r="P1009" s="25"/>
      <c r="Q1009" s="25"/>
      <c r="R1009" s="25"/>
      <c r="S1009" s="25"/>
      <c r="T1009" s="25"/>
      <c r="U1009" s="25"/>
      <c r="V1009" s="25"/>
      <c r="W1009" s="25"/>
      <c r="X1009" s="25"/>
    </row>
    <row r="1010" spans="1:24" ht="15.75" customHeight="1" x14ac:dyDescent="0.25">
      <c r="A1010" s="25"/>
      <c r="B1010" s="25"/>
      <c r="C1010" s="25"/>
      <c r="D1010" s="25"/>
      <c r="E1010" s="25"/>
      <c r="F1010" s="25"/>
      <c r="G1010" s="25"/>
      <c r="H1010" s="25"/>
      <c r="I1010" s="25"/>
      <c r="J1010" s="25"/>
      <c r="K1010" s="25"/>
      <c r="L1010" s="25"/>
      <c r="M1010" s="25"/>
      <c r="N1010" s="25"/>
      <c r="O1010" s="25"/>
      <c r="P1010" s="25"/>
      <c r="Q1010" s="25"/>
      <c r="R1010" s="25"/>
      <c r="S1010" s="25"/>
      <c r="T1010" s="25"/>
      <c r="U1010" s="25"/>
      <c r="V1010" s="25"/>
      <c r="W1010" s="25"/>
      <c r="X1010" s="25"/>
    </row>
    <row r="1011" spans="1:24" ht="15.75" customHeight="1" x14ac:dyDescent="0.25">
      <c r="A1011" s="25"/>
      <c r="B1011" s="25"/>
      <c r="C1011" s="25"/>
      <c r="D1011" s="25"/>
      <c r="E1011" s="25"/>
      <c r="F1011" s="25"/>
      <c r="G1011" s="25"/>
      <c r="H1011" s="25"/>
      <c r="I1011" s="25"/>
      <c r="J1011" s="25"/>
      <c r="K1011" s="25"/>
      <c r="L1011" s="25"/>
      <c r="M1011" s="25"/>
      <c r="N1011" s="25"/>
      <c r="O1011" s="25"/>
      <c r="P1011" s="25"/>
      <c r="Q1011" s="25"/>
      <c r="R1011" s="25"/>
      <c r="S1011" s="25"/>
      <c r="T1011" s="25"/>
      <c r="U1011" s="25"/>
      <c r="V1011" s="25"/>
      <c r="W1011" s="25"/>
      <c r="X1011" s="25"/>
    </row>
    <row r="1012" spans="1:24" ht="15.75" customHeight="1" x14ac:dyDescent="0.25">
      <c r="A1012" s="25"/>
      <c r="B1012" s="25"/>
      <c r="C1012" s="25"/>
      <c r="D1012" s="25"/>
      <c r="E1012" s="25"/>
      <c r="F1012" s="25"/>
      <c r="G1012" s="25"/>
      <c r="H1012" s="25"/>
      <c r="I1012" s="25"/>
      <c r="J1012" s="25"/>
      <c r="K1012" s="25"/>
      <c r="L1012" s="25"/>
      <c r="M1012" s="25"/>
      <c r="N1012" s="25"/>
      <c r="O1012" s="25"/>
      <c r="P1012" s="25"/>
      <c r="Q1012" s="25"/>
      <c r="R1012" s="25"/>
      <c r="S1012" s="25"/>
      <c r="T1012" s="25"/>
      <c r="U1012" s="25"/>
      <c r="V1012" s="25"/>
      <c r="W1012" s="25"/>
      <c r="X1012" s="25"/>
    </row>
    <row r="1013" spans="1:24" ht="15.75" customHeight="1" x14ac:dyDescent="0.25">
      <c r="A1013" s="25"/>
      <c r="B1013" s="25"/>
      <c r="C1013" s="25"/>
      <c r="D1013" s="25"/>
      <c r="E1013" s="25"/>
      <c r="F1013" s="25"/>
      <c r="G1013" s="25"/>
      <c r="H1013" s="25"/>
      <c r="I1013" s="25"/>
      <c r="J1013" s="25"/>
      <c r="K1013" s="25"/>
      <c r="L1013" s="25"/>
      <c r="M1013" s="25"/>
      <c r="N1013" s="25"/>
      <c r="O1013" s="25"/>
      <c r="P1013" s="25"/>
      <c r="Q1013" s="25"/>
      <c r="R1013" s="25"/>
      <c r="S1013" s="25"/>
      <c r="T1013" s="25"/>
      <c r="U1013" s="25"/>
      <c r="V1013" s="25"/>
      <c r="W1013" s="25"/>
      <c r="X1013" s="25"/>
    </row>
  </sheetData>
  <mergeCells count="1">
    <mergeCell ref="R4:Z10"/>
  </mergeCells>
  <pageMargins left="0.7" right="0.7" top="0.75" bottom="0.75" header="0" footer="0"/>
  <pageSetup orientation="landscape"/>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28AF8C"/>
    <outlinePr summaryBelow="0" summaryRight="0"/>
  </sheetPr>
  <dimension ref="A1:FL556"/>
  <sheetViews>
    <sheetView zoomScale="80" zoomScaleNormal="80" workbookViewId="0">
      <pane ySplit="1" topLeftCell="A2" activePane="bottomLeft" state="frozen"/>
      <selection activeCell="DJ219" sqref="DJ219"/>
      <selection pane="bottomLeft" activeCell="C5" sqref="C5"/>
    </sheetView>
  </sheetViews>
  <sheetFormatPr defaultColWidth="11.26953125" defaultRowHeight="15" customHeight="1" x14ac:dyDescent="0.25"/>
  <cols>
    <col min="1" max="1" width="9.1796875" customWidth="1"/>
    <col min="2" max="2" width="17.453125" customWidth="1"/>
    <col min="3" max="3" width="13.81640625" bestFit="1" customWidth="1"/>
    <col min="4" max="4" width="15.54296875" customWidth="1"/>
    <col min="5" max="5" width="10.453125" bestFit="1" customWidth="1"/>
    <col min="6" max="6" width="24.453125" bestFit="1" customWidth="1"/>
    <col min="7" max="7" width="13.81640625" bestFit="1" customWidth="1"/>
    <col min="8" max="8" width="10.453125" bestFit="1" customWidth="1"/>
    <col min="9" max="9" width="14.81640625" bestFit="1" customWidth="1"/>
    <col min="10" max="10" width="22" bestFit="1" customWidth="1"/>
    <col min="11" max="11" width="10.453125" bestFit="1" customWidth="1"/>
    <col min="12" max="12" width="10.26953125" bestFit="1" customWidth="1"/>
    <col min="13" max="13" width="8.7265625" customWidth="1"/>
    <col min="14" max="14" width="19.453125" customWidth="1"/>
    <col min="15" max="15" width="9.54296875" bestFit="1" customWidth="1"/>
    <col min="16" max="16" width="11.7265625" bestFit="1" customWidth="1"/>
    <col min="17" max="17" width="10.453125" bestFit="1" customWidth="1"/>
    <col min="18" max="18" width="23.1796875" bestFit="1" customWidth="1"/>
    <col min="19" max="19" width="9.54296875" bestFit="1" customWidth="1"/>
    <col min="20" max="20" width="11.453125" bestFit="1" customWidth="1"/>
    <col min="21" max="21" width="10.81640625" customWidth="1"/>
    <col min="22" max="22" width="22" bestFit="1" customWidth="1"/>
    <col min="23" max="23" width="10.453125" bestFit="1" customWidth="1"/>
    <col min="24" max="24" width="10.26953125" bestFit="1" customWidth="1"/>
    <col min="25" max="25" width="8.7265625" style="244" customWidth="1"/>
    <col min="26" max="26" width="8.7265625" style="448" customWidth="1"/>
    <col min="27" max="27" width="27.54296875" bestFit="1" customWidth="1"/>
    <col min="28" max="28" width="10.81640625" bestFit="1" customWidth="1"/>
    <col min="29" max="29" width="5.81640625" bestFit="1" customWidth="1"/>
    <col min="30" max="30" width="8.7265625" customWidth="1"/>
    <col min="31" max="31" width="43.26953125" bestFit="1" customWidth="1"/>
    <col min="32" max="32" width="13.81640625" bestFit="1" customWidth="1"/>
    <col min="33" max="33" width="5.81640625" bestFit="1" customWidth="1"/>
    <col min="34" max="34" width="14.26953125" bestFit="1" customWidth="1"/>
    <col min="35" max="35" width="22" bestFit="1" customWidth="1"/>
    <col min="36" max="36" width="9.54296875" bestFit="1" customWidth="1"/>
    <col min="37" max="37" width="11" bestFit="1" customWidth="1"/>
    <col min="38" max="38" width="4.453125" bestFit="1" customWidth="1"/>
    <col min="39" max="39" width="23.453125" bestFit="1" customWidth="1"/>
    <col min="40" max="40" width="11" bestFit="1" customWidth="1"/>
    <col min="41" max="41" width="11.7265625" bestFit="1" customWidth="1"/>
    <col min="42" max="42" width="8.7265625" customWidth="1"/>
    <col min="43" max="43" width="23" bestFit="1" customWidth="1"/>
    <col min="44" max="44" width="9.54296875" bestFit="1" customWidth="1"/>
    <col min="45" max="45" width="11.453125" bestFit="1" customWidth="1"/>
    <col min="46" max="46" width="8.7265625" customWidth="1"/>
    <col min="47" max="47" width="22" bestFit="1" customWidth="1"/>
    <col min="48" max="48" width="9.54296875" bestFit="1" customWidth="1"/>
    <col min="49" max="49" width="10.26953125" bestFit="1" customWidth="1"/>
    <col min="50" max="51" width="8.7265625" customWidth="1"/>
    <col min="52" max="52" width="27.54296875" bestFit="1" customWidth="1"/>
    <col min="53" max="53" width="10.81640625" bestFit="1" customWidth="1"/>
    <col min="54" max="54" width="7" bestFit="1" customWidth="1"/>
    <col min="55" max="55" width="8.7265625" customWidth="1"/>
    <col min="56" max="56" width="24.453125" bestFit="1" customWidth="1"/>
    <col min="57" max="57" width="13.81640625" bestFit="1" customWidth="1"/>
    <col min="58" max="58" width="6.7265625" bestFit="1" customWidth="1"/>
    <col min="59" max="59" width="14.26953125" bestFit="1" customWidth="1"/>
    <col min="60" max="60" width="22" bestFit="1" customWidth="1"/>
    <col min="61" max="61" width="9.54296875" bestFit="1" customWidth="1"/>
    <col min="62" max="62" width="10.26953125" bestFit="1" customWidth="1"/>
    <col min="63" max="63" width="8.7265625" customWidth="1"/>
    <col min="64" max="64" width="23.453125" bestFit="1" customWidth="1"/>
    <col min="65" max="65" width="9.54296875" bestFit="1" customWidth="1"/>
    <col min="66" max="66" width="11.7265625" bestFit="1" customWidth="1"/>
    <col min="67" max="67" width="8.7265625" customWidth="1"/>
    <col min="68" max="68" width="23" bestFit="1" customWidth="1"/>
    <col min="69" max="69" width="9.54296875" bestFit="1" customWidth="1"/>
    <col min="70" max="70" width="11.453125" bestFit="1" customWidth="1"/>
    <col min="71" max="71" width="8.7265625" customWidth="1"/>
    <col min="72" max="72" width="22" bestFit="1" customWidth="1"/>
    <col min="73" max="73" width="9.54296875" bestFit="1" customWidth="1"/>
    <col min="74" max="74" width="10.26953125" bestFit="1" customWidth="1"/>
    <col min="75" max="76" width="8.7265625" customWidth="1"/>
    <col min="77" max="77" width="27.54296875" bestFit="1" customWidth="1"/>
    <col min="78" max="78" width="10.81640625" bestFit="1" customWidth="1"/>
    <col min="79" max="79" width="6.453125" customWidth="1"/>
    <col min="80" max="80" width="8.7265625" customWidth="1"/>
    <col min="81" max="81" width="24.453125" bestFit="1" customWidth="1"/>
    <col min="82" max="82" width="13.81640625" bestFit="1" customWidth="1"/>
    <col min="83" max="83" width="5.453125" customWidth="1"/>
    <col min="84" max="84" width="14.26953125" bestFit="1" customWidth="1"/>
    <col min="85" max="85" width="22" bestFit="1" customWidth="1"/>
    <col min="86" max="86" width="9.54296875" bestFit="1" customWidth="1"/>
    <col min="87" max="87" width="10.26953125" bestFit="1" customWidth="1"/>
    <col min="88" max="88" width="8.7265625" customWidth="1"/>
    <col min="89" max="89" width="23.453125" bestFit="1" customWidth="1"/>
    <col min="90" max="90" width="9.54296875" bestFit="1" customWidth="1"/>
    <col min="91" max="91" width="11.7265625" bestFit="1" customWidth="1"/>
    <col min="92" max="92" width="8.7265625" customWidth="1"/>
    <col min="93" max="93" width="23" bestFit="1" customWidth="1"/>
    <col min="94" max="94" width="9.54296875" bestFit="1" customWidth="1"/>
    <col min="95" max="95" width="11.453125" bestFit="1" customWidth="1"/>
    <col min="96" max="96" width="8.7265625" customWidth="1"/>
    <col min="97" max="97" width="22" bestFit="1" customWidth="1"/>
    <col min="98" max="98" width="9.54296875" bestFit="1" customWidth="1"/>
    <col min="99" max="99" width="10.26953125" bestFit="1" customWidth="1"/>
    <col min="100" max="101" width="8.7265625" customWidth="1"/>
    <col min="102" max="102" width="16.81640625" bestFit="1" customWidth="1"/>
    <col min="103" max="103" width="18.7265625" customWidth="1"/>
    <col min="104" max="104" width="30.81640625" customWidth="1"/>
    <col min="105" max="105" width="8.7265625" customWidth="1"/>
    <col min="106" max="106" width="15" customWidth="1"/>
    <col min="107" max="107" width="10.1796875" bestFit="1" customWidth="1"/>
    <col min="108" max="108" width="8.7265625" customWidth="1"/>
    <col min="109" max="109" width="12.1796875" customWidth="1"/>
    <col min="110" max="110" width="6.54296875" bestFit="1" customWidth="1"/>
    <col min="111" max="111" width="8.7265625" customWidth="1"/>
    <col min="112" max="112" width="13.453125" customWidth="1"/>
    <col min="113" max="113" width="10" customWidth="1"/>
    <col min="114" max="114" width="8.7265625" customWidth="1"/>
    <col min="115" max="115" width="13.26953125" customWidth="1"/>
    <col min="116" max="116" width="10.1796875" bestFit="1" customWidth="1"/>
    <col min="117" max="117" width="8.7265625" customWidth="1"/>
    <col min="118" max="118" width="12.26953125" customWidth="1"/>
    <col min="119" max="119" width="10.1796875" bestFit="1" customWidth="1"/>
    <col min="120" max="120" width="8.7265625" customWidth="1"/>
    <col min="121" max="121" width="17.7265625" customWidth="1"/>
    <col min="122" max="122" width="6.7265625" customWidth="1"/>
    <col min="123" max="124" width="8.7265625" customWidth="1"/>
  </cols>
  <sheetData>
    <row r="1" spans="1:124" ht="30" x14ac:dyDescent="0.25">
      <c r="A1" s="28"/>
      <c r="B1" s="850" t="s">
        <v>162</v>
      </c>
      <c r="C1" s="851"/>
      <c r="D1" s="851"/>
      <c r="E1" s="851"/>
      <c r="F1" s="851"/>
      <c r="G1" s="851"/>
      <c r="H1" s="851"/>
      <c r="I1" s="29"/>
      <c r="J1" s="30"/>
      <c r="K1" s="30"/>
      <c r="L1" s="30"/>
      <c r="M1" s="30"/>
      <c r="N1" s="30"/>
      <c r="O1" s="30"/>
      <c r="P1" s="30"/>
      <c r="Q1" s="30"/>
      <c r="R1" s="30"/>
      <c r="S1" s="30"/>
      <c r="T1" s="30"/>
      <c r="U1" s="30"/>
      <c r="V1" s="30"/>
      <c r="W1" s="30"/>
      <c r="X1" s="30"/>
      <c r="Y1" s="441"/>
      <c r="Z1" s="444"/>
      <c r="AA1" s="30"/>
      <c r="AB1" s="30"/>
      <c r="AC1" s="30"/>
      <c r="AD1" s="30"/>
      <c r="AE1" s="30"/>
      <c r="AF1" s="30"/>
      <c r="AG1" s="30"/>
      <c r="AH1" s="30"/>
      <c r="AI1" s="30"/>
      <c r="AJ1" s="30"/>
      <c r="AK1" s="30"/>
      <c r="AL1" s="30"/>
      <c r="AM1" s="30"/>
      <c r="AN1" s="30"/>
      <c r="AO1" s="30"/>
      <c r="AP1" s="30"/>
      <c r="AQ1" s="30"/>
      <c r="AR1" s="30"/>
      <c r="AS1" s="30"/>
      <c r="AT1" s="30"/>
      <c r="AU1" s="30"/>
      <c r="AV1" s="30"/>
      <c r="AW1" s="30"/>
      <c r="AX1" s="31"/>
      <c r="AY1" s="30"/>
      <c r="AZ1" s="30"/>
      <c r="BA1" s="30"/>
      <c r="BB1" s="30"/>
      <c r="BC1" s="30"/>
      <c r="BD1" s="30"/>
      <c r="BE1" s="30"/>
      <c r="BF1" s="30"/>
      <c r="BG1" s="30"/>
      <c r="BH1" s="30"/>
      <c r="BI1" s="30"/>
      <c r="BJ1" s="30"/>
      <c r="BK1" s="30"/>
      <c r="BL1" s="30"/>
      <c r="BM1" s="30"/>
      <c r="BN1" s="30"/>
      <c r="BO1" s="30"/>
      <c r="BP1" s="30"/>
      <c r="BQ1" s="30"/>
      <c r="BR1" s="30"/>
      <c r="BS1" s="30"/>
      <c r="BT1" s="30"/>
      <c r="BU1" s="30"/>
      <c r="BV1" s="30"/>
      <c r="BW1" s="31"/>
      <c r="BX1" s="30"/>
      <c r="BY1" s="30"/>
      <c r="BZ1" s="30"/>
      <c r="CA1" s="30"/>
      <c r="CB1" s="30"/>
      <c r="CC1" s="30"/>
      <c r="CD1" s="30"/>
      <c r="CE1" s="30"/>
      <c r="CF1" s="30"/>
      <c r="CG1" s="30"/>
      <c r="CH1" s="30"/>
      <c r="CI1" s="30"/>
      <c r="CJ1" s="30"/>
      <c r="CK1" s="30"/>
      <c r="CL1" s="30"/>
      <c r="CM1" s="30"/>
      <c r="CN1" s="30"/>
      <c r="CO1" s="30"/>
      <c r="CP1" s="30"/>
      <c r="CQ1" s="30"/>
      <c r="CR1" s="30"/>
      <c r="CS1" s="30"/>
      <c r="CT1" s="30"/>
      <c r="CU1" s="30"/>
      <c r="CV1" s="31"/>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124" ht="22.8" x14ac:dyDescent="0.25">
      <c r="A2" s="32"/>
      <c r="B2" s="32"/>
      <c r="C2" s="32"/>
      <c r="D2" s="33"/>
      <c r="E2" s="32"/>
      <c r="F2" s="32"/>
      <c r="G2" s="32"/>
      <c r="H2" s="32"/>
      <c r="I2" s="25"/>
      <c r="J2" s="34"/>
      <c r="K2" s="34"/>
      <c r="L2" s="34"/>
      <c r="M2" s="34"/>
      <c r="N2" s="34"/>
      <c r="O2" s="34"/>
      <c r="P2" s="34"/>
      <c r="Q2" s="34"/>
      <c r="R2" s="35"/>
      <c r="S2" s="35"/>
      <c r="T2" s="35"/>
      <c r="U2" s="35"/>
      <c r="V2" s="35"/>
      <c r="W2" s="35"/>
      <c r="X2" s="35"/>
      <c r="Y2" s="413"/>
      <c r="Z2" s="445"/>
      <c r="AA2" s="35"/>
      <c r="AB2" s="35"/>
      <c r="AC2" s="35"/>
      <c r="AD2" s="35"/>
      <c r="AE2" s="35"/>
      <c r="AF2" s="35"/>
      <c r="AG2" s="35"/>
      <c r="AH2" s="37" t="s">
        <v>6</v>
      </c>
      <c r="AI2" s="35"/>
      <c r="AJ2" s="35"/>
      <c r="AK2" s="35"/>
      <c r="AL2" s="35"/>
      <c r="AM2" s="35"/>
      <c r="AN2" s="35"/>
      <c r="AO2" s="35"/>
      <c r="AP2" s="35"/>
      <c r="AQ2" s="35"/>
      <c r="AR2" s="35"/>
      <c r="AS2" s="35"/>
      <c r="AT2" s="35"/>
      <c r="AU2" s="35"/>
      <c r="AV2" s="35"/>
      <c r="AW2" s="35"/>
      <c r="AX2" s="36"/>
      <c r="AY2" s="35"/>
      <c r="AZ2" s="35"/>
      <c r="BA2" s="35"/>
      <c r="BB2" s="35"/>
      <c r="BC2" s="35"/>
      <c r="BD2" s="35"/>
      <c r="BE2" s="35"/>
      <c r="BF2" s="35"/>
      <c r="BG2" s="37" t="s">
        <v>7</v>
      </c>
      <c r="BH2" s="35"/>
      <c r="BI2" s="35"/>
      <c r="BJ2" s="35"/>
      <c r="BK2" s="35"/>
      <c r="BL2" s="35"/>
      <c r="BM2" s="35"/>
      <c r="BN2" s="35"/>
      <c r="BO2" s="35"/>
      <c r="BP2" s="35"/>
      <c r="BQ2" s="35"/>
      <c r="BR2" s="35"/>
      <c r="BS2" s="35"/>
      <c r="BT2" s="35"/>
      <c r="BU2" s="35"/>
      <c r="BV2" s="35"/>
      <c r="BW2" s="36"/>
      <c r="BX2" s="35"/>
      <c r="BY2" s="35"/>
      <c r="BZ2" s="35"/>
      <c r="CA2" s="35"/>
      <c r="CB2" s="35"/>
      <c r="CC2" s="35"/>
      <c r="CD2" s="35"/>
      <c r="CE2" s="35"/>
      <c r="CF2" s="37" t="s">
        <v>8</v>
      </c>
      <c r="CG2" s="35"/>
      <c r="CH2" s="35"/>
      <c r="CI2" s="35"/>
      <c r="CJ2" s="34"/>
      <c r="CK2" s="34"/>
      <c r="CL2" s="34"/>
      <c r="CM2" s="34"/>
      <c r="CN2" s="34"/>
      <c r="CO2" s="34"/>
      <c r="CP2" s="34"/>
      <c r="CQ2" s="34"/>
      <c r="CR2" s="34"/>
      <c r="CS2" s="34"/>
      <c r="CT2" s="34"/>
      <c r="CU2" s="34"/>
      <c r="CV2" s="38"/>
      <c r="CW2" s="25"/>
      <c r="CX2" s="25"/>
      <c r="CY2" s="25"/>
      <c r="CZ2" s="25"/>
      <c r="DA2" s="25"/>
      <c r="DB2" s="25"/>
      <c r="DC2" s="25"/>
      <c r="DD2" s="25"/>
      <c r="DE2" s="25"/>
      <c r="DF2" s="25"/>
      <c r="DG2" s="25"/>
      <c r="DH2" s="25"/>
      <c r="DI2" s="25"/>
      <c r="DJ2" s="25"/>
      <c r="DK2" s="25"/>
      <c r="DL2" s="25"/>
      <c r="DM2" s="25"/>
      <c r="DN2" s="25"/>
      <c r="DO2" s="25"/>
      <c r="DP2" s="25"/>
      <c r="DQ2" s="25"/>
      <c r="DR2" s="25"/>
      <c r="DS2" s="25"/>
      <c r="DT2" s="25"/>
    </row>
    <row r="3" spans="1:124" ht="22.8" x14ac:dyDescent="0.25">
      <c r="A3" s="32"/>
      <c r="B3" s="32" t="s">
        <v>381</v>
      </c>
      <c r="C3" s="32"/>
      <c r="D3" s="33"/>
      <c r="E3" s="32"/>
      <c r="F3" s="32"/>
      <c r="G3" s="32"/>
      <c r="H3" s="32"/>
      <c r="I3" s="37"/>
      <c r="J3" s="34"/>
      <c r="K3" s="34"/>
      <c r="L3" s="34"/>
      <c r="M3" s="34"/>
      <c r="N3" s="32" t="s">
        <v>163</v>
      </c>
      <c r="O3" s="32"/>
      <c r="P3" s="33"/>
      <c r="Q3" s="32"/>
      <c r="R3" s="32"/>
      <c r="S3" s="32"/>
      <c r="T3" s="32"/>
      <c r="U3" s="37"/>
      <c r="V3" s="34"/>
      <c r="W3" s="34"/>
      <c r="X3" s="34"/>
      <c r="Y3" s="413"/>
      <c r="Z3" s="445"/>
      <c r="AA3" s="35"/>
      <c r="AB3" s="35"/>
      <c r="AC3" s="35"/>
      <c r="AD3" s="35"/>
      <c r="AE3" s="32" t="s">
        <v>164</v>
      </c>
      <c r="AF3" s="32"/>
      <c r="AG3" s="33"/>
      <c r="AH3" s="32"/>
      <c r="AI3" s="32"/>
      <c r="AJ3" s="32"/>
      <c r="AK3" s="32"/>
      <c r="AL3" s="37"/>
      <c r="AM3" s="34"/>
      <c r="AN3" s="34"/>
      <c r="AO3" s="34"/>
      <c r="AP3" s="35"/>
      <c r="AQ3" s="35"/>
      <c r="AR3" s="35"/>
      <c r="AS3" s="35"/>
      <c r="AT3" s="35"/>
      <c r="AU3" s="35"/>
      <c r="AV3" s="35"/>
      <c r="AW3" s="35"/>
      <c r="AX3" s="36"/>
      <c r="AY3" s="35"/>
      <c r="AZ3" s="35"/>
      <c r="BA3" s="35"/>
      <c r="BB3" s="35"/>
      <c r="BC3" s="35"/>
      <c r="BD3" s="35"/>
      <c r="BE3" s="35"/>
      <c r="BF3" s="35"/>
      <c r="BG3" s="37"/>
      <c r="BH3" s="35"/>
      <c r="BI3" s="35"/>
      <c r="BJ3" s="35"/>
      <c r="BK3" s="35"/>
      <c r="BL3" s="35"/>
      <c r="BM3" s="35"/>
      <c r="BN3" s="35"/>
      <c r="BO3" s="35"/>
      <c r="BP3" s="35"/>
      <c r="BQ3" s="35"/>
      <c r="BR3" s="35"/>
      <c r="BS3" s="35"/>
      <c r="BT3" s="35"/>
      <c r="BU3" s="35"/>
      <c r="BV3" s="35"/>
      <c r="BW3" s="36"/>
      <c r="BX3" s="35"/>
      <c r="BY3" s="35"/>
      <c r="BZ3" s="35"/>
      <c r="CA3" s="35"/>
      <c r="CB3" s="35"/>
      <c r="CC3" s="35"/>
      <c r="CD3" s="35"/>
      <c r="CE3" s="35"/>
      <c r="CF3" s="37"/>
      <c r="CG3" s="35"/>
      <c r="CH3" s="35"/>
      <c r="CI3" s="35"/>
      <c r="CJ3" s="34"/>
      <c r="CK3" s="34"/>
      <c r="CL3" s="34"/>
      <c r="CM3" s="34"/>
      <c r="CN3" s="34"/>
      <c r="CO3" s="34"/>
      <c r="CP3" s="34"/>
      <c r="CQ3" s="34"/>
      <c r="CR3" s="34"/>
      <c r="CS3" s="34"/>
      <c r="CT3" s="34"/>
      <c r="CU3" s="34"/>
      <c r="CV3" s="38"/>
      <c r="CW3" s="25"/>
      <c r="CX3" s="25"/>
      <c r="CY3" s="25"/>
      <c r="CZ3" s="25"/>
      <c r="DA3" s="25"/>
      <c r="DB3" s="25"/>
      <c r="DC3" s="25"/>
      <c r="DD3" s="25"/>
      <c r="DE3" s="25"/>
      <c r="DF3" s="25"/>
      <c r="DG3" s="25"/>
      <c r="DH3" s="25"/>
      <c r="DI3" s="25"/>
      <c r="DJ3" s="25"/>
      <c r="DK3" s="25"/>
      <c r="DL3" s="25"/>
      <c r="DM3" s="25"/>
      <c r="DN3" s="25"/>
      <c r="DO3" s="25"/>
      <c r="DP3" s="25"/>
      <c r="DQ3" s="25"/>
      <c r="DR3" s="25"/>
      <c r="DS3" s="25"/>
      <c r="DT3" s="25"/>
    </row>
    <row r="4" spans="1:124" ht="22.8" x14ac:dyDescent="0.25">
      <c r="A4" s="32"/>
      <c r="B4" s="32" t="s">
        <v>8</v>
      </c>
      <c r="C4" s="32"/>
      <c r="D4" s="33"/>
      <c r="E4" s="32" t="s">
        <v>6</v>
      </c>
      <c r="F4" s="32"/>
      <c r="G4" s="25"/>
      <c r="H4" s="32" t="s">
        <v>7</v>
      </c>
      <c r="I4" s="34"/>
      <c r="J4" s="34"/>
      <c r="K4" s="34"/>
      <c r="L4" s="32" t="s">
        <v>5</v>
      </c>
      <c r="M4" s="25"/>
      <c r="N4" s="32" t="s">
        <v>8</v>
      </c>
      <c r="O4" s="32"/>
      <c r="P4" s="33"/>
      <c r="Q4" s="32" t="s">
        <v>6</v>
      </c>
      <c r="R4" s="32"/>
      <c r="S4" s="25"/>
      <c r="T4" s="32" t="s">
        <v>7</v>
      </c>
      <c r="U4" s="34"/>
      <c r="V4" s="34"/>
      <c r="W4" s="34"/>
      <c r="X4" s="32" t="s">
        <v>5</v>
      </c>
      <c r="Y4" s="413"/>
      <c r="Z4" s="445"/>
      <c r="AA4" s="35"/>
      <c r="AB4" s="35"/>
      <c r="AC4" s="35"/>
      <c r="AD4" s="35"/>
      <c r="AE4" s="32" t="s">
        <v>8</v>
      </c>
      <c r="AF4" s="32"/>
      <c r="AG4" s="33"/>
      <c r="AH4" s="32" t="s">
        <v>6</v>
      </c>
      <c r="AI4" s="32"/>
      <c r="AJ4" s="25"/>
      <c r="AK4" s="32" t="s">
        <v>7</v>
      </c>
      <c r="AL4" s="34"/>
      <c r="AM4" s="34"/>
      <c r="AN4" s="34"/>
      <c r="AO4" s="32" t="s">
        <v>5</v>
      </c>
      <c r="AP4" s="35"/>
      <c r="AQ4" s="35"/>
      <c r="AR4" s="35"/>
      <c r="AS4" s="35"/>
      <c r="AT4" s="35"/>
      <c r="AU4" s="35"/>
      <c r="AV4" s="35"/>
      <c r="AW4" s="35"/>
      <c r="AX4" s="36"/>
      <c r="AY4" s="35"/>
      <c r="AZ4" s="35"/>
      <c r="BA4" s="35"/>
      <c r="BB4" s="35"/>
      <c r="BC4" s="35"/>
      <c r="BD4" s="35"/>
      <c r="BE4" s="35"/>
      <c r="BF4" s="35"/>
      <c r="BG4" s="37"/>
      <c r="BH4" s="35"/>
      <c r="BI4" s="35"/>
      <c r="BJ4" s="35"/>
      <c r="BK4" s="35"/>
      <c r="BL4" s="35"/>
      <c r="BM4" s="35"/>
      <c r="BN4" s="35"/>
      <c r="BO4" s="35"/>
      <c r="BP4" s="35"/>
      <c r="BQ4" s="35"/>
      <c r="BR4" s="35"/>
      <c r="BS4" s="35"/>
      <c r="BT4" s="35"/>
      <c r="BU4" s="35"/>
      <c r="BV4" s="35"/>
      <c r="BW4" s="36"/>
      <c r="BX4" s="35"/>
      <c r="BY4" s="35"/>
      <c r="BZ4" s="35"/>
      <c r="CA4" s="35"/>
      <c r="CB4" s="35"/>
      <c r="CC4" s="35"/>
      <c r="CD4" s="35"/>
      <c r="CE4" s="35"/>
      <c r="CF4" s="37"/>
      <c r="CG4" s="35"/>
      <c r="CH4" s="35"/>
      <c r="CI4" s="35"/>
      <c r="CJ4" s="34"/>
      <c r="CK4" s="34"/>
      <c r="CL4" s="34"/>
      <c r="CM4" s="34"/>
      <c r="CN4" s="34"/>
      <c r="CO4" s="34"/>
      <c r="CP4" s="34"/>
      <c r="CQ4" s="34"/>
      <c r="CR4" s="34"/>
      <c r="CS4" s="34"/>
      <c r="CT4" s="34"/>
      <c r="CU4" s="34"/>
      <c r="CV4" s="38"/>
      <c r="CW4" s="25"/>
      <c r="CX4" s="25"/>
      <c r="CY4" s="25"/>
      <c r="CZ4" s="25"/>
      <c r="DA4" s="25"/>
      <c r="DB4" s="25"/>
      <c r="DC4" s="25"/>
      <c r="DD4" s="25"/>
      <c r="DE4" s="25"/>
      <c r="DF4" s="25"/>
      <c r="DG4" s="25"/>
      <c r="DH4" s="25"/>
      <c r="DI4" s="25"/>
      <c r="DJ4" s="25"/>
      <c r="DK4" s="25"/>
      <c r="DL4" s="25"/>
      <c r="DM4" s="25"/>
      <c r="DN4" s="25"/>
      <c r="DO4" s="25"/>
      <c r="DP4" s="25"/>
      <c r="DQ4" s="25"/>
      <c r="DR4" s="25"/>
      <c r="DS4" s="25"/>
      <c r="DT4" s="25"/>
    </row>
    <row r="5" spans="1:124" ht="22.8" x14ac:dyDescent="0.3">
      <c r="A5" s="32"/>
      <c r="B5" s="39" t="s">
        <v>56</v>
      </c>
      <c r="C5" s="17">
        <f>COUNTIF(CALC_Akkerbouw!H54:H60,"Vlas")*(1/6)*(CALC_Akkerbouw!H52+'Economische variabelen'!C190*Invoer!F15)</f>
        <v>0</v>
      </c>
      <c r="E5" s="14" t="s">
        <v>56</v>
      </c>
      <c r="F5" s="17">
        <f>COUNTIF(CALC_Akkerbouw!L54:L60,"Vlas")*(1/6)*(CALC_Akkerbouw!L52+'Economische variabelen'!C190*Invoer!D15)</f>
        <v>0</v>
      </c>
      <c r="G5" s="25"/>
      <c r="H5" s="14" t="s">
        <v>56</v>
      </c>
      <c r="I5" s="17">
        <f>COUNTIF(CALC_Akkerbouw!H64:H69,"Vlas")*(1/6)*(CALC_Akkerbouw!H62+'Economische variabelen'!C190*Invoer!E15)</f>
        <v>0</v>
      </c>
      <c r="K5" s="14" t="s">
        <v>56</v>
      </c>
      <c r="L5" s="17">
        <f>COUNTIF(CALC_Akkerbouw!L64:L69,"Vlas")*(1/6)*(CALC_Akkerbouw!L62+'Economische variabelen'!C190*Invoer!C15)</f>
        <v>0</v>
      </c>
      <c r="M5" s="25"/>
      <c r="N5" s="39" t="s">
        <v>56</v>
      </c>
      <c r="O5" s="17">
        <f>COUNTIF(CALC_Akkerbouw!P54:P60,"Vlas")*(1/6)*(CALC_Akkerbouw!P52+'Economische variabelen'!D190*Invoer!K15)</f>
        <v>0</v>
      </c>
      <c r="P5" s="1"/>
      <c r="Q5" s="14" t="s">
        <v>56</v>
      </c>
      <c r="R5" s="17">
        <f>COUNTIF(CALC_Akkerbouw!T54:T60,"Vlas")*(1/6)*(CALC_Akkerbouw!T52+'Economische variabelen'!D190*Invoer!I15)</f>
        <v>0</v>
      </c>
      <c r="S5" s="25"/>
      <c r="T5" s="14" t="s">
        <v>56</v>
      </c>
      <c r="U5" s="17">
        <f>COUNTIF(CALC_Akkerbouw!P64:P69,"Vlas")*(1/6)*(CALC_Akkerbouw!P62+'Economische variabelen'!D190*Invoer!J15)</f>
        <v>0</v>
      </c>
      <c r="V5" s="1"/>
      <c r="W5" s="14" t="s">
        <v>56</v>
      </c>
      <c r="X5" s="17">
        <f>COUNTIF(CALC_Akkerbouw!T64:T69,"Vlas")*(1/6)*(CALC_Akkerbouw!T62+'Economische variabelen'!D190*Invoer!H15)</f>
        <v>0</v>
      </c>
      <c r="Y5" s="413"/>
      <c r="Z5" s="445"/>
      <c r="AA5" s="35"/>
      <c r="AB5" s="35"/>
      <c r="AC5" s="35"/>
      <c r="AD5" s="35"/>
      <c r="AE5" s="39" t="s">
        <v>56</v>
      </c>
      <c r="AF5" s="17">
        <f>COUNTIF(CALC_Akkerbouw!X54:X60,"Vlas")*(1/6)*(CALC_Akkerbouw!X52+'Economische variabelen'!E190*Invoer!P15)</f>
        <v>0</v>
      </c>
      <c r="AG5" s="1"/>
      <c r="AH5" s="14" t="s">
        <v>56</v>
      </c>
      <c r="AI5" s="17">
        <f>COUNTIF(CALC_Akkerbouw!AB54:AB60,"Vlas")*(1/6)*(CALC_Akkerbouw!AB52+'Economische variabelen'!E190*Invoer!N15)</f>
        <v>0</v>
      </c>
      <c r="AJ5" s="25"/>
      <c r="AK5" s="14" t="s">
        <v>56</v>
      </c>
      <c r="AL5" s="17">
        <f>COUNTIF(CALC_Akkerbouw!X64:X69,"Vlas")*(1/6)*(CALC_Akkerbouw!X62+'Economische variabelen'!E190*Invoer!O15)</f>
        <v>0</v>
      </c>
      <c r="AM5" s="1"/>
      <c r="AN5" s="14" t="s">
        <v>56</v>
      </c>
      <c r="AO5" s="17">
        <f>COUNTIF(CALC_Akkerbouw!AB64:AB69,"Vlas")*(1/6)*(CALC_Akkerbouw!AB62+'Economische variabelen'!E190*Invoer!M15)</f>
        <v>0</v>
      </c>
      <c r="AP5" s="35"/>
      <c r="AQ5" s="35"/>
      <c r="AR5" s="35"/>
      <c r="AS5" s="35"/>
      <c r="AT5" s="35"/>
      <c r="AU5" s="35"/>
      <c r="AV5" s="35"/>
      <c r="AW5" s="35"/>
      <c r="AX5" s="36"/>
      <c r="AY5" s="35"/>
      <c r="AZ5" s="35"/>
      <c r="BA5" s="35"/>
      <c r="BB5" s="35"/>
      <c r="BC5" s="35"/>
      <c r="BD5" s="35"/>
      <c r="BE5" s="35"/>
      <c r="BF5" s="35"/>
      <c r="BG5" s="37"/>
      <c r="BH5" s="35"/>
      <c r="BI5" s="35"/>
      <c r="BJ5" s="35"/>
      <c r="BK5" s="35"/>
      <c r="BL5" s="35"/>
      <c r="BM5" s="35"/>
      <c r="BN5" s="35"/>
      <c r="BO5" s="35"/>
      <c r="BP5" s="35"/>
      <c r="BQ5" s="35"/>
      <c r="BR5" s="35"/>
      <c r="BS5" s="35"/>
      <c r="BT5" s="35"/>
      <c r="BU5" s="35"/>
      <c r="BV5" s="35"/>
      <c r="BW5" s="36"/>
      <c r="BX5" s="35"/>
      <c r="BY5" s="35"/>
      <c r="BZ5" s="35"/>
      <c r="CA5" s="35"/>
      <c r="CB5" s="35"/>
      <c r="CC5" s="35"/>
      <c r="CD5" s="35"/>
      <c r="CE5" s="35"/>
      <c r="CF5" s="37"/>
      <c r="CG5" s="35"/>
      <c r="CH5" s="35"/>
      <c r="CI5" s="35"/>
      <c r="CJ5" s="34"/>
      <c r="CK5" s="34"/>
      <c r="CL5" s="34"/>
      <c r="CM5" s="34"/>
      <c r="CN5" s="34"/>
      <c r="CO5" s="34"/>
      <c r="CP5" s="34"/>
      <c r="CQ5" s="34"/>
      <c r="CR5" s="34"/>
      <c r="CS5" s="34"/>
      <c r="CT5" s="34"/>
      <c r="CU5" s="34"/>
      <c r="CV5" s="38"/>
      <c r="CW5" s="25"/>
      <c r="CX5" s="25"/>
      <c r="CY5" s="25"/>
      <c r="CZ5" s="25"/>
      <c r="DA5" s="25"/>
      <c r="DB5" s="25"/>
      <c r="DC5" s="25"/>
      <c r="DD5" s="25"/>
      <c r="DE5" s="25"/>
      <c r="DF5" s="25"/>
      <c r="DG5" s="25"/>
      <c r="DH5" s="25"/>
      <c r="DI5" s="25"/>
      <c r="DJ5" s="25"/>
      <c r="DK5" s="25"/>
      <c r="DL5" s="25"/>
      <c r="DM5" s="25"/>
      <c r="DN5" s="25"/>
      <c r="DO5" s="25"/>
      <c r="DP5" s="25"/>
      <c r="DQ5" s="25"/>
      <c r="DR5" s="25"/>
      <c r="DS5" s="25"/>
      <c r="DT5" s="25"/>
    </row>
    <row r="6" spans="1:124" ht="22.8" x14ac:dyDescent="0.3">
      <c r="A6" s="32"/>
      <c r="B6" s="39" t="s">
        <v>66</v>
      </c>
      <c r="C6" s="17">
        <f>COUNTIF(CALC_Akkerbouw!H54:H60,"Hennep")*(1/6)*(CALC_Akkerbouw!H52+'Economische variabelen'!C190*Invoer!F15)</f>
        <v>0</v>
      </c>
      <c r="E6" s="14" t="s">
        <v>66</v>
      </c>
      <c r="F6" s="17">
        <f>COUNTIF(CALC_Akkerbouw!L54:L60,"Hennep")*(1/6)*(CALC_Akkerbouw!L52+'Economische variabelen'!C190*Invoer!D15)</f>
        <v>0</v>
      </c>
      <c r="G6" s="25"/>
      <c r="H6" s="14" t="s">
        <v>66</v>
      </c>
      <c r="I6" s="17">
        <f>COUNTIF(CALC_Akkerbouw!H64:H69,"Hennep")*(1/6)*(CALC_Akkerbouw!H62+'Economische variabelen'!C190*Invoer!E15)</f>
        <v>0</v>
      </c>
      <c r="K6" s="14" t="s">
        <v>66</v>
      </c>
      <c r="L6" s="17">
        <f>COUNTIF(CALC_Akkerbouw!L64:L69,"Hennep")*(1/6)*(CALC_Akkerbouw!L62+'Economische variabelen'!C190*Invoer!C15)</f>
        <v>0</v>
      </c>
      <c r="M6" s="25"/>
      <c r="N6" s="39" t="s">
        <v>66</v>
      </c>
      <c r="O6" s="17">
        <f>COUNTIF(CALC_Akkerbouw!P54:P60,"Hennep")*(1/6)*(CALC_Akkerbouw!P52+'Economische variabelen'!D190*Invoer!K15)</f>
        <v>0</v>
      </c>
      <c r="P6" s="1"/>
      <c r="Q6" s="14" t="s">
        <v>66</v>
      </c>
      <c r="R6" s="17">
        <f>COUNTIF(CALC_Akkerbouw!T54:T60,"Hennep")*(1/6)*(CALC_Akkerbouw!T52+'Economische variabelen'!D190*Invoer!I15)</f>
        <v>0</v>
      </c>
      <c r="S6" s="25"/>
      <c r="T6" s="14" t="s">
        <v>66</v>
      </c>
      <c r="U6" s="17">
        <f>COUNTIF(CALC_Akkerbouw!P64:P69,"Hennep")*(1/6)*(CALC_Akkerbouw!P62+'Economische variabelen'!D190*Invoer!J15)</f>
        <v>0</v>
      </c>
      <c r="V6" s="1"/>
      <c r="W6" s="14" t="s">
        <v>66</v>
      </c>
      <c r="X6" s="17">
        <f>COUNTIF(CALC_Akkerbouw!T64:T69,"Hennep")*(1/6)*(CALC_Akkerbouw!T62+'Economische variabelen'!D190*Invoer!H15)</f>
        <v>0</v>
      </c>
      <c r="Y6" s="413"/>
      <c r="Z6" s="445"/>
      <c r="AA6" s="35"/>
      <c r="AB6" s="35"/>
      <c r="AC6" s="35"/>
      <c r="AD6" s="35"/>
      <c r="AE6" s="39" t="s">
        <v>66</v>
      </c>
      <c r="AF6" s="17">
        <f>COUNTIF(CALC_Akkerbouw!X54:X60,"Hennep")*(1/6)*(CALC_Akkerbouw!X52+'Economische variabelen'!E190*Invoer!P15)</f>
        <v>0</v>
      </c>
      <c r="AG6" s="1"/>
      <c r="AH6" s="14" t="s">
        <v>66</v>
      </c>
      <c r="AI6" s="17">
        <f>COUNTIF(CALC_Akkerbouw!AB54:AB60,"Hennep")*(1/6)*(CALC_Akkerbouw!AB52+'Economische variabelen'!E190*Invoer!N15)</f>
        <v>0</v>
      </c>
      <c r="AJ6" s="25"/>
      <c r="AK6" s="14" t="s">
        <v>66</v>
      </c>
      <c r="AL6" s="17">
        <f>COUNTIF(CALC_Akkerbouw!X64:X69,"Hennep")*(1/6)*(CALC_Akkerbouw!X62+'Economische variabelen'!E190*Invoer!O15)</f>
        <v>0</v>
      </c>
      <c r="AM6" s="1"/>
      <c r="AN6" s="14" t="s">
        <v>66</v>
      </c>
      <c r="AO6" s="17">
        <f>COUNTIF(CALC_Akkerbouw!AB64:AB69,"Hennep")*(1/6)*(CALC_Akkerbouw!AB62+'Economische variabelen'!E190*Invoer!M15)</f>
        <v>0</v>
      </c>
      <c r="AP6" s="35"/>
      <c r="AQ6" s="35"/>
      <c r="AR6" s="35"/>
      <c r="AS6" s="35"/>
      <c r="AT6" s="35"/>
      <c r="AU6" s="35"/>
      <c r="AV6" s="35"/>
      <c r="AW6" s="35"/>
      <c r="AX6" s="36"/>
      <c r="AY6" s="35"/>
      <c r="AZ6" s="35"/>
      <c r="BA6" s="35"/>
      <c r="BB6" s="35"/>
      <c r="BC6" s="35"/>
      <c r="BD6" s="35"/>
      <c r="BE6" s="35"/>
      <c r="BF6" s="35"/>
      <c r="BG6" s="37"/>
      <c r="BH6" s="35"/>
      <c r="BI6" s="35"/>
      <c r="BJ6" s="35"/>
      <c r="BK6" s="35"/>
      <c r="BL6" s="35"/>
      <c r="BM6" s="35"/>
      <c r="BN6" s="35"/>
      <c r="BO6" s="35"/>
      <c r="BP6" s="35"/>
      <c r="BQ6" s="35"/>
      <c r="BR6" s="35"/>
      <c r="BS6" s="35"/>
      <c r="BT6" s="35"/>
      <c r="BU6" s="35"/>
      <c r="BV6" s="35"/>
      <c r="BW6" s="36"/>
      <c r="BX6" s="35"/>
      <c r="BY6" s="35"/>
      <c r="BZ6" s="35"/>
      <c r="CA6" s="35"/>
      <c r="CB6" s="35"/>
      <c r="CC6" s="35"/>
      <c r="CD6" s="35"/>
      <c r="CE6" s="35"/>
      <c r="CF6" s="37"/>
      <c r="CG6" s="35"/>
      <c r="CH6" s="35"/>
      <c r="CI6" s="35"/>
      <c r="CJ6" s="34"/>
      <c r="CK6" s="34"/>
      <c r="CL6" s="34"/>
      <c r="CM6" s="34"/>
      <c r="CN6" s="34"/>
      <c r="CO6" s="34"/>
      <c r="CP6" s="34"/>
      <c r="CQ6" s="34"/>
      <c r="CR6" s="34"/>
      <c r="CS6" s="34"/>
      <c r="CT6" s="34"/>
      <c r="CU6" s="34"/>
      <c r="CV6" s="38"/>
      <c r="CW6" s="25"/>
      <c r="CX6" s="25"/>
      <c r="CY6" s="25"/>
      <c r="CZ6" s="25"/>
      <c r="DA6" s="25"/>
      <c r="DB6" s="25"/>
      <c r="DC6" s="25"/>
      <c r="DD6" s="25"/>
      <c r="DE6" s="25"/>
      <c r="DF6" s="25"/>
      <c r="DG6" s="25"/>
      <c r="DH6" s="25"/>
      <c r="DI6" s="25"/>
      <c r="DJ6" s="25"/>
      <c r="DK6" s="25"/>
      <c r="DL6" s="25"/>
      <c r="DM6" s="25"/>
      <c r="DN6" s="25"/>
      <c r="DO6" s="25"/>
      <c r="DP6" s="25"/>
      <c r="DQ6" s="25"/>
      <c r="DR6" s="25"/>
      <c r="DS6" s="25"/>
      <c r="DT6" s="25"/>
    </row>
    <row r="7" spans="1:124" ht="22.8" x14ac:dyDescent="0.3">
      <c r="A7" s="32"/>
      <c r="B7" s="39" t="s">
        <v>77</v>
      </c>
      <c r="C7" s="17">
        <f>COUNTIF(CALC_Akkerbouw!H54:H60,"Aardappel")*(1/6)*(CALC_Akkerbouw!H52+'Economische variabelen'!C190*Invoer!F15)</f>
        <v>0</v>
      </c>
      <c r="E7" s="14" t="s">
        <v>77</v>
      </c>
      <c r="F7" s="17">
        <f>COUNTIF(CALC_Akkerbouw!L54:L60,"Aardappel")*(1/6)*(CALC_Akkerbouw!L52+'Economische variabelen'!C190*Invoer!D15)</f>
        <v>0</v>
      </c>
      <c r="G7" s="25"/>
      <c r="H7" s="14" t="s">
        <v>77</v>
      </c>
      <c r="I7" s="17">
        <f>COUNTIF(CALC_Akkerbouw!H64:H69,"Aardappel")*(1/6)*(CALC_Akkerbouw!H62+'Economische variabelen'!C190*Invoer!E15)</f>
        <v>0</v>
      </c>
      <c r="K7" s="14" t="s">
        <v>77</v>
      </c>
      <c r="L7" s="17">
        <f>COUNTIF(CALC_Akkerbouw!L64:L69,"Aardappel")*(1/6)*(CALC_Akkerbouw!L62+'Economische variabelen'!C190*Invoer!C15)</f>
        <v>0</v>
      </c>
      <c r="M7" s="25"/>
      <c r="N7" s="39" t="s">
        <v>77</v>
      </c>
      <c r="O7" s="17">
        <f>COUNTIF(CALC_Akkerbouw!P54:P60,"Aardappel")*(1/6)*(CALC_Akkerbouw!P52+'Economische variabelen'!D190*Invoer!K15)</f>
        <v>0</v>
      </c>
      <c r="P7" s="1"/>
      <c r="Q7" s="14" t="s">
        <v>77</v>
      </c>
      <c r="R7" s="17">
        <f>COUNTIF(CALC_Akkerbouw!T54:T60,"Aardappel")*(1/6)*(CALC_Akkerbouw!T52+'Economische variabelen'!D190*Invoer!I15)</f>
        <v>0</v>
      </c>
      <c r="S7" s="25"/>
      <c r="T7" s="14" t="s">
        <v>77</v>
      </c>
      <c r="U7" s="17">
        <f>COUNTIF(CALC_Akkerbouw!P64:P69,"Aardappel")*(1/6)*(CALC_Akkerbouw!P62+'Economische variabelen'!D190*Invoer!J15)</f>
        <v>0</v>
      </c>
      <c r="V7" s="1"/>
      <c r="W7" s="14" t="s">
        <v>77</v>
      </c>
      <c r="X7" s="17">
        <f>COUNTIF(CALC_Akkerbouw!T64:T69,"Aardappel")*(1/6)*(CALC_Akkerbouw!T62+'Economische variabelen'!D190*Invoer!H15)</f>
        <v>0</v>
      </c>
      <c r="Y7" s="413"/>
      <c r="Z7" s="445"/>
      <c r="AA7" s="35"/>
      <c r="AB7" s="35"/>
      <c r="AC7" s="35"/>
      <c r="AD7" s="35"/>
      <c r="AE7" s="39" t="s">
        <v>77</v>
      </c>
      <c r="AF7" s="17">
        <f>COUNTIF(CALC_Akkerbouw!X54:X60,"Aardappel")*(1/6)*(CALC_Akkerbouw!X52+'Economische variabelen'!E190*Invoer!P15)</f>
        <v>0</v>
      </c>
      <c r="AG7" s="1"/>
      <c r="AH7" s="14" t="s">
        <v>77</v>
      </c>
      <c r="AI7" s="17">
        <f>COUNTIF(CALC_Akkerbouw!AB54:AB60,"Aardappel")*(1/6)*(CALC_Akkerbouw!AB52+'Economische variabelen'!E190*Invoer!N15)</f>
        <v>0</v>
      </c>
      <c r="AJ7" s="25"/>
      <c r="AK7" s="14" t="s">
        <v>77</v>
      </c>
      <c r="AL7" s="17">
        <f>COUNTIF(CALC_Akkerbouw!X64:X69,"Aardappel")*(1/6)*(CALC_Akkerbouw!X62+'Economische variabelen'!E190*Invoer!O15)</f>
        <v>0</v>
      </c>
      <c r="AM7" s="1"/>
      <c r="AN7" s="14" t="s">
        <v>77</v>
      </c>
      <c r="AO7" s="17">
        <f>COUNTIF(CALC_Akkerbouw!AB64:AB69,"Aardappel")*(1/6)*(CALC_Akkerbouw!AB62+'Economische variabelen'!E190*Invoer!M15)</f>
        <v>0</v>
      </c>
      <c r="AP7" s="35"/>
      <c r="AQ7" s="35"/>
      <c r="AR7" s="35"/>
      <c r="AS7" s="35"/>
      <c r="AT7" s="35"/>
      <c r="AU7" s="35"/>
      <c r="AV7" s="35"/>
      <c r="AW7" s="35"/>
      <c r="AX7" s="36"/>
      <c r="AY7" s="35"/>
      <c r="AZ7" s="35"/>
      <c r="BA7" s="35"/>
      <c r="BB7" s="35"/>
      <c r="BC7" s="35"/>
      <c r="BD7" s="35"/>
      <c r="BE7" s="35"/>
      <c r="BF7" s="35"/>
      <c r="BG7" s="37"/>
      <c r="BH7" s="35"/>
      <c r="BI7" s="35"/>
      <c r="BJ7" s="35"/>
      <c r="BK7" s="35"/>
      <c r="BL7" s="35"/>
      <c r="BM7" s="35"/>
      <c r="BN7" s="35"/>
      <c r="BO7" s="35"/>
      <c r="BP7" s="35"/>
      <c r="BQ7" s="35"/>
      <c r="BR7" s="35"/>
      <c r="BS7" s="35"/>
      <c r="BT7" s="35"/>
      <c r="BU7" s="35"/>
      <c r="BV7" s="35"/>
      <c r="BW7" s="36"/>
      <c r="BX7" s="35"/>
      <c r="BY7" s="35"/>
      <c r="BZ7" s="35"/>
      <c r="CA7" s="35"/>
      <c r="CB7" s="35"/>
      <c r="CC7" s="35"/>
      <c r="CD7" s="35"/>
      <c r="CE7" s="35"/>
      <c r="CF7" s="37"/>
      <c r="CG7" s="35"/>
      <c r="CH7" s="35"/>
      <c r="CI7" s="35"/>
      <c r="CJ7" s="34"/>
      <c r="CK7" s="34"/>
      <c r="CL7" s="34"/>
      <c r="CM7" s="34"/>
      <c r="CN7" s="34"/>
      <c r="CO7" s="34"/>
      <c r="CP7" s="34"/>
      <c r="CQ7" s="34"/>
      <c r="CR7" s="34"/>
      <c r="CS7" s="34"/>
      <c r="CT7" s="34"/>
      <c r="CU7" s="34"/>
      <c r="CV7" s="38"/>
      <c r="CW7" s="25"/>
      <c r="CX7" s="25"/>
      <c r="CY7" s="25"/>
      <c r="CZ7" s="25"/>
      <c r="DA7" s="25"/>
      <c r="DB7" s="25"/>
      <c r="DC7" s="25"/>
      <c r="DD7" s="25"/>
      <c r="DE7" s="25"/>
      <c r="DF7" s="25"/>
      <c r="DG7" s="25"/>
      <c r="DH7" s="25"/>
      <c r="DI7" s="25"/>
      <c r="DJ7" s="25"/>
      <c r="DK7" s="25"/>
      <c r="DL7" s="25"/>
      <c r="DM7" s="25"/>
      <c r="DN7" s="25"/>
      <c r="DO7" s="25"/>
      <c r="DP7" s="25"/>
      <c r="DQ7" s="25"/>
      <c r="DR7" s="25"/>
      <c r="DS7" s="25"/>
      <c r="DT7" s="25"/>
    </row>
    <row r="8" spans="1:124" ht="22.8" x14ac:dyDescent="0.3">
      <c r="A8" s="32"/>
      <c r="B8" s="39" t="s">
        <v>79</v>
      </c>
      <c r="C8" s="17">
        <f>COUNTIF(CALC_Akkerbouw!H54:H60,"Suikerbiet")*(1/6)*(CALC_Akkerbouw!H52+'Economische variabelen'!C190*Invoer!F15)</f>
        <v>0</v>
      </c>
      <c r="E8" s="14" t="s">
        <v>79</v>
      </c>
      <c r="F8" s="17">
        <f>COUNTIF(CALC_Akkerbouw!L54:L60,"Suikerbiet")*(1/6)*(CALC_Akkerbouw!L52+'Economische variabelen'!C190*Invoer!D15)</f>
        <v>0</v>
      </c>
      <c r="G8" s="25"/>
      <c r="H8" s="14" t="s">
        <v>79</v>
      </c>
      <c r="I8" s="17">
        <f>COUNTIF(CALC_Akkerbouw!H64:H69,"Suikerbiet")*(1/6)*(CALC_Akkerbouw!H62+'Economische variabelen'!C190*Invoer!E15)</f>
        <v>0</v>
      </c>
      <c r="K8" s="14" t="s">
        <v>79</v>
      </c>
      <c r="L8" s="17">
        <f>COUNTIF(CALC_Akkerbouw!L64:L69,"Suikerbiet")*(1/6)*(CALC_Akkerbouw!L62+'Economische variabelen'!C190*Invoer!C15)</f>
        <v>0</v>
      </c>
      <c r="M8" s="25"/>
      <c r="N8" s="39" t="s">
        <v>79</v>
      </c>
      <c r="O8" s="17">
        <f>COUNTIF(CALC_Akkerbouw!P54:P60,"Suikerbiet")*(1/6)*(CALC_Akkerbouw!P52+'Economische variabelen'!D190*Invoer!K15)</f>
        <v>0</v>
      </c>
      <c r="P8" s="1"/>
      <c r="Q8" s="14" t="s">
        <v>79</v>
      </c>
      <c r="R8" s="17">
        <f>COUNTIF(CALC_Akkerbouw!T54:T60,"Suikerbiet")*(1/6)*(CALC_Akkerbouw!T52+'Economische variabelen'!D190*Invoer!I15)</f>
        <v>0</v>
      </c>
      <c r="S8" s="25"/>
      <c r="T8" s="14" t="s">
        <v>79</v>
      </c>
      <c r="U8" s="17">
        <f>COUNTIF(CALC_Akkerbouw!P64:P69,"Suikerbiet")*(1/6)*(CALC_Akkerbouw!P62+'Economische variabelen'!D190*Invoer!J15)</f>
        <v>0</v>
      </c>
      <c r="V8" s="1"/>
      <c r="W8" s="14" t="s">
        <v>79</v>
      </c>
      <c r="X8" s="17">
        <f>COUNTIF(CALC_Akkerbouw!T64:T69,"Suikerbiet")*(1/6)*(CALC_Akkerbouw!T62+'Economische variabelen'!D190*Invoer!H15)</f>
        <v>0</v>
      </c>
      <c r="Y8" s="413"/>
      <c r="Z8" s="445"/>
      <c r="AA8" s="35"/>
      <c r="AB8" s="35"/>
      <c r="AC8" s="35"/>
      <c r="AD8" s="35"/>
      <c r="AE8" s="39" t="s">
        <v>79</v>
      </c>
      <c r="AF8" s="17">
        <f>COUNTIF(CALC_Akkerbouw!X54:X60,"Suikerbiet")*(1/6)*(CALC_Akkerbouw!X52+'Economische variabelen'!E190*Invoer!P15)</f>
        <v>0</v>
      </c>
      <c r="AG8" s="1"/>
      <c r="AH8" s="14" t="s">
        <v>79</v>
      </c>
      <c r="AI8" s="17">
        <f>COUNTIF(CALC_Akkerbouw!AB54:AB60,"Suikerbiet")*(1/6)*(CALC_Akkerbouw!AB52+'Economische variabelen'!E190*Invoer!N15)</f>
        <v>0</v>
      </c>
      <c r="AJ8" s="25"/>
      <c r="AK8" s="14" t="s">
        <v>79</v>
      </c>
      <c r="AL8" s="17">
        <f>COUNTIF(CALC_Akkerbouw!X64:X69,"Suikerbiet")*(1/6)*(CALC_Akkerbouw!X62+'Economische variabelen'!E190*Invoer!O15)</f>
        <v>0</v>
      </c>
      <c r="AM8" s="1"/>
      <c r="AN8" s="14" t="s">
        <v>79</v>
      </c>
      <c r="AO8" s="17">
        <f>COUNTIF(CALC_Akkerbouw!AB64:AB69,"Suikerbiet")*(1/6)*(CALC_Akkerbouw!AB62+'Economische variabelen'!E190*Invoer!M15)</f>
        <v>0</v>
      </c>
      <c r="AP8" s="35"/>
      <c r="AQ8" s="35"/>
      <c r="AR8" s="35"/>
      <c r="AS8" s="35"/>
      <c r="AT8" s="35"/>
      <c r="AU8" s="35"/>
      <c r="AV8" s="35"/>
      <c r="AW8" s="35"/>
      <c r="AX8" s="36"/>
      <c r="AY8" s="35"/>
      <c r="AZ8" s="35"/>
      <c r="BA8" s="35"/>
      <c r="BB8" s="35"/>
      <c r="BC8" s="35"/>
      <c r="BD8" s="35"/>
      <c r="BE8" s="35"/>
      <c r="BF8" s="35"/>
      <c r="BG8" s="37"/>
      <c r="BH8" s="35"/>
      <c r="BI8" s="35"/>
      <c r="BJ8" s="35"/>
      <c r="BK8" s="35"/>
      <c r="BL8" s="35"/>
      <c r="BM8" s="35"/>
      <c r="BN8" s="35"/>
      <c r="BO8" s="35"/>
      <c r="BP8" s="35"/>
      <c r="BQ8" s="35"/>
      <c r="BR8" s="35"/>
      <c r="BS8" s="35"/>
      <c r="BT8" s="35"/>
      <c r="BU8" s="35"/>
      <c r="BV8" s="35"/>
      <c r="BW8" s="36"/>
      <c r="BX8" s="35"/>
      <c r="BY8" s="35"/>
      <c r="BZ8" s="35"/>
      <c r="CA8" s="35"/>
      <c r="CB8" s="35"/>
      <c r="CC8" s="35"/>
      <c r="CD8" s="35"/>
      <c r="CE8" s="35"/>
      <c r="CF8" s="37"/>
      <c r="CG8" s="35"/>
      <c r="CH8" s="35"/>
      <c r="CI8" s="35"/>
      <c r="CJ8" s="34"/>
      <c r="CK8" s="34"/>
      <c r="CL8" s="34"/>
      <c r="CM8" s="34"/>
      <c r="CN8" s="34"/>
      <c r="CO8" s="34"/>
      <c r="CP8" s="34"/>
      <c r="CQ8" s="34"/>
      <c r="CR8" s="34"/>
      <c r="CS8" s="34"/>
      <c r="CT8" s="34"/>
      <c r="CU8" s="34"/>
      <c r="CV8" s="38"/>
      <c r="CW8" s="25"/>
      <c r="CX8" s="25"/>
      <c r="CY8" s="25"/>
      <c r="CZ8" s="25"/>
      <c r="DA8" s="25"/>
      <c r="DB8" s="25"/>
      <c r="DC8" s="25"/>
      <c r="DD8" s="25"/>
      <c r="DE8" s="25"/>
      <c r="DF8" s="25"/>
      <c r="DG8" s="25"/>
      <c r="DH8" s="25"/>
      <c r="DI8" s="25"/>
      <c r="DJ8" s="25"/>
      <c r="DK8" s="25"/>
      <c r="DL8" s="25"/>
      <c r="DM8" s="25"/>
      <c r="DN8" s="25"/>
      <c r="DO8" s="25"/>
      <c r="DP8" s="25"/>
      <c r="DQ8" s="25"/>
      <c r="DR8" s="25"/>
      <c r="DS8" s="25"/>
      <c r="DT8" s="25"/>
    </row>
    <row r="9" spans="1:124" ht="22.8" x14ac:dyDescent="0.3">
      <c r="A9" s="32"/>
      <c r="B9" s="39" t="s">
        <v>378</v>
      </c>
      <c r="C9" s="17">
        <f>COUNTIF(CALC_Akkerbouw!H54:H60,"Sorghum")*(1/6)*(CALC_Akkerbouw!H52+'Economische variabelen'!C190*Invoer!F15)</f>
        <v>0</v>
      </c>
      <c r="E9" s="14" t="s">
        <v>378</v>
      </c>
      <c r="F9" s="17">
        <f>COUNTIF(CALC_Akkerbouw!L54:L60,"Sorghum")*(1/6)*(CALC_Akkerbouw!L52+'Economische variabelen'!C190*Invoer!D15)</f>
        <v>0</v>
      </c>
      <c r="G9" s="25"/>
      <c r="H9" s="14" t="s">
        <v>378</v>
      </c>
      <c r="I9" s="17">
        <f>COUNTIF(CALC_Akkerbouw!H64:H69,"Sorghum")*(1/6)*(CALC_Akkerbouw!H62+'Economische variabelen'!C190*Invoer!E15)</f>
        <v>0</v>
      </c>
      <c r="K9" s="14" t="s">
        <v>378</v>
      </c>
      <c r="L9" s="17">
        <f>COUNTIF(CALC_Akkerbouw!L64:L69,"Sorghum")*(1/6)*(CALC_Akkerbouw!L62+'Economische variabelen'!C190*Invoer!C15)</f>
        <v>0</v>
      </c>
      <c r="M9" s="25"/>
      <c r="N9" s="39" t="s">
        <v>378</v>
      </c>
      <c r="O9" s="17">
        <f>COUNTIF(CALC_Akkerbouw!P54:P60,"Sorghum")*(1/6)*(CALC_Akkerbouw!P52+'Economische variabelen'!D190*Invoer!K15)</f>
        <v>0</v>
      </c>
      <c r="P9" s="1"/>
      <c r="Q9" s="14" t="s">
        <v>378</v>
      </c>
      <c r="R9" s="17">
        <f>COUNTIF(CALC_Akkerbouw!T54:T60,"Sorghum")*(1/6)*(CALC_Akkerbouw!T52+'Economische variabelen'!D190*Invoer!I15)</f>
        <v>0</v>
      </c>
      <c r="S9" s="25"/>
      <c r="T9" s="14" t="s">
        <v>378</v>
      </c>
      <c r="U9" s="17">
        <f>COUNTIF(CALC_Akkerbouw!P64:P69,"Sorghum")*(1/6)*(CALC_Akkerbouw!P62+'Economische variabelen'!D190*Invoer!J15)</f>
        <v>0</v>
      </c>
      <c r="V9" s="1"/>
      <c r="W9" s="14" t="s">
        <v>378</v>
      </c>
      <c r="X9" s="17">
        <f>COUNTIF(CALC_Akkerbouw!T64:T69,"Sorghum")*(1/6)*(CALC_Akkerbouw!T62+'Economische variabelen'!D190*Invoer!H15)</f>
        <v>0</v>
      </c>
      <c r="Y9" s="413"/>
      <c r="Z9" s="445"/>
      <c r="AA9" s="35"/>
      <c r="AB9" s="35"/>
      <c r="AC9" s="35"/>
      <c r="AD9" s="35"/>
      <c r="AE9" s="39" t="s">
        <v>378</v>
      </c>
      <c r="AF9" s="17">
        <f>COUNTIF(CALC_Akkerbouw!X54:X60,"Sorghum")*(1/6)*(CALC_Akkerbouw!X52+'Economische variabelen'!E190*Invoer!P15)</f>
        <v>0</v>
      </c>
      <c r="AG9" s="1"/>
      <c r="AH9" s="39" t="s">
        <v>378</v>
      </c>
      <c r="AI9" s="17">
        <f>COUNTIF(CALC_Akkerbouw!AB54:AB60,"Sorghum")*(1/6)*(CALC_Akkerbouw!AB52+'Economische variabelen'!E190*Invoer!N15)</f>
        <v>0</v>
      </c>
      <c r="AJ9" s="25"/>
      <c r="AK9" s="39" t="s">
        <v>378</v>
      </c>
      <c r="AL9" s="17">
        <f>COUNTIF(CALC_Akkerbouw!X64:X69,"Sorghum")*(1/6)*(CALC_Akkerbouw!X62+'Economische variabelen'!E190*Invoer!O15)</f>
        <v>0</v>
      </c>
      <c r="AM9" s="1"/>
      <c r="AN9" s="39" t="s">
        <v>378</v>
      </c>
      <c r="AO9" s="17">
        <f>COUNTIF(CALC_Akkerbouw!AB64:AB69,"Sorghum")*(1/6)*(CALC_Akkerbouw!AB62+'Economische variabelen'!E190*Invoer!M15)</f>
        <v>0</v>
      </c>
      <c r="AP9" s="35"/>
      <c r="AQ9" s="35"/>
      <c r="AR9" s="35"/>
      <c r="AS9" s="35"/>
      <c r="AT9" s="35"/>
      <c r="AU9" s="35"/>
      <c r="AV9" s="35"/>
      <c r="AW9" s="35"/>
      <c r="AX9" s="36"/>
      <c r="AY9" s="35"/>
      <c r="AZ9" s="35"/>
      <c r="BA9" s="35"/>
      <c r="BB9" s="35"/>
      <c r="BC9" s="35"/>
      <c r="BD9" s="35"/>
      <c r="BE9" s="35"/>
      <c r="BF9" s="35"/>
      <c r="BG9" s="37"/>
      <c r="BH9" s="35"/>
      <c r="BI9" s="35"/>
      <c r="BJ9" s="35"/>
      <c r="BK9" s="35"/>
      <c r="BL9" s="35"/>
      <c r="BM9" s="35"/>
      <c r="BN9" s="35"/>
      <c r="BO9" s="35"/>
      <c r="BP9" s="35"/>
      <c r="BQ9" s="35"/>
      <c r="BR9" s="35"/>
      <c r="BS9" s="35"/>
      <c r="BT9" s="35"/>
      <c r="BU9" s="35"/>
      <c r="BV9" s="35"/>
      <c r="BW9" s="36"/>
      <c r="BX9" s="35"/>
      <c r="BY9" s="35"/>
      <c r="BZ9" s="35"/>
      <c r="CA9" s="35"/>
      <c r="CB9" s="35"/>
      <c r="CC9" s="35"/>
      <c r="CD9" s="35"/>
      <c r="CE9" s="35"/>
      <c r="CF9" s="37"/>
      <c r="CG9" s="35"/>
      <c r="CH9" s="35"/>
      <c r="CI9" s="35"/>
      <c r="CJ9" s="34"/>
      <c r="CK9" s="34"/>
      <c r="CL9" s="34"/>
      <c r="CM9" s="34"/>
      <c r="CN9" s="34"/>
      <c r="CO9" s="34"/>
      <c r="CP9" s="34"/>
      <c r="CQ9" s="34"/>
      <c r="CR9" s="34"/>
      <c r="CS9" s="34"/>
      <c r="CT9" s="34"/>
      <c r="CU9" s="34"/>
      <c r="CV9" s="38"/>
      <c r="CW9" s="25"/>
      <c r="CX9" s="25"/>
      <c r="CY9" s="25"/>
      <c r="CZ9" s="25"/>
      <c r="DA9" s="25"/>
      <c r="DB9" s="25"/>
      <c r="DC9" s="25"/>
      <c r="DD9" s="25"/>
      <c r="DE9" s="25"/>
      <c r="DF9" s="25"/>
      <c r="DG9" s="25"/>
      <c r="DH9" s="25"/>
      <c r="DI9" s="25"/>
      <c r="DJ9" s="25"/>
      <c r="DK9" s="25"/>
      <c r="DL9" s="25"/>
      <c r="DM9" s="25"/>
      <c r="DN9" s="25"/>
      <c r="DO9" s="25"/>
      <c r="DP9" s="25"/>
      <c r="DQ9" s="25"/>
      <c r="DR9" s="25"/>
      <c r="DS9" s="25"/>
      <c r="DT9" s="25"/>
    </row>
    <row r="10" spans="1:124" ht="22.8" x14ac:dyDescent="0.3">
      <c r="A10" s="32"/>
      <c r="B10" s="39" t="s">
        <v>78</v>
      </c>
      <c r="C10" s="17">
        <f>COUNTIF(CALC_Akkerbouw!H54:H60,"Granen")*(1/6)*(CALC_Akkerbouw!H52+'Economische variabelen'!C190*Invoer!F15)</f>
        <v>0</v>
      </c>
      <c r="E10" s="14" t="s">
        <v>78</v>
      </c>
      <c r="F10" s="17">
        <f>COUNTIF(CALC_Akkerbouw!L54:L60,"Granen")*(1/6)*(CALC_Akkerbouw!L52+'Economische variabelen'!C190*Invoer!D15)</f>
        <v>0</v>
      </c>
      <c r="G10" s="25"/>
      <c r="H10" s="14" t="s">
        <v>78</v>
      </c>
      <c r="I10" s="17">
        <f>COUNTIF(CALC_Akkerbouw!H64:H69,"Granen")*(1/6)*(CALC_Akkerbouw!H62+'Economische variabelen'!C190*Invoer!E15)</f>
        <v>0</v>
      </c>
      <c r="K10" s="14" t="s">
        <v>78</v>
      </c>
      <c r="L10" s="17">
        <f>COUNTIF(CALC_Akkerbouw!L64:L69,"Granen")*(1/6)*(CALC_Akkerbouw!L62+'Economische variabelen'!C190*Invoer!C15)</f>
        <v>0</v>
      </c>
      <c r="M10" s="25"/>
      <c r="N10" s="39" t="s">
        <v>78</v>
      </c>
      <c r="O10" s="17">
        <f>COUNTIF(CALC_Akkerbouw!P54:P60,"Granen")*(1/6)*(CALC_Akkerbouw!P52+'Economische variabelen'!D190*Invoer!K15)</f>
        <v>0</v>
      </c>
      <c r="P10" s="1"/>
      <c r="Q10" s="14" t="s">
        <v>78</v>
      </c>
      <c r="R10" s="17">
        <f>COUNTIF(CALC_Akkerbouw!T54:T60,"Granen")*(1/6)*(CALC_Akkerbouw!T52+'Economische variabelen'!D190*Invoer!I15)</f>
        <v>0</v>
      </c>
      <c r="S10" s="25"/>
      <c r="T10" s="14" t="s">
        <v>78</v>
      </c>
      <c r="U10" s="17">
        <f>COUNTIF(CALC_Akkerbouw!P64:P69,"Granen")*(1/6)*(CALC_Akkerbouw!P62+'Economische variabelen'!D190*Invoer!J15)</f>
        <v>0</v>
      </c>
      <c r="V10" s="1"/>
      <c r="W10" s="14" t="s">
        <v>78</v>
      </c>
      <c r="X10" s="17">
        <f>COUNTIF(CALC_Akkerbouw!T64:T69,"Granen")*(1/6)*(CALC_Akkerbouw!T62+'Economische variabelen'!D190*Invoer!H15)</f>
        <v>0</v>
      </c>
      <c r="Y10" s="413"/>
      <c r="Z10" s="445"/>
      <c r="AA10" s="35"/>
      <c r="AB10" s="35"/>
      <c r="AC10" s="35"/>
      <c r="AD10" s="35"/>
      <c r="AE10" s="39" t="s">
        <v>78</v>
      </c>
      <c r="AF10" s="17">
        <f>COUNTIF(CALC_Akkerbouw!X54:X60,"Granen")*(1/6)*(CALC_Akkerbouw!X52+'Economische variabelen'!E190*Invoer!P15)</f>
        <v>0</v>
      </c>
      <c r="AG10" s="1"/>
      <c r="AH10" s="14" t="s">
        <v>78</v>
      </c>
      <c r="AI10" s="17">
        <f>COUNTIF(CALC_Akkerbouw!AB54:AB60,"Granen")*(1/6)*(CALC_Akkerbouw!AB52+'Economische variabelen'!E190*Invoer!N15)</f>
        <v>0</v>
      </c>
      <c r="AJ10" s="25"/>
      <c r="AK10" s="14" t="s">
        <v>78</v>
      </c>
      <c r="AL10" s="17">
        <f>COUNTIF(CALC_Akkerbouw!X64:X69,"Granen")*(1/6)*(CALC_Akkerbouw!X62+'Economische variabelen'!E190*Invoer!O15)</f>
        <v>0</v>
      </c>
      <c r="AM10" s="1"/>
      <c r="AN10" s="14" t="s">
        <v>78</v>
      </c>
      <c r="AO10" s="17">
        <f>COUNTIF(CALC_Akkerbouw!AB64:AB69,"Granen")*(1/6)*(CALC_Akkerbouw!AB62+'Economische variabelen'!E190*Invoer!M15)</f>
        <v>0</v>
      </c>
      <c r="AP10" s="35"/>
      <c r="AQ10" s="35"/>
      <c r="AR10" s="35"/>
      <c r="AS10" s="35"/>
      <c r="AT10" s="35"/>
      <c r="AU10" s="35"/>
      <c r="AV10" s="35"/>
      <c r="AW10" s="35"/>
      <c r="AX10" s="36"/>
      <c r="AY10" s="35"/>
      <c r="AZ10" s="35"/>
      <c r="BA10" s="35"/>
      <c r="BB10" s="35"/>
      <c r="BC10" s="35"/>
      <c r="BD10" s="35"/>
      <c r="BE10" s="35"/>
      <c r="BF10" s="35"/>
      <c r="BG10" s="37"/>
      <c r="BH10" s="35"/>
      <c r="BI10" s="35"/>
      <c r="BJ10" s="35"/>
      <c r="BK10" s="35"/>
      <c r="BL10" s="35"/>
      <c r="BM10" s="35"/>
      <c r="BN10" s="35"/>
      <c r="BO10" s="35"/>
      <c r="BP10" s="35"/>
      <c r="BQ10" s="35"/>
      <c r="BR10" s="35"/>
      <c r="BS10" s="35"/>
      <c r="BT10" s="35"/>
      <c r="BU10" s="35"/>
      <c r="BV10" s="35"/>
      <c r="BW10" s="36"/>
      <c r="BX10" s="35"/>
      <c r="BY10" s="35"/>
      <c r="BZ10" s="35"/>
      <c r="CA10" s="35"/>
      <c r="CB10" s="35"/>
      <c r="CC10" s="35"/>
      <c r="CD10" s="35"/>
      <c r="CE10" s="35"/>
      <c r="CF10" s="37"/>
      <c r="CG10" s="35"/>
      <c r="CH10" s="35"/>
      <c r="CI10" s="35"/>
      <c r="CJ10" s="34"/>
      <c r="CK10" s="34"/>
      <c r="CL10" s="34"/>
      <c r="CM10" s="34"/>
      <c r="CN10" s="34"/>
      <c r="CO10" s="34"/>
      <c r="CP10" s="34"/>
      <c r="CQ10" s="34"/>
      <c r="CR10" s="34"/>
      <c r="CS10" s="34"/>
      <c r="CT10" s="34"/>
      <c r="CU10" s="34"/>
      <c r="CV10" s="38"/>
      <c r="CW10" s="34"/>
      <c r="CX10" s="25"/>
      <c r="CY10" s="25"/>
      <c r="CZ10" s="25"/>
      <c r="DA10" s="25"/>
      <c r="DB10" s="25"/>
      <c r="DC10" s="25"/>
      <c r="DD10" s="25"/>
      <c r="DE10" s="25"/>
      <c r="DF10" s="25"/>
      <c r="DG10" s="25"/>
      <c r="DH10" s="25"/>
      <c r="DI10" s="25"/>
      <c r="DJ10" s="25"/>
      <c r="DK10" s="25"/>
      <c r="DL10" s="25"/>
      <c r="DM10" s="25"/>
      <c r="DN10" s="40"/>
      <c r="DO10" s="40"/>
      <c r="DP10" s="40"/>
      <c r="DQ10" s="40"/>
      <c r="DR10" s="40"/>
      <c r="DS10" s="40"/>
      <c r="DT10" s="40"/>
    </row>
    <row r="11" spans="1:124" ht="22.8" x14ac:dyDescent="0.3">
      <c r="A11" s="32"/>
      <c r="B11" s="41" t="str">
        <f>CALC_Akkerbouw!U26</f>
        <v>Extra gewas 1</v>
      </c>
      <c r="C11" s="17">
        <f>COUNTIF(CALC_Akkerbouw!H54:H60,CALC_Akkerbouw!U26)*(1/6)*(CALC_Akkerbouw!H52+'Economische variabelen'!C190*Invoer!F15)</f>
        <v>0</v>
      </c>
      <c r="E11" s="42" t="str">
        <f>CALC_Akkerbouw!U26</f>
        <v>Extra gewas 1</v>
      </c>
      <c r="F11" s="17">
        <f>COUNTIF(CALC_Akkerbouw!L54:L60,CALC_Akkerbouw!U26)*(1/6)*(CALC_Akkerbouw!L52+'Economische variabelen'!C190*Invoer!D15)</f>
        <v>0</v>
      </c>
      <c r="G11" s="32"/>
      <c r="H11" s="42" t="str">
        <f>CALC_Akkerbouw!U26</f>
        <v>Extra gewas 1</v>
      </c>
      <c r="I11" s="17">
        <f>COUNTIF(CALC_Akkerbouw!H64:H69,CALC_Akkerbouw!U26)*(1/6)*(CALC_Akkerbouw!H62+'Economische variabelen'!C190*Invoer!E15)</f>
        <v>0</v>
      </c>
      <c r="J11" s="34"/>
      <c r="K11" s="42" t="str">
        <f>CALC_Akkerbouw!U26</f>
        <v>Extra gewas 1</v>
      </c>
      <c r="L11" s="17">
        <f>COUNTIF(CALC_Akkerbouw!L64:L69,CALC_Akkerbouw!U26)*(1/6)*(CALC_Akkerbouw!L62+'Economische variabelen'!C190*Invoer!C15)</f>
        <v>0</v>
      </c>
      <c r="M11" s="25"/>
      <c r="N11" s="41" t="str">
        <f>CALC_Akkerbouw!U26</f>
        <v>Extra gewas 1</v>
      </c>
      <c r="O11" s="17">
        <f>COUNTIF(CALC_Akkerbouw!P54:P60,CALC_Akkerbouw!U26)*(1/6)*(CALC_Akkerbouw!P52+'Economische variabelen'!D190*Invoer!K15)</f>
        <v>0</v>
      </c>
      <c r="P11" s="1"/>
      <c r="Q11" s="42" t="str">
        <f>CALC_Akkerbouw!U26</f>
        <v>Extra gewas 1</v>
      </c>
      <c r="R11" s="17">
        <f>COUNTIF(CALC_Akkerbouw!T54:T60,CALC_Akkerbouw!U26)*(1/6)*(CALC_Akkerbouw!T52+'Economische variabelen'!D190*Invoer!I15)</f>
        <v>0</v>
      </c>
      <c r="S11" s="32"/>
      <c r="T11" s="42" t="str">
        <f>CALC_Akkerbouw!U26</f>
        <v>Extra gewas 1</v>
      </c>
      <c r="U11" s="17">
        <f>COUNTIF(CALC_Akkerbouw!P64:P69,CALC_Akkerbouw!U26)*(1/6)*(CALC_Akkerbouw!P62+'Economische variabelen'!D190*Invoer!J15)</f>
        <v>0</v>
      </c>
      <c r="V11" s="34"/>
      <c r="W11" s="42" t="str">
        <f>CALC_Akkerbouw!U26</f>
        <v>Extra gewas 1</v>
      </c>
      <c r="X11" s="17">
        <f>COUNTIF(CALC_Akkerbouw!T64:T69,CALC_Akkerbouw!U26)*(1/6)*(CALC_Akkerbouw!T62+'Economische variabelen'!D190*Invoer!H15)</f>
        <v>0</v>
      </c>
      <c r="Y11" s="413"/>
      <c r="Z11" s="445"/>
      <c r="AA11" s="35"/>
      <c r="AB11" s="35"/>
      <c r="AC11" s="35"/>
      <c r="AD11" s="35"/>
      <c r="AE11" s="41" t="str">
        <f>CALC_Akkerbouw!$U$26</f>
        <v>Extra gewas 1</v>
      </c>
      <c r="AF11" s="17">
        <f>COUNTIF(CALC_Akkerbouw!X54:X60,CALC_Akkerbouw!#REF!)*(1/6)*(CALC_Akkerbouw!X52+'Economische variabelen'!E190*Invoer!P15)</f>
        <v>0</v>
      </c>
      <c r="AG11" s="1"/>
      <c r="AH11" s="41" t="str">
        <f>CALC_Akkerbouw!$U$26</f>
        <v>Extra gewas 1</v>
      </c>
      <c r="AI11" s="17">
        <f>COUNTIF(CALC_Akkerbouw!AB54:AB60,CALC_Akkerbouw!#REF!)*(1/6)*(CALC_Akkerbouw!AB52+'Economische variabelen'!E190*Invoer!N15)</f>
        <v>0</v>
      </c>
      <c r="AJ11" s="32"/>
      <c r="AK11" s="41" t="str">
        <f>CALC_Akkerbouw!$U$26</f>
        <v>Extra gewas 1</v>
      </c>
      <c r="AL11" s="17">
        <f>COUNTIF(CALC_Akkerbouw!X64:X69,CALC_Akkerbouw!#REF!)*(1/6)*(CALC_Akkerbouw!X62+'Economische variabelen'!E190*Invoer!O15)</f>
        <v>0</v>
      </c>
      <c r="AM11" s="34"/>
      <c r="AN11" s="41" t="str">
        <f>CALC_Akkerbouw!$U$26</f>
        <v>Extra gewas 1</v>
      </c>
      <c r="AO11" s="17">
        <f>COUNTIF(CALC_Akkerbouw!AB64:AB69,CALC_Akkerbouw!#REF!)*(1/6)*(CALC_Akkerbouw!AB62+'Economische variabelen'!E190*Invoer!M15)</f>
        <v>0</v>
      </c>
      <c r="AP11" s="35"/>
      <c r="AQ11" s="35"/>
      <c r="AR11" s="35"/>
      <c r="AS11" s="35"/>
      <c r="AT11" s="35"/>
      <c r="AU11" s="35"/>
      <c r="AV11" s="35"/>
      <c r="AW11" s="35"/>
      <c r="AX11" s="36"/>
      <c r="AY11" s="35"/>
      <c r="AZ11" s="35"/>
      <c r="BA11" s="35"/>
      <c r="BB11" s="35"/>
      <c r="BC11" s="35"/>
      <c r="BD11" s="35"/>
      <c r="BE11" s="35"/>
      <c r="BF11" s="35"/>
      <c r="BG11" s="37"/>
      <c r="BH11" s="35"/>
      <c r="BI11" s="35"/>
      <c r="BJ11" s="35"/>
      <c r="BK11" s="35"/>
      <c r="BL11" s="35"/>
      <c r="BM11" s="35"/>
      <c r="BN11" s="35"/>
      <c r="BO11" s="35"/>
      <c r="BP11" s="35"/>
      <c r="BQ11" s="35"/>
      <c r="BR11" s="35"/>
      <c r="BS11" s="35"/>
      <c r="BT11" s="35"/>
      <c r="BU11" s="35"/>
      <c r="BV11" s="35"/>
      <c r="BW11" s="36"/>
      <c r="BX11" s="35"/>
      <c r="BY11" s="35"/>
      <c r="BZ11" s="35"/>
      <c r="CA11" s="35"/>
      <c r="CB11" s="35"/>
      <c r="CC11" s="35"/>
      <c r="CD11" s="35"/>
      <c r="CE11" s="35"/>
      <c r="CF11" s="37"/>
      <c r="CG11" s="35"/>
      <c r="CH11" s="35"/>
      <c r="CI11" s="35"/>
      <c r="CJ11" s="34"/>
      <c r="CK11" s="34"/>
      <c r="CL11" s="34"/>
      <c r="CM11" s="34"/>
      <c r="CN11" s="34"/>
      <c r="CO11" s="34"/>
      <c r="CP11" s="34"/>
      <c r="CQ11" s="34"/>
      <c r="CR11" s="34"/>
      <c r="CS11" s="34"/>
      <c r="CT11" s="34"/>
      <c r="CU11" s="34"/>
      <c r="CV11" s="38"/>
      <c r="CW11" s="34"/>
      <c r="CX11" s="25"/>
      <c r="CY11" s="25"/>
      <c r="CZ11" s="25"/>
      <c r="DA11" s="25"/>
      <c r="DB11" s="25"/>
      <c r="DC11" s="25"/>
      <c r="DD11" s="25"/>
      <c r="DE11" s="25"/>
      <c r="DF11" s="25"/>
      <c r="DG11" s="25"/>
      <c r="DH11" s="25"/>
      <c r="DI11" s="25"/>
      <c r="DJ11" s="25"/>
      <c r="DK11" s="25"/>
      <c r="DL11" s="25"/>
      <c r="DM11" s="25"/>
      <c r="DN11" s="40"/>
      <c r="DO11" s="40"/>
      <c r="DP11" s="40"/>
      <c r="DQ11" s="40"/>
      <c r="DR11" s="40"/>
      <c r="DS11" s="40"/>
      <c r="DT11" s="40"/>
    </row>
    <row r="12" spans="1:124" ht="22.8" x14ac:dyDescent="0.3">
      <c r="A12" s="32"/>
      <c r="B12" s="41" t="str">
        <f>CALC_Akkerbouw!U33</f>
        <v>Extra gewas 2</v>
      </c>
      <c r="C12" s="17">
        <f>COUNTIF(CALC_Akkerbouw!H54:H60,CALC_Akkerbouw!U33)*(1/6)*(CALC_Akkerbouw!H52+'Economische variabelen'!C190*Invoer!F15)</f>
        <v>0</v>
      </c>
      <c r="D12" s="33"/>
      <c r="E12" s="42" t="str">
        <f>CALC_Akkerbouw!U33</f>
        <v>Extra gewas 2</v>
      </c>
      <c r="F12" s="17">
        <f>COUNTIF(CALC_Akkerbouw!L54:L60,CALC_Akkerbouw!U33)*(1/6)*(CALC_Akkerbouw!L52+'Economische variabelen'!C190*Invoer!D15)</f>
        <v>0</v>
      </c>
      <c r="G12" s="32"/>
      <c r="H12" s="42" t="str">
        <f>CALC_Akkerbouw!U33</f>
        <v>Extra gewas 2</v>
      </c>
      <c r="I12" s="17">
        <f>COUNTIF(CALC_Akkerbouw!H64:H69,CALC_Akkerbouw!U33)*(1/6)*(CALC_Akkerbouw!H62+'Economische variabelen'!C190*Invoer!E15)</f>
        <v>0</v>
      </c>
      <c r="J12" s="34"/>
      <c r="K12" s="42" t="str">
        <f>CALC_Akkerbouw!U33</f>
        <v>Extra gewas 2</v>
      </c>
      <c r="L12" s="17">
        <f>COUNTIF(CALC_Akkerbouw!L64:L69,CALC_Akkerbouw!U33)*(1/6)*(CALC_Akkerbouw!L62+'Economische variabelen'!C190*Invoer!C15)</f>
        <v>0</v>
      </c>
      <c r="M12" s="25"/>
      <c r="N12" s="41" t="str">
        <f>CALC_Akkerbouw!U33</f>
        <v>Extra gewas 2</v>
      </c>
      <c r="O12" s="17">
        <f>COUNTIF(CALC_Akkerbouw!P54:P60,CALC_Akkerbouw!U33)*(1/6)*(CALC_Akkerbouw!P52+'Economische variabelen'!D190*Invoer!K15)</f>
        <v>0</v>
      </c>
      <c r="P12" s="33"/>
      <c r="Q12" s="42" t="str">
        <f>CALC_Akkerbouw!U33</f>
        <v>Extra gewas 2</v>
      </c>
      <c r="R12" s="17">
        <f>COUNTIF(CALC_Akkerbouw!T54:T60,CALC_Akkerbouw!U33)*(1/6)*(CALC_Akkerbouw!T52+'Economische variabelen'!D190*Invoer!I15)</f>
        <v>0</v>
      </c>
      <c r="S12" s="32"/>
      <c r="T12" s="42" t="str">
        <f>CALC_Akkerbouw!U33</f>
        <v>Extra gewas 2</v>
      </c>
      <c r="U12" s="17">
        <f>COUNTIF(CALC_Akkerbouw!P64:P69,CALC_Akkerbouw!U33)*(1/6)*(CALC_Akkerbouw!P62+'Economische variabelen'!D190*Invoer!J15)</f>
        <v>0</v>
      </c>
      <c r="V12" s="34"/>
      <c r="W12" s="42" t="str">
        <f>CALC_Akkerbouw!U33</f>
        <v>Extra gewas 2</v>
      </c>
      <c r="X12" s="17">
        <f>COUNTIF(CALC_Akkerbouw!T64:T69,CALC_Akkerbouw!U33)*(1/6)*(CALC_Akkerbouw!T62+'Economische variabelen'!D190*Invoer!H15)</f>
        <v>0</v>
      </c>
      <c r="Y12" s="413"/>
      <c r="Z12" s="445"/>
      <c r="AA12" s="35"/>
      <c r="AB12" s="35"/>
      <c r="AC12" s="35"/>
      <c r="AD12" s="35"/>
      <c r="AE12" s="41" t="str">
        <f>CALC_Akkerbouw!$U$33</f>
        <v>Extra gewas 2</v>
      </c>
      <c r="AF12" s="17">
        <f>COUNTIF(CALC_Akkerbouw!X54:X60,CALC_Akkerbouw!#REF!)*(1/6)*(CALC_Akkerbouw!X52+'Economische variabelen'!E190*Invoer!P15)</f>
        <v>0</v>
      </c>
      <c r="AG12" s="33"/>
      <c r="AH12" s="41" t="str">
        <f>CALC_Akkerbouw!$U$33</f>
        <v>Extra gewas 2</v>
      </c>
      <c r="AI12" s="17">
        <f>COUNTIF(CALC_Akkerbouw!AB54:AB60,CALC_Akkerbouw!#REF!)*(1/6)*(CALC_Akkerbouw!AB52+'Economische variabelen'!E190*Invoer!N15)</f>
        <v>0</v>
      </c>
      <c r="AJ12" s="32"/>
      <c r="AK12" s="41" t="str">
        <f>CALC_Akkerbouw!$U$33</f>
        <v>Extra gewas 2</v>
      </c>
      <c r="AL12" s="17">
        <f>COUNTIF(CALC_Akkerbouw!X64:X69,CALC_Akkerbouw!#REF!)*(1/6)*(CALC_Akkerbouw!X62+'Economische variabelen'!E190*Invoer!O15)</f>
        <v>0</v>
      </c>
      <c r="AM12" s="34"/>
      <c r="AN12" s="41" t="str">
        <f>CALC_Akkerbouw!$U$33</f>
        <v>Extra gewas 2</v>
      </c>
      <c r="AO12" s="17">
        <f>COUNTIF(CALC_Akkerbouw!AB64:AB69,CALC_Akkerbouw!#REF!)*(1/6)*(CALC_Akkerbouw!AB62+'Economische variabelen'!E190*Invoer!M15)</f>
        <v>0</v>
      </c>
      <c r="AP12" s="35"/>
      <c r="AQ12" s="35"/>
      <c r="AR12" s="35"/>
      <c r="AS12" s="35"/>
      <c r="AT12" s="35"/>
      <c r="AU12" s="35"/>
      <c r="AV12" s="35"/>
      <c r="AW12" s="35"/>
      <c r="AX12" s="36"/>
      <c r="AY12" s="35"/>
      <c r="AZ12" s="35"/>
      <c r="BA12" s="35"/>
      <c r="BB12" s="35"/>
      <c r="BC12" s="35"/>
      <c r="BD12" s="35"/>
      <c r="BE12" s="35"/>
      <c r="BF12" s="35"/>
      <c r="BG12" s="37"/>
      <c r="BH12" s="35"/>
      <c r="BI12" s="35"/>
      <c r="BJ12" s="35"/>
      <c r="BK12" s="35"/>
      <c r="BL12" s="35"/>
      <c r="BM12" s="35"/>
      <c r="BN12" s="35"/>
      <c r="BO12" s="35"/>
      <c r="BP12" s="35"/>
      <c r="BQ12" s="35"/>
      <c r="BR12" s="35"/>
      <c r="BS12" s="35"/>
      <c r="BT12" s="35"/>
      <c r="BU12" s="35"/>
      <c r="BV12" s="35"/>
      <c r="BW12" s="36"/>
      <c r="BX12" s="35"/>
      <c r="BY12" s="35"/>
      <c r="BZ12" s="35"/>
      <c r="CA12" s="35"/>
      <c r="CB12" s="35"/>
      <c r="CC12" s="35"/>
      <c r="CD12" s="35"/>
      <c r="CE12" s="35"/>
      <c r="CF12" s="37"/>
      <c r="CG12" s="35"/>
      <c r="CH12" s="35"/>
      <c r="CI12" s="35"/>
      <c r="CJ12" s="34"/>
      <c r="CK12" s="34"/>
      <c r="CL12" s="34"/>
      <c r="CM12" s="34"/>
      <c r="CN12" s="34"/>
      <c r="CO12" s="34"/>
      <c r="CP12" s="34"/>
      <c r="CQ12" s="34"/>
      <c r="CR12" s="34"/>
      <c r="CS12" s="34"/>
      <c r="CT12" s="34"/>
      <c r="CU12" s="34"/>
      <c r="CV12" s="38"/>
      <c r="CW12" s="34"/>
      <c r="CX12" s="25"/>
      <c r="CY12" s="25"/>
      <c r="CZ12" s="25"/>
      <c r="DA12" s="25"/>
      <c r="DB12" s="25"/>
      <c r="DC12" s="25"/>
      <c r="DD12" s="25"/>
      <c r="DE12" s="25"/>
      <c r="DF12" s="25"/>
      <c r="DG12" s="25"/>
      <c r="DH12" s="25"/>
      <c r="DI12" s="25"/>
      <c r="DJ12" s="25"/>
      <c r="DK12" s="25"/>
      <c r="DL12" s="25"/>
      <c r="DM12" s="25"/>
      <c r="DN12" s="40"/>
      <c r="DO12" s="40"/>
      <c r="DP12" s="40"/>
      <c r="DQ12" s="40"/>
      <c r="DR12" s="40"/>
      <c r="DS12" s="40"/>
      <c r="DT12" s="40"/>
    </row>
    <row r="13" spans="1:124" ht="23.4" thickBot="1" x14ac:dyDescent="0.3">
      <c r="A13" s="32"/>
      <c r="B13" s="32"/>
      <c r="C13" s="298"/>
      <c r="D13" s="33"/>
      <c r="E13" s="32"/>
      <c r="F13" s="32"/>
      <c r="G13" s="32"/>
      <c r="H13" s="32"/>
      <c r="I13" s="37" t="s">
        <v>121</v>
      </c>
      <c r="J13" s="34"/>
      <c r="K13" s="34"/>
      <c r="L13" s="34"/>
      <c r="M13" s="34"/>
      <c r="N13" s="34"/>
      <c r="O13" s="34"/>
      <c r="P13" s="34"/>
      <c r="Q13" s="34"/>
      <c r="R13" s="35"/>
      <c r="S13" s="35"/>
      <c r="T13" s="35"/>
      <c r="U13" s="35"/>
      <c r="V13" s="35"/>
      <c r="W13" s="35"/>
      <c r="X13" s="35"/>
      <c r="Y13" s="413"/>
      <c r="Z13" s="445"/>
      <c r="AA13" s="35"/>
      <c r="AB13" s="35"/>
      <c r="AC13" s="35"/>
      <c r="AD13" s="35"/>
      <c r="AE13" s="35"/>
      <c r="AF13" s="35"/>
      <c r="AG13" s="35"/>
      <c r="AH13" s="35"/>
      <c r="AI13" s="277"/>
      <c r="AJ13" s="35"/>
      <c r="AK13" s="35"/>
      <c r="AL13" s="35"/>
      <c r="AM13" s="35"/>
      <c r="AN13" s="35"/>
      <c r="AO13" s="35"/>
      <c r="AP13" s="35"/>
      <c r="AQ13" s="35"/>
      <c r="AR13" s="35"/>
      <c r="AS13" s="35"/>
      <c r="AT13" s="35"/>
      <c r="AU13" s="35"/>
      <c r="AV13" s="35"/>
      <c r="AW13" s="35"/>
      <c r="AX13" s="36"/>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6"/>
      <c r="BX13" s="35"/>
      <c r="BY13" s="35"/>
      <c r="BZ13" s="35"/>
      <c r="CA13" s="35"/>
      <c r="CB13" s="35"/>
      <c r="CC13" s="35"/>
      <c r="CD13" s="35"/>
      <c r="CE13" s="35"/>
      <c r="CF13" s="35"/>
      <c r="CG13" s="35"/>
      <c r="CH13" s="35"/>
      <c r="CI13" s="35"/>
      <c r="CJ13" s="34"/>
      <c r="CK13" s="34"/>
      <c r="CL13" s="34"/>
      <c r="CM13" s="34"/>
      <c r="CN13" s="34"/>
      <c r="CO13" s="34"/>
      <c r="CP13" s="34"/>
      <c r="CQ13" s="34"/>
      <c r="CR13" s="34"/>
      <c r="CS13" s="34"/>
      <c r="CT13" s="34"/>
      <c r="CU13" s="34"/>
      <c r="CV13" s="38"/>
      <c r="CW13" s="34"/>
      <c r="CX13" s="25"/>
      <c r="CY13" s="25"/>
      <c r="CZ13" s="25"/>
      <c r="DA13" s="25"/>
      <c r="DB13" s="25"/>
      <c r="DC13" s="25"/>
      <c r="DD13" s="25"/>
      <c r="DE13" s="25"/>
      <c r="DF13" s="25"/>
      <c r="DG13" s="25"/>
      <c r="DH13" s="25"/>
      <c r="DI13" s="25"/>
      <c r="DJ13" s="25"/>
      <c r="DK13" s="25"/>
      <c r="DL13" s="25"/>
      <c r="DM13" s="25"/>
      <c r="DN13" s="40"/>
      <c r="DO13" s="40"/>
      <c r="DP13" s="40"/>
      <c r="DQ13" s="40"/>
      <c r="DR13" s="40"/>
      <c r="DS13" s="40"/>
      <c r="DT13" s="40"/>
    </row>
    <row r="14" spans="1:124" ht="30.6" thickTop="1" x14ac:dyDescent="0.25">
      <c r="A14" s="32"/>
      <c r="B14" s="32"/>
      <c r="C14" s="32"/>
      <c r="D14" s="33"/>
      <c r="E14" s="32"/>
      <c r="F14" s="32"/>
      <c r="G14" s="32"/>
      <c r="H14" s="32"/>
      <c r="I14" s="43"/>
      <c r="J14" s="34"/>
      <c r="K14" s="34"/>
      <c r="L14" s="34"/>
      <c r="M14" s="34"/>
      <c r="N14" s="34"/>
      <c r="O14" s="34"/>
      <c r="P14" s="34"/>
      <c r="Q14" s="34"/>
      <c r="R14" s="35"/>
      <c r="S14" s="35"/>
      <c r="T14" s="35"/>
      <c r="U14" s="35"/>
      <c r="V14" s="35"/>
      <c r="W14" s="35"/>
      <c r="X14" s="35"/>
      <c r="Y14" s="413"/>
      <c r="Z14" s="44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6"/>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6"/>
      <c r="BX14" s="35"/>
      <c r="BY14" s="35"/>
      <c r="BZ14" s="35"/>
      <c r="CA14" s="35"/>
      <c r="CB14" s="35"/>
      <c r="CC14" s="35"/>
      <c r="CD14" s="35"/>
      <c r="CE14" s="35"/>
      <c r="CF14" s="35"/>
      <c r="CG14" s="35"/>
      <c r="CH14" s="35"/>
      <c r="CI14" s="35"/>
      <c r="CJ14" s="34"/>
      <c r="CK14" s="34"/>
      <c r="CL14" s="34"/>
      <c r="CM14" s="34"/>
      <c r="CN14" s="34"/>
      <c r="CO14" s="34"/>
      <c r="CP14" s="34"/>
      <c r="CQ14" s="34"/>
      <c r="CR14" s="34"/>
      <c r="CS14" s="34"/>
      <c r="CT14" s="34"/>
      <c r="CU14" s="34"/>
      <c r="CV14" s="38"/>
      <c r="CW14" s="34"/>
      <c r="CX14" s="44"/>
      <c r="CY14" s="45"/>
      <c r="CZ14" s="45"/>
      <c r="DA14" s="45"/>
      <c r="DB14" s="45"/>
      <c r="DC14" s="45"/>
      <c r="DD14" s="45"/>
      <c r="DE14" s="45"/>
      <c r="DF14" s="45"/>
      <c r="DG14" s="45"/>
      <c r="DH14" s="45"/>
      <c r="DI14" s="45"/>
      <c r="DJ14" s="45"/>
      <c r="DK14" s="45"/>
      <c r="DL14" s="45"/>
      <c r="DM14" s="45"/>
      <c r="DN14" s="45"/>
      <c r="DO14" s="45"/>
      <c r="DP14" s="45"/>
      <c r="DQ14" s="45"/>
      <c r="DR14" s="45"/>
      <c r="DS14" s="46"/>
      <c r="DT14" s="40"/>
    </row>
    <row r="15" spans="1:124" ht="22.8" x14ac:dyDescent="0.25">
      <c r="A15" s="32"/>
      <c r="B15" s="32"/>
      <c r="C15" s="32"/>
      <c r="D15" s="33"/>
      <c r="E15" s="32"/>
      <c r="F15" s="32"/>
      <c r="G15" s="32"/>
      <c r="H15" s="32"/>
      <c r="I15" s="37" t="s">
        <v>43</v>
      </c>
      <c r="J15" s="34"/>
      <c r="K15" s="34"/>
      <c r="L15" s="34"/>
      <c r="M15" s="34"/>
      <c r="N15" s="34"/>
      <c r="O15" s="34"/>
      <c r="P15" s="34"/>
      <c r="Q15" s="34"/>
      <c r="R15" s="35"/>
      <c r="S15" s="35"/>
      <c r="T15" s="35"/>
      <c r="U15" s="35"/>
      <c r="V15" s="35"/>
      <c r="W15" s="35"/>
      <c r="X15" s="35"/>
      <c r="Y15" s="413"/>
      <c r="Z15" s="445"/>
      <c r="AA15" s="37"/>
      <c r="AB15" s="37"/>
      <c r="AC15" s="37"/>
      <c r="AD15" s="37"/>
      <c r="AE15" s="37"/>
      <c r="AF15" s="37"/>
      <c r="AG15" s="37"/>
      <c r="AH15" s="37" t="s">
        <v>43</v>
      </c>
      <c r="AI15" s="35"/>
      <c r="AJ15" s="35"/>
      <c r="AK15" s="35"/>
      <c r="AL15" s="35"/>
      <c r="AM15" s="35"/>
      <c r="AN15" s="35"/>
      <c r="AO15" s="35"/>
      <c r="AP15" s="35"/>
      <c r="AQ15" s="35"/>
      <c r="AR15" s="35"/>
      <c r="AS15" s="35"/>
      <c r="AT15" s="35"/>
      <c r="AU15" s="35"/>
      <c r="AV15" s="35"/>
      <c r="AW15" s="35"/>
      <c r="AX15" s="36"/>
      <c r="AY15" s="35"/>
      <c r="AZ15" s="37"/>
      <c r="BA15" s="37"/>
      <c r="BB15" s="37"/>
      <c r="BC15" s="37"/>
      <c r="BD15" s="37"/>
      <c r="BE15" s="37"/>
      <c r="BF15" s="37"/>
      <c r="BG15" s="37" t="s">
        <v>43</v>
      </c>
      <c r="BH15" s="35"/>
      <c r="BI15" s="35"/>
      <c r="BJ15" s="35"/>
      <c r="BK15" s="35"/>
      <c r="BL15" s="35"/>
      <c r="BM15" s="35"/>
      <c r="BN15" s="35"/>
      <c r="BO15" s="35"/>
      <c r="BP15" s="35"/>
      <c r="BQ15" s="35"/>
      <c r="BR15" s="35"/>
      <c r="BS15" s="35"/>
      <c r="BT15" s="35"/>
      <c r="BU15" s="35"/>
      <c r="BV15" s="35"/>
      <c r="BW15" s="36"/>
      <c r="BX15" s="35"/>
      <c r="BY15" s="37"/>
      <c r="BZ15" s="37"/>
      <c r="CA15" s="37"/>
      <c r="CB15" s="37"/>
      <c r="CC15" s="37"/>
      <c r="CD15" s="37"/>
      <c r="CE15" s="37"/>
      <c r="CF15" s="37" t="s">
        <v>43</v>
      </c>
      <c r="CG15" s="35"/>
      <c r="CH15" s="35"/>
      <c r="CI15" s="35"/>
      <c r="CJ15" s="34"/>
      <c r="CK15" s="34"/>
      <c r="CL15" s="34"/>
      <c r="CM15" s="34"/>
      <c r="CN15" s="34"/>
      <c r="CO15" s="34"/>
      <c r="CP15" s="34"/>
      <c r="CQ15" s="34"/>
      <c r="CR15" s="34"/>
      <c r="CS15" s="34"/>
      <c r="CT15" s="34"/>
      <c r="CU15" s="34"/>
      <c r="CV15" s="38"/>
      <c r="CW15" s="34"/>
      <c r="CX15" s="47"/>
      <c r="CY15" s="40"/>
      <c r="CZ15" s="40"/>
      <c r="DA15" s="48"/>
      <c r="DB15" s="40"/>
      <c r="DC15" s="40"/>
      <c r="DD15" s="40"/>
      <c r="DE15" s="48" t="s">
        <v>65</v>
      </c>
      <c r="DF15" s="40"/>
      <c r="DG15" s="40"/>
      <c r="DH15" s="40"/>
      <c r="DI15" s="40"/>
      <c r="DJ15" s="40"/>
      <c r="DK15" s="40"/>
      <c r="DL15" s="40"/>
      <c r="DM15" s="40"/>
      <c r="DN15" s="40"/>
      <c r="DO15" s="40"/>
      <c r="DP15" s="40"/>
      <c r="DQ15" s="40"/>
      <c r="DR15" s="40"/>
      <c r="DS15" s="49"/>
      <c r="DT15" s="40"/>
    </row>
    <row r="16" spans="1:124" ht="17.399999999999999" x14ac:dyDescent="0.25">
      <c r="A16" s="32"/>
      <c r="B16" s="32"/>
      <c r="C16" s="32"/>
      <c r="D16" s="33"/>
      <c r="E16" s="33"/>
      <c r="F16" s="33"/>
      <c r="G16" s="33"/>
      <c r="H16" s="33"/>
      <c r="I16" s="34"/>
      <c r="J16" s="34"/>
      <c r="K16" s="34"/>
      <c r="L16" s="33"/>
      <c r="M16" s="34"/>
      <c r="N16" s="34"/>
      <c r="O16" s="34"/>
      <c r="P16" s="34"/>
      <c r="Q16" s="34"/>
      <c r="R16" s="34"/>
      <c r="S16" s="34"/>
      <c r="T16" s="34"/>
      <c r="U16" s="34"/>
      <c r="V16" s="34"/>
      <c r="W16" s="34"/>
      <c r="X16" s="34"/>
      <c r="Y16" s="410"/>
      <c r="Z16" s="427"/>
      <c r="AA16" s="32"/>
      <c r="AB16" s="32"/>
      <c r="AC16" s="33"/>
      <c r="AD16" s="33"/>
      <c r="AE16" s="33"/>
      <c r="AF16" s="33"/>
      <c r="AG16" s="33"/>
      <c r="AH16" s="34"/>
      <c r="AI16" s="34"/>
      <c r="AJ16" s="34"/>
      <c r="AK16" s="33"/>
      <c r="AL16" s="34"/>
      <c r="AM16" s="34"/>
      <c r="AN16" s="34"/>
      <c r="AO16" s="34"/>
      <c r="AP16" s="34"/>
      <c r="AQ16" s="34"/>
      <c r="AR16" s="34"/>
      <c r="AS16" s="34"/>
      <c r="AT16" s="34"/>
      <c r="AU16" s="34"/>
      <c r="AV16" s="34"/>
      <c r="AW16" s="34"/>
      <c r="AX16" s="38"/>
      <c r="AY16" s="34"/>
      <c r="AZ16" s="32"/>
      <c r="BA16" s="32"/>
      <c r="BB16" s="33"/>
      <c r="BC16" s="33"/>
      <c r="BD16" s="33"/>
      <c r="BE16" s="33"/>
      <c r="BF16" s="33"/>
      <c r="BG16" s="34"/>
      <c r="BH16" s="34"/>
      <c r="BI16" s="34"/>
      <c r="BJ16" s="33"/>
      <c r="BK16" s="34"/>
      <c r="BL16" s="34"/>
      <c r="BM16" s="34"/>
      <c r="BN16" s="34"/>
      <c r="BO16" s="34"/>
      <c r="BP16" s="34"/>
      <c r="BQ16" s="34"/>
      <c r="BR16" s="34"/>
      <c r="BS16" s="34"/>
      <c r="BT16" s="34"/>
      <c r="BU16" s="34"/>
      <c r="BV16" s="34"/>
      <c r="BW16" s="38"/>
      <c r="BX16" s="34"/>
      <c r="BY16" s="32"/>
      <c r="BZ16" s="32"/>
      <c r="CA16" s="33"/>
      <c r="CB16" s="33"/>
      <c r="CC16" s="33"/>
      <c r="CD16" s="33"/>
      <c r="CE16" s="33"/>
      <c r="CF16" s="34"/>
      <c r="CG16" s="34"/>
      <c r="CH16" s="34"/>
      <c r="CI16" s="33"/>
      <c r="CJ16" s="34"/>
      <c r="CK16" s="34"/>
      <c r="CL16" s="34"/>
      <c r="CM16" s="34"/>
      <c r="CN16" s="34"/>
      <c r="CO16" s="34"/>
      <c r="CP16" s="34"/>
      <c r="CQ16" s="34"/>
      <c r="CR16" s="34"/>
      <c r="CS16" s="34"/>
      <c r="CT16" s="34"/>
      <c r="CU16" s="34"/>
      <c r="CV16" s="38"/>
      <c r="CW16" s="34"/>
      <c r="CX16" s="47"/>
      <c r="CY16" s="40"/>
      <c r="CZ16" s="40"/>
      <c r="DA16" s="40"/>
      <c r="DB16" s="40"/>
      <c r="DC16" s="40"/>
      <c r="DD16" s="40"/>
      <c r="DE16" s="40"/>
      <c r="DF16" s="40"/>
      <c r="DG16" s="40"/>
      <c r="DH16" s="40"/>
      <c r="DI16" s="40"/>
      <c r="DJ16" s="40"/>
      <c r="DK16" s="40"/>
      <c r="DL16" s="40"/>
      <c r="DM16" s="40"/>
      <c r="DN16" s="40"/>
      <c r="DO16" s="40"/>
      <c r="DP16" s="40"/>
      <c r="DQ16" s="40"/>
      <c r="DR16" s="40"/>
      <c r="DS16" s="49"/>
      <c r="DT16" s="40"/>
    </row>
    <row r="17" spans="1:124" ht="17.399999999999999" x14ac:dyDescent="0.25">
      <c r="A17" s="32"/>
      <c r="B17" s="32"/>
      <c r="C17" s="32"/>
      <c r="D17" s="33"/>
      <c r="E17" s="33"/>
      <c r="F17" s="33"/>
      <c r="G17" s="33"/>
      <c r="H17" s="33"/>
      <c r="I17" s="34"/>
      <c r="J17" s="34"/>
      <c r="K17" s="34"/>
      <c r="L17" s="33"/>
      <c r="M17" s="34"/>
      <c r="N17" s="34"/>
      <c r="O17" s="34"/>
      <c r="P17" s="34"/>
      <c r="Q17" s="34"/>
      <c r="R17" s="34"/>
      <c r="S17" s="34"/>
      <c r="T17" s="34"/>
      <c r="U17" s="34"/>
      <c r="V17" s="34"/>
      <c r="W17" s="34"/>
      <c r="X17" s="34"/>
      <c r="Y17" s="410"/>
      <c r="Z17" s="427"/>
      <c r="AA17" s="32"/>
      <c r="AB17" s="32"/>
      <c r="AC17" s="33"/>
      <c r="AD17" s="33"/>
      <c r="AE17" s="33"/>
      <c r="AF17" s="33"/>
      <c r="AG17" s="33"/>
      <c r="AH17" s="34"/>
      <c r="AI17" s="34"/>
      <c r="AJ17" s="34"/>
      <c r="AK17" s="33"/>
      <c r="AL17" s="34"/>
      <c r="AM17" s="34"/>
      <c r="AN17" s="34"/>
      <c r="AO17" s="34"/>
      <c r="AP17" s="34"/>
      <c r="AQ17" s="34"/>
      <c r="AR17" s="34"/>
      <c r="AS17" s="34"/>
      <c r="AT17" s="34"/>
      <c r="AU17" s="34"/>
      <c r="AV17" s="34"/>
      <c r="AW17" s="34"/>
      <c r="AX17" s="38"/>
      <c r="AY17" s="34"/>
      <c r="AZ17" s="32"/>
      <c r="BA17" s="32"/>
      <c r="BB17" s="33"/>
      <c r="BC17" s="33"/>
      <c r="BD17" s="33"/>
      <c r="BE17" s="33"/>
      <c r="BF17" s="33"/>
      <c r="BG17" s="34"/>
      <c r="BH17" s="34"/>
      <c r="BI17" s="34"/>
      <c r="BJ17" s="33"/>
      <c r="BK17" s="34"/>
      <c r="BL17" s="34"/>
      <c r="BM17" s="34"/>
      <c r="BN17" s="34"/>
      <c r="BO17" s="34"/>
      <c r="BP17" s="34"/>
      <c r="BQ17" s="34"/>
      <c r="BR17" s="34"/>
      <c r="BS17" s="34"/>
      <c r="BT17" s="34"/>
      <c r="BU17" s="34"/>
      <c r="BV17" s="34"/>
      <c r="BW17" s="38"/>
      <c r="BX17" s="34"/>
      <c r="BY17" s="32"/>
      <c r="BZ17" s="32"/>
      <c r="CA17" s="33"/>
      <c r="CB17" s="33"/>
      <c r="CC17" s="33"/>
      <c r="CD17" s="33"/>
      <c r="CE17" s="33"/>
      <c r="CF17" s="34"/>
      <c r="CG17" s="34"/>
      <c r="CH17" s="34"/>
      <c r="CI17" s="33"/>
      <c r="CJ17" s="34"/>
      <c r="CK17" s="34"/>
      <c r="CL17" s="34"/>
      <c r="CM17" s="34"/>
      <c r="CN17" s="34"/>
      <c r="CO17" s="34"/>
      <c r="CP17" s="34"/>
      <c r="CQ17" s="34"/>
      <c r="CR17" s="34"/>
      <c r="CS17" s="34"/>
      <c r="CT17" s="34"/>
      <c r="CU17" s="34"/>
      <c r="CV17" s="38"/>
      <c r="CW17" s="34"/>
      <c r="CX17" s="47"/>
      <c r="CY17" s="40"/>
      <c r="CZ17" s="40"/>
      <c r="DA17" s="40"/>
      <c r="DB17" s="40"/>
      <c r="DC17" s="40"/>
      <c r="DD17" s="40"/>
      <c r="DE17" s="40"/>
      <c r="DF17" s="40"/>
      <c r="DG17" s="40"/>
      <c r="DH17" s="40"/>
      <c r="DI17" s="40"/>
      <c r="DJ17" s="40"/>
      <c r="DK17" s="40"/>
      <c r="DL17" s="40"/>
      <c r="DM17" s="40"/>
      <c r="DN17" s="40"/>
      <c r="DO17" s="40"/>
      <c r="DP17" s="40"/>
      <c r="DQ17" s="40"/>
      <c r="DR17" s="40"/>
      <c r="DS17" s="49"/>
      <c r="DT17" s="40"/>
    </row>
    <row r="18" spans="1:124" ht="22.8" x14ac:dyDescent="0.25">
      <c r="A18" s="50"/>
      <c r="B18" s="50" t="s">
        <v>165</v>
      </c>
      <c r="C18" s="50"/>
      <c r="D18" s="50"/>
      <c r="E18" s="50"/>
      <c r="F18" s="50" t="s">
        <v>166</v>
      </c>
      <c r="G18" s="50"/>
      <c r="H18" s="50"/>
      <c r="I18" s="51"/>
      <c r="J18" s="50" t="s">
        <v>167</v>
      </c>
      <c r="K18" s="50"/>
      <c r="N18" s="50" t="s">
        <v>168</v>
      </c>
      <c r="O18" s="50"/>
      <c r="P18" s="50"/>
      <c r="Q18" s="51"/>
      <c r="R18" s="50" t="s">
        <v>169</v>
      </c>
      <c r="S18" s="50"/>
      <c r="T18" s="50"/>
      <c r="U18" s="51"/>
      <c r="V18" s="50" t="s">
        <v>170</v>
      </c>
      <c r="W18" s="50"/>
      <c r="X18" s="50"/>
      <c r="Y18" s="442"/>
      <c r="Z18" s="446"/>
      <c r="AA18" s="50" t="s">
        <v>171</v>
      </c>
      <c r="AB18" s="50"/>
      <c r="AC18" s="50"/>
      <c r="AD18" s="50"/>
      <c r="AE18" s="50" t="s">
        <v>166</v>
      </c>
      <c r="AF18" s="50"/>
      <c r="AG18" s="50"/>
      <c r="AH18" s="51"/>
      <c r="AI18" s="50" t="s">
        <v>167</v>
      </c>
      <c r="AJ18" s="50"/>
      <c r="AM18" s="50" t="s">
        <v>168</v>
      </c>
      <c r="AN18" s="50"/>
      <c r="AO18" s="50"/>
      <c r="AP18" s="51"/>
      <c r="AQ18" s="50" t="s">
        <v>169</v>
      </c>
      <c r="AR18" s="50"/>
      <c r="AS18" s="50"/>
      <c r="AT18" s="50"/>
      <c r="AU18" s="52" t="s">
        <v>170</v>
      </c>
      <c r="AV18" s="52"/>
      <c r="AW18" s="53"/>
      <c r="AX18" s="54"/>
      <c r="AY18" s="50"/>
      <c r="AZ18" s="50" t="s">
        <v>171</v>
      </c>
      <c r="BA18" s="50"/>
      <c r="BB18" s="50"/>
      <c r="BC18" s="50"/>
      <c r="BD18" s="50" t="s">
        <v>166</v>
      </c>
      <c r="BE18" s="50"/>
      <c r="BF18" s="50"/>
      <c r="BG18" s="51"/>
      <c r="BH18" s="50" t="s">
        <v>167</v>
      </c>
      <c r="BI18" s="50"/>
      <c r="BL18" s="50" t="s">
        <v>168</v>
      </c>
      <c r="BM18" s="50"/>
      <c r="BN18" s="50"/>
      <c r="BO18" s="51"/>
      <c r="BP18" s="50" t="s">
        <v>169</v>
      </c>
      <c r="BQ18" s="50"/>
      <c r="BR18" s="50"/>
      <c r="BS18" s="50"/>
      <c r="BT18" s="52" t="s">
        <v>170</v>
      </c>
      <c r="BU18" s="52"/>
      <c r="BV18" s="53"/>
      <c r="BW18" s="54"/>
      <c r="BX18" s="50"/>
      <c r="BY18" s="50" t="s">
        <v>171</v>
      </c>
      <c r="BZ18" s="50"/>
      <c r="CA18" s="50"/>
      <c r="CB18" s="50"/>
      <c r="CC18" s="50" t="s">
        <v>166</v>
      </c>
      <c r="CD18" s="50"/>
      <c r="CE18" s="50"/>
      <c r="CF18" s="51"/>
      <c r="CG18" s="50" t="s">
        <v>167</v>
      </c>
      <c r="CH18" s="50"/>
      <c r="CK18" s="50" t="s">
        <v>168</v>
      </c>
      <c r="CL18" s="50"/>
      <c r="CM18" s="50"/>
      <c r="CN18" s="51"/>
      <c r="CO18" s="50" t="s">
        <v>169</v>
      </c>
      <c r="CP18" s="50"/>
      <c r="CQ18" s="50"/>
      <c r="CR18" s="50"/>
      <c r="CS18" s="52" t="s">
        <v>170</v>
      </c>
      <c r="CT18" s="52"/>
      <c r="CU18" s="53"/>
      <c r="CV18" s="54"/>
      <c r="CW18" s="50"/>
      <c r="CX18" s="47"/>
      <c r="CY18" s="40"/>
      <c r="CZ18" s="40"/>
      <c r="DA18" s="48"/>
      <c r="DB18" s="40"/>
      <c r="DC18" s="40"/>
      <c r="DD18" s="40"/>
      <c r="DE18" s="48" t="s">
        <v>43</v>
      </c>
      <c r="DF18" s="40"/>
      <c r="DG18" s="40"/>
      <c r="DH18" s="40"/>
      <c r="DI18" s="40"/>
      <c r="DJ18" s="40"/>
      <c r="DK18" s="40"/>
      <c r="DL18" s="40"/>
      <c r="DM18" s="40"/>
      <c r="DN18" s="55"/>
      <c r="DO18" s="55"/>
      <c r="DP18" s="55"/>
      <c r="DQ18" s="55"/>
      <c r="DR18" s="55"/>
      <c r="DS18" s="56"/>
      <c r="DT18" s="55"/>
    </row>
    <row r="19" spans="1:124" ht="15.6" thickBot="1" x14ac:dyDescent="0.3">
      <c r="A19" s="34"/>
      <c r="B19" s="34"/>
      <c r="C19" s="34"/>
      <c r="D19" s="34"/>
      <c r="E19" s="34"/>
      <c r="F19" s="34"/>
      <c r="G19" s="34"/>
      <c r="H19" s="34"/>
      <c r="I19" s="34"/>
      <c r="J19" s="34"/>
      <c r="K19" s="34"/>
      <c r="L19" s="34"/>
      <c r="M19" s="34"/>
      <c r="N19" s="34"/>
      <c r="O19" s="34"/>
      <c r="P19" s="34"/>
      <c r="Q19" s="34"/>
      <c r="R19" s="34"/>
      <c r="S19" s="34"/>
      <c r="T19" s="34"/>
      <c r="U19" s="34"/>
      <c r="V19" s="34"/>
      <c r="W19" s="34"/>
      <c r="X19" s="34"/>
      <c r="Y19" s="410"/>
      <c r="Z19" s="427"/>
      <c r="AA19" s="34"/>
      <c r="AB19" s="34"/>
      <c r="AC19" s="34"/>
      <c r="AD19" s="34"/>
      <c r="AE19" s="34"/>
      <c r="AF19" s="34"/>
      <c r="AG19" s="34"/>
      <c r="AH19" s="34"/>
      <c r="AI19" s="34"/>
      <c r="AJ19" s="34"/>
      <c r="AK19" s="34"/>
      <c r="AL19" s="34"/>
      <c r="AM19" s="34"/>
      <c r="AN19" s="34"/>
      <c r="AO19" s="34"/>
      <c r="AP19" s="34"/>
      <c r="AQ19" s="34"/>
      <c r="AR19" s="34"/>
      <c r="AS19" s="34"/>
      <c r="AT19" s="34"/>
      <c r="AU19" s="57"/>
      <c r="AV19" s="57"/>
      <c r="AW19" s="57"/>
      <c r="AX19" s="38"/>
      <c r="AY19" s="34"/>
      <c r="AZ19" s="34"/>
      <c r="BA19" s="34"/>
      <c r="BB19" s="34"/>
      <c r="BC19" s="34"/>
      <c r="BD19" s="34"/>
      <c r="BE19" s="34"/>
      <c r="BF19" s="34"/>
      <c r="BG19" s="34"/>
      <c r="BH19" s="34"/>
      <c r="BI19" s="34"/>
      <c r="BJ19" s="34"/>
      <c r="BK19" s="34"/>
      <c r="BL19" s="34"/>
      <c r="BM19" s="34"/>
      <c r="BN19" s="34"/>
      <c r="BO19" s="34"/>
      <c r="BP19" s="34"/>
      <c r="BQ19" s="34"/>
      <c r="BR19" s="34"/>
      <c r="BS19" s="34"/>
      <c r="BT19" s="57"/>
      <c r="BU19" s="57"/>
      <c r="BV19" s="57"/>
      <c r="BW19" s="38"/>
      <c r="BX19" s="34"/>
      <c r="BY19" s="34"/>
      <c r="BZ19" s="34"/>
      <c r="CA19" s="34"/>
      <c r="CB19" s="34"/>
      <c r="CC19" s="34"/>
      <c r="CD19" s="34"/>
      <c r="CE19" s="34"/>
      <c r="CF19" s="34"/>
      <c r="CG19" s="34"/>
      <c r="CH19" s="34"/>
      <c r="CI19" s="34"/>
      <c r="CJ19" s="34"/>
      <c r="CK19" s="34"/>
      <c r="CL19" s="34"/>
      <c r="CM19" s="34"/>
      <c r="CN19" s="34"/>
      <c r="CO19" s="34"/>
      <c r="CP19" s="34"/>
      <c r="CQ19" s="34"/>
      <c r="CR19" s="34"/>
      <c r="CS19" s="57"/>
      <c r="CT19" s="57"/>
      <c r="CU19" s="57"/>
      <c r="CV19" s="38"/>
      <c r="CW19" s="34"/>
      <c r="CX19" s="47"/>
      <c r="CY19" s="40"/>
      <c r="CZ19" s="40"/>
      <c r="DA19" s="40"/>
      <c r="DB19" s="40"/>
      <c r="DC19" s="40"/>
      <c r="DD19" s="40"/>
      <c r="DE19" s="40"/>
      <c r="DF19" s="40"/>
      <c r="DG19" s="40"/>
      <c r="DH19" s="40"/>
      <c r="DI19" s="40"/>
      <c r="DJ19" s="40"/>
      <c r="DK19" s="40"/>
      <c r="DL19" s="40"/>
      <c r="DM19" s="40"/>
      <c r="DN19" s="40"/>
      <c r="DO19" s="40"/>
      <c r="DP19" s="40"/>
      <c r="DS19" s="49"/>
      <c r="DT19" s="40"/>
    </row>
    <row r="20" spans="1:124" ht="15.6" thickBot="1" x14ac:dyDescent="0.3">
      <c r="A20" s="33"/>
      <c r="B20" s="58" t="s">
        <v>77</v>
      </c>
      <c r="C20" s="59" t="s">
        <v>172</v>
      </c>
      <c r="D20" s="60">
        <f>L7</f>
        <v>0</v>
      </c>
      <c r="E20" s="34"/>
      <c r="F20" s="58" t="s">
        <v>77</v>
      </c>
      <c r="G20" s="59" t="s">
        <v>172</v>
      </c>
      <c r="H20" s="61">
        <f>IF('CALC_Value case'!$D7="Veen",'CALC_Value case'!$C7,0)</f>
        <v>0</v>
      </c>
      <c r="I20" s="34"/>
      <c r="J20" s="62" t="s">
        <v>76</v>
      </c>
      <c r="K20" s="63" t="s">
        <v>172</v>
      </c>
      <c r="L20" s="64" t="s">
        <v>126</v>
      </c>
      <c r="M20" s="34"/>
      <c r="N20" s="65" t="s">
        <v>76</v>
      </c>
      <c r="O20" s="65" t="s">
        <v>172</v>
      </c>
      <c r="P20" s="64" t="s">
        <v>127</v>
      </c>
      <c r="Q20" s="40"/>
      <c r="R20" s="65" t="s">
        <v>76</v>
      </c>
      <c r="S20" s="65" t="s">
        <v>172</v>
      </c>
      <c r="T20" s="64" t="s">
        <v>173</v>
      </c>
      <c r="U20" s="34"/>
      <c r="V20" s="65" t="s">
        <v>76</v>
      </c>
      <c r="W20" s="65" t="s">
        <v>172</v>
      </c>
      <c r="X20" s="64" t="s">
        <v>174</v>
      </c>
      <c r="Y20" s="410"/>
      <c r="Z20" s="427"/>
      <c r="AA20" s="58" t="s">
        <v>77</v>
      </c>
      <c r="AB20" s="59" t="s">
        <v>172</v>
      </c>
      <c r="AC20" s="60">
        <f>F7</f>
        <v>0</v>
      </c>
      <c r="AD20" s="34"/>
      <c r="AE20" s="58" t="s">
        <v>77</v>
      </c>
      <c r="AF20" s="59" t="s">
        <v>172</v>
      </c>
      <c r="AG20" s="60">
        <f>AC20</f>
        <v>0</v>
      </c>
      <c r="AH20" s="410"/>
      <c r="AI20" s="547" t="s">
        <v>76</v>
      </c>
      <c r="AJ20" s="548" t="s">
        <v>172</v>
      </c>
      <c r="AK20" s="549" t="s">
        <v>126</v>
      </c>
      <c r="AL20" s="453"/>
      <c r="AM20" s="65" t="s">
        <v>76</v>
      </c>
      <c r="AN20" s="65" t="s">
        <v>172</v>
      </c>
      <c r="AO20" s="64" t="s">
        <v>127</v>
      </c>
      <c r="AP20" s="40"/>
      <c r="AQ20" s="65" t="s">
        <v>76</v>
      </c>
      <c r="AR20" s="65" t="s">
        <v>172</v>
      </c>
      <c r="AS20" s="64" t="s">
        <v>173</v>
      </c>
      <c r="AT20" s="34"/>
      <c r="AU20" s="65" t="s">
        <v>76</v>
      </c>
      <c r="AV20" s="65" t="s">
        <v>172</v>
      </c>
      <c r="AW20" s="64" t="s">
        <v>174</v>
      </c>
      <c r="AX20" s="67"/>
      <c r="AY20" s="66"/>
      <c r="AZ20" s="58" t="s">
        <v>77</v>
      </c>
      <c r="BA20" s="59" t="s">
        <v>172</v>
      </c>
      <c r="BB20" s="60">
        <f>I7</f>
        <v>0</v>
      </c>
      <c r="BC20" s="34"/>
      <c r="BD20" s="58" t="s">
        <v>77</v>
      </c>
      <c r="BE20" s="59" t="s">
        <v>172</v>
      </c>
      <c r="BF20" s="60">
        <f>BB20</f>
        <v>0</v>
      </c>
      <c r="BG20" s="34"/>
      <c r="BH20" s="62" t="s">
        <v>76</v>
      </c>
      <c r="BI20" s="63" t="s">
        <v>172</v>
      </c>
      <c r="BJ20" s="64" t="s">
        <v>126</v>
      </c>
      <c r="BK20" s="34"/>
      <c r="BL20" s="65" t="s">
        <v>76</v>
      </c>
      <c r="BM20" s="65" t="s">
        <v>172</v>
      </c>
      <c r="BN20" s="64" t="s">
        <v>127</v>
      </c>
      <c r="BO20" s="40"/>
      <c r="BP20" s="65" t="s">
        <v>76</v>
      </c>
      <c r="BQ20" s="65" t="s">
        <v>172</v>
      </c>
      <c r="BR20" s="64" t="s">
        <v>173</v>
      </c>
      <c r="BS20" s="34"/>
      <c r="BT20" s="65" t="s">
        <v>76</v>
      </c>
      <c r="BU20" s="65" t="s">
        <v>172</v>
      </c>
      <c r="BV20" s="64" t="s">
        <v>174</v>
      </c>
      <c r="BW20" s="67"/>
      <c r="BX20" s="66"/>
      <c r="BY20" s="58" t="s">
        <v>77</v>
      </c>
      <c r="BZ20" s="59" t="s">
        <v>172</v>
      </c>
      <c r="CA20" s="60">
        <f>C7</f>
        <v>0</v>
      </c>
      <c r="CB20" s="34"/>
      <c r="CC20" s="58" t="s">
        <v>77</v>
      </c>
      <c r="CD20" s="59" t="s">
        <v>172</v>
      </c>
      <c r="CE20" s="60">
        <f>CA20</f>
        <v>0</v>
      </c>
      <c r="CF20" s="34"/>
      <c r="CG20" s="62" t="s">
        <v>76</v>
      </c>
      <c r="CH20" s="63" t="s">
        <v>172</v>
      </c>
      <c r="CI20" s="64" t="s">
        <v>126</v>
      </c>
      <c r="CJ20" s="34"/>
      <c r="CK20" s="65" t="s">
        <v>76</v>
      </c>
      <c r="CL20" s="65" t="s">
        <v>172</v>
      </c>
      <c r="CM20" s="64" t="s">
        <v>127</v>
      </c>
      <c r="CN20" s="40"/>
      <c r="CO20" s="65" t="s">
        <v>76</v>
      </c>
      <c r="CP20" s="65" t="s">
        <v>172</v>
      </c>
      <c r="CQ20" s="64" t="s">
        <v>173</v>
      </c>
      <c r="CR20" s="34"/>
      <c r="CS20" s="65" t="s">
        <v>76</v>
      </c>
      <c r="CT20" s="65" t="s">
        <v>172</v>
      </c>
      <c r="CU20" s="64" t="s">
        <v>174</v>
      </c>
      <c r="CV20" s="38"/>
      <c r="CW20" s="34"/>
      <c r="CX20" s="47"/>
      <c r="CY20" s="40"/>
      <c r="CZ20" s="40"/>
      <c r="DA20" s="40"/>
      <c r="DB20" s="40"/>
      <c r="DC20" s="40"/>
      <c r="DD20" s="40"/>
      <c r="DE20" s="40"/>
      <c r="DF20" s="40"/>
      <c r="DG20" s="40"/>
      <c r="DH20" s="40"/>
      <c r="DI20" s="40"/>
      <c r="DJ20" s="40"/>
      <c r="DK20" s="40"/>
      <c r="DL20" s="40"/>
      <c r="DM20" s="40"/>
      <c r="DN20" s="66"/>
      <c r="DO20" s="66"/>
      <c r="DP20" s="66"/>
      <c r="DS20" s="68"/>
      <c r="DT20" s="66"/>
    </row>
    <row r="21" spans="1:124" ht="15.6" x14ac:dyDescent="0.3">
      <c r="A21" s="33"/>
      <c r="B21" s="69"/>
      <c r="C21" s="34" t="s">
        <v>175</v>
      </c>
      <c r="D21" s="70">
        <f>Milieuvariabelen!B5</f>
        <v>4.0999999999999996</v>
      </c>
      <c r="E21" s="34"/>
      <c r="F21" s="69"/>
      <c r="G21" s="34" t="s">
        <v>176</v>
      </c>
      <c r="H21" s="70">
        <f>Milieuvariabelen!E5</f>
        <v>0</v>
      </c>
      <c r="I21" s="34"/>
      <c r="J21" s="71" t="s">
        <v>77</v>
      </c>
      <c r="K21" s="72">
        <f>D20</f>
        <v>0</v>
      </c>
      <c r="L21" s="73" t="str">
        <f>Milieuvariabelen!H5</f>
        <v>B/C</v>
      </c>
      <c r="M21" s="34"/>
      <c r="N21" s="74" t="s">
        <v>77</v>
      </c>
      <c r="O21" s="75">
        <f t="shared" ref="O21:O28" si="0">K21</f>
        <v>0</v>
      </c>
      <c r="P21" s="73" t="str">
        <f>Milieuvariabelen!J5</f>
        <v>C</v>
      </c>
      <c r="Q21" s="40"/>
      <c r="R21" s="74" t="s">
        <v>77</v>
      </c>
      <c r="S21" s="75">
        <f>O21</f>
        <v>0</v>
      </c>
      <c r="T21" s="73" t="str">
        <f>Milieuvariabelen!L5</f>
        <v>Nee</v>
      </c>
      <c r="U21" s="34"/>
      <c r="V21" s="74" t="s">
        <v>77</v>
      </c>
      <c r="W21" s="75">
        <f t="shared" ref="W21:W28" si="1">S21</f>
        <v>0</v>
      </c>
      <c r="X21" s="73" t="str">
        <f>Milieuvariabelen!N5</f>
        <v>Nee</v>
      </c>
      <c r="Y21" s="410"/>
      <c r="Z21" s="427"/>
      <c r="AA21" s="69"/>
      <c r="AB21" s="34" t="s">
        <v>175</v>
      </c>
      <c r="AC21" s="76">
        <f>Milieuvariabelen!B28</f>
        <v>4.0999999999999996</v>
      </c>
      <c r="AD21" s="34"/>
      <c r="AE21" s="69"/>
      <c r="AF21" s="34" t="s">
        <v>176</v>
      </c>
      <c r="AG21" s="76">
        <f>Milieuvariabelen!E28</f>
        <v>0</v>
      </c>
      <c r="AH21" s="410"/>
      <c r="AI21" s="561" t="s">
        <v>77</v>
      </c>
      <c r="AJ21" s="72">
        <f>AG20</f>
        <v>0</v>
      </c>
      <c r="AK21" s="464" t="str">
        <f>Milieuvariabelen!H28</f>
        <v>B/C</v>
      </c>
      <c r="AL21" s="410"/>
      <c r="AM21" s="74" t="s">
        <v>77</v>
      </c>
      <c r="AN21" s="75">
        <f>AJ21</f>
        <v>0</v>
      </c>
      <c r="AO21" s="73" t="str">
        <f>Milieuvariabelen!J28</f>
        <v>C</v>
      </c>
      <c r="AP21" s="40"/>
      <c r="AQ21" s="74" t="s">
        <v>77</v>
      </c>
      <c r="AR21" s="75">
        <f>AN21</f>
        <v>0</v>
      </c>
      <c r="AS21" s="73" t="str">
        <f>Milieuvariabelen!L28</f>
        <v>Nee</v>
      </c>
      <c r="AT21" s="34"/>
      <c r="AU21" s="74" t="s">
        <v>77</v>
      </c>
      <c r="AV21" s="75">
        <f t="shared" ref="AV21:AV32" si="2">AR21</f>
        <v>0</v>
      </c>
      <c r="AW21" s="73" t="str">
        <f>Milieuvariabelen!N28</f>
        <v>Nee</v>
      </c>
      <c r="AX21" s="78"/>
      <c r="AY21" s="77"/>
      <c r="AZ21" s="69"/>
      <c r="BA21" s="34" t="s">
        <v>175</v>
      </c>
      <c r="BB21" s="70">
        <f>Milieuvariabelen!B51</f>
        <v>4.0999999999999996</v>
      </c>
      <c r="BC21" s="34"/>
      <c r="BD21" s="69"/>
      <c r="BE21" s="34" t="s">
        <v>176</v>
      </c>
      <c r="BF21" s="70">
        <f>Milieuvariabelen!E51</f>
        <v>0</v>
      </c>
      <c r="BG21" s="34"/>
      <c r="BH21" s="71" t="s">
        <v>77</v>
      </c>
      <c r="BI21" s="72">
        <f>BF20</f>
        <v>0</v>
      </c>
      <c r="BJ21" s="73" t="str">
        <f>Milieuvariabelen!H51</f>
        <v>B/C</v>
      </c>
      <c r="BK21" s="34"/>
      <c r="BL21" s="74" t="s">
        <v>77</v>
      </c>
      <c r="BM21" s="75">
        <f t="shared" ref="BM21:BM28" si="3">BI21</f>
        <v>0</v>
      </c>
      <c r="BN21" s="73" t="str">
        <f>Milieuvariabelen!J51</f>
        <v>C</v>
      </c>
      <c r="BO21" s="40"/>
      <c r="BP21" s="74" t="s">
        <v>77</v>
      </c>
      <c r="BQ21" s="75">
        <f t="shared" ref="BQ21:BQ31" si="4">BM21</f>
        <v>0</v>
      </c>
      <c r="BR21" s="73" t="str">
        <f>Milieuvariabelen!L51</f>
        <v>Nee</v>
      </c>
      <c r="BS21" s="34"/>
      <c r="BT21" s="74" t="s">
        <v>77</v>
      </c>
      <c r="BU21" s="75">
        <f t="shared" ref="BU21:BU31" si="5">BQ21</f>
        <v>0</v>
      </c>
      <c r="BV21" s="73" t="str">
        <f>Milieuvariabelen!N51</f>
        <v>Nee</v>
      </c>
      <c r="BW21" s="78"/>
      <c r="BX21" s="77"/>
      <c r="BY21" s="69"/>
      <c r="BZ21" s="34" t="s">
        <v>175</v>
      </c>
      <c r="CA21" s="70">
        <f>Milieuvariabelen!B74</f>
        <v>4.0999999999999996</v>
      </c>
      <c r="CB21" s="34"/>
      <c r="CC21" s="69"/>
      <c r="CD21" s="34" t="s">
        <v>176</v>
      </c>
      <c r="CE21" s="70">
        <f>Milieuvariabelen!E74</f>
        <v>0</v>
      </c>
      <c r="CF21" s="34"/>
      <c r="CG21" s="71" t="s">
        <v>77</v>
      </c>
      <c r="CH21" s="72">
        <f>CE20</f>
        <v>0</v>
      </c>
      <c r="CI21" s="73" t="str">
        <f>Milieuvariabelen!H74</f>
        <v>B/C</v>
      </c>
      <c r="CJ21" s="34"/>
      <c r="CK21" s="74" t="s">
        <v>77</v>
      </c>
      <c r="CL21" s="75">
        <f>CH21</f>
        <v>0</v>
      </c>
      <c r="CM21" s="73" t="str">
        <f>Milieuvariabelen!J74</f>
        <v>C</v>
      </c>
      <c r="CN21" s="40"/>
      <c r="CO21" s="74" t="s">
        <v>77</v>
      </c>
      <c r="CP21" s="75">
        <f t="shared" ref="CP21:CP28" si="6">CL21</f>
        <v>0</v>
      </c>
      <c r="CQ21" s="73" t="str">
        <f>Milieuvariabelen!L74</f>
        <v>Nee</v>
      </c>
      <c r="CR21" s="34"/>
      <c r="CS21" s="74" t="s">
        <v>77</v>
      </c>
      <c r="CT21" s="75">
        <f t="shared" ref="CT21:CT28" si="7">CP21</f>
        <v>0</v>
      </c>
      <c r="CU21" s="73" t="str">
        <f>Milieuvariabelen!N74</f>
        <v>Nee</v>
      </c>
      <c r="CV21" s="38"/>
      <c r="CW21" s="34"/>
      <c r="CX21" s="80"/>
      <c r="CY21" s="55" t="s">
        <v>171</v>
      </c>
      <c r="CZ21" s="55"/>
      <c r="DA21" s="55"/>
      <c r="DB21" s="55" t="s">
        <v>177</v>
      </c>
      <c r="DC21" s="55"/>
      <c r="DD21" s="55"/>
      <c r="DE21" s="55" t="s">
        <v>178</v>
      </c>
      <c r="DF21" s="55"/>
      <c r="DG21" s="55"/>
      <c r="DH21" s="55" t="s">
        <v>179</v>
      </c>
      <c r="DI21" s="55"/>
      <c r="DJ21" s="55"/>
      <c r="DK21" s="55" t="s">
        <v>180</v>
      </c>
      <c r="DL21" s="55"/>
      <c r="DM21" s="55"/>
      <c r="DN21" s="81" t="s">
        <v>181</v>
      </c>
      <c r="DO21" s="82"/>
      <c r="DP21" s="82"/>
      <c r="DQ21" s="347" t="s">
        <v>321</v>
      </c>
      <c r="DS21" s="83"/>
      <c r="DT21" s="82"/>
    </row>
    <row r="22" spans="1:124" ht="15.6" thickBot="1" x14ac:dyDescent="0.3">
      <c r="A22" s="33"/>
      <c r="B22" s="84"/>
      <c r="C22" s="85" t="s">
        <v>182</v>
      </c>
      <c r="D22" s="86">
        <f>D20*D21</f>
        <v>0</v>
      </c>
      <c r="E22" s="34"/>
      <c r="F22" s="84"/>
      <c r="G22" s="85" t="s">
        <v>183</v>
      </c>
      <c r="H22" s="86">
        <f>H20*H21</f>
        <v>0</v>
      </c>
      <c r="I22" s="34"/>
      <c r="J22" s="87" t="s">
        <v>11</v>
      </c>
      <c r="K22" s="88">
        <f>D24</f>
        <v>0</v>
      </c>
      <c r="L22" s="73" t="str">
        <f>Milieuvariabelen!H11</f>
        <v>A/B</v>
      </c>
      <c r="M22" s="34"/>
      <c r="N22" s="87" t="s">
        <v>11</v>
      </c>
      <c r="O22" s="88">
        <f t="shared" si="0"/>
        <v>0</v>
      </c>
      <c r="P22" s="73" t="str">
        <f>Milieuvariabelen!J11</f>
        <v>A</v>
      </c>
      <c r="Q22" s="40"/>
      <c r="R22" s="87" t="s">
        <v>11</v>
      </c>
      <c r="S22" s="88">
        <f t="shared" ref="S22:S28" si="8">O22</f>
        <v>0</v>
      </c>
      <c r="T22" s="73" t="str">
        <f>Milieuvariabelen!L11</f>
        <v>Ja</v>
      </c>
      <c r="U22" s="34"/>
      <c r="V22" s="87" t="s">
        <v>11</v>
      </c>
      <c r="W22" s="88">
        <f t="shared" si="1"/>
        <v>0</v>
      </c>
      <c r="X22" s="73" t="str">
        <f>Milieuvariabelen!N11</f>
        <v>Ja</v>
      </c>
      <c r="Y22" s="410"/>
      <c r="Z22" s="427"/>
      <c r="AA22" s="84"/>
      <c r="AB22" s="85" t="s">
        <v>182</v>
      </c>
      <c r="AC22" s="86">
        <f>AC20*AC21</f>
        <v>0</v>
      </c>
      <c r="AD22" s="34"/>
      <c r="AE22" s="84"/>
      <c r="AF22" s="85" t="s">
        <v>183</v>
      </c>
      <c r="AG22" s="86">
        <f>AG20*AG21</f>
        <v>0</v>
      </c>
      <c r="AH22" s="410"/>
      <c r="AI22" s="552" t="s">
        <v>11</v>
      </c>
      <c r="AJ22" s="88">
        <f>AG24</f>
        <v>0</v>
      </c>
      <c r="AK22" s="464" t="str">
        <f>Milieuvariabelen!H34</f>
        <v>A/B</v>
      </c>
      <c r="AL22" s="410"/>
      <c r="AM22" s="87" t="s">
        <v>11</v>
      </c>
      <c r="AN22" s="88">
        <f>AJ22</f>
        <v>0</v>
      </c>
      <c r="AO22" s="73" t="str">
        <f>Milieuvariabelen!J34</f>
        <v>A</v>
      </c>
      <c r="AP22" s="40"/>
      <c r="AQ22" s="87" t="s">
        <v>11</v>
      </c>
      <c r="AR22" s="88">
        <f>AN22</f>
        <v>0</v>
      </c>
      <c r="AS22" s="73" t="str">
        <f>Milieuvariabelen!L34</f>
        <v>Ja</v>
      </c>
      <c r="AT22" s="34"/>
      <c r="AU22" s="87" t="s">
        <v>11</v>
      </c>
      <c r="AV22" s="88">
        <f t="shared" si="2"/>
        <v>0</v>
      </c>
      <c r="AW22" s="73" t="str">
        <f>Milieuvariabelen!N34</f>
        <v>Ja</v>
      </c>
      <c r="AX22" s="78"/>
      <c r="AY22" s="77"/>
      <c r="AZ22" s="84"/>
      <c r="BA22" s="85" t="s">
        <v>182</v>
      </c>
      <c r="BB22" s="86">
        <f>BB20*BB21</f>
        <v>0</v>
      </c>
      <c r="BC22" s="34"/>
      <c r="BD22" s="84"/>
      <c r="BE22" s="85" t="s">
        <v>183</v>
      </c>
      <c r="BF22" s="86">
        <f>BF20*BF21</f>
        <v>0</v>
      </c>
      <c r="BG22" s="34"/>
      <c r="BH22" s="87" t="s">
        <v>11</v>
      </c>
      <c r="BI22" s="88">
        <f>BF24</f>
        <v>0</v>
      </c>
      <c r="BJ22" s="73" t="str">
        <f>Milieuvariabelen!H57</f>
        <v>A/B</v>
      </c>
      <c r="BK22" s="34"/>
      <c r="BL22" s="87" t="s">
        <v>11</v>
      </c>
      <c r="BM22" s="88">
        <f t="shared" si="3"/>
        <v>0</v>
      </c>
      <c r="BN22" s="73" t="str">
        <f>Milieuvariabelen!J57</f>
        <v>A</v>
      </c>
      <c r="BO22" s="40"/>
      <c r="BP22" s="87" t="s">
        <v>11</v>
      </c>
      <c r="BQ22" s="88">
        <f t="shared" si="4"/>
        <v>0</v>
      </c>
      <c r="BR22" s="73" t="str">
        <f>Milieuvariabelen!L57</f>
        <v>Ja</v>
      </c>
      <c r="BS22" s="34"/>
      <c r="BT22" s="87" t="s">
        <v>11</v>
      </c>
      <c r="BU22" s="88">
        <f t="shared" si="5"/>
        <v>0</v>
      </c>
      <c r="BV22" s="73" t="str">
        <f>Milieuvariabelen!N57</f>
        <v>Ja</v>
      </c>
      <c r="BW22" s="78"/>
      <c r="BX22" s="77"/>
      <c r="BY22" s="84"/>
      <c r="BZ22" s="85" t="s">
        <v>182</v>
      </c>
      <c r="CA22" s="86">
        <f>CA20*CA21</f>
        <v>0</v>
      </c>
      <c r="CB22" s="34"/>
      <c r="CC22" s="84"/>
      <c r="CD22" s="85" t="s">
        <v>183</v>
      </c>
      <c r="CE22" s="86">
        <f>CE20*CE21</f>
        <v>0</v>
      </c>
      <c r="CF22" s="34"/>
      <c r="CG22" s="87" t="s">
        <v>11</v>
      </c>
      <c r="CH22" s="88">
        <f>CE24</f>
        <v>0</v>
      </c>
      <c r="CI22" s="73" t="str">
        <f>Milieuvariabelen!H80</f>
        <v>A/B</v>
      </c>
      <c r="CJ22" s="34"/>
      <c r="CK22" s="87" t="s">
        <v>11</v>
      </c>
      <c r="CL22" s="88">
        <f>CH22</f>
        <v>0</v>
      </c>
      <c r="CM22" s="73" t="str">
        <f>Milieuvariabelen!J80</f>
        <v>A</v>
      </c>
      <c r="CN22" s="40"/>
      <c r="CO22" s="87" t="s">
        <v>11</v>
      </c>
      <c r="CP22" s="88">
        <f t="shared" si="6"/>
        <v>0</v>
      </c>
      <c r="CQ22" s="73" t="str">
        <f>Milieuvariabelen!L80</f>
        <v>Ja</v>
      </c>
      <c r="CR22" s="34"/>
      <c r="CS22" s="87" t="s">
        <v>11</v>
      </c>
      <c r="CT22" s="88">
        <f t="shared" si="7"/>
        <v>0</v>
      </c>
      <c r="CU22" s="73" t="str">
        <f>Milieuvariabelen!N80</f>
        <v>Ja</v>
      </c>
      <c r="CV22" s="38"/>
      <c r="CW22" s="34"/>
      <c r="CX22" s="47"/>
      <c r="CY22" s="40"/>
      <c r="CZ22" s="40"/>
      <c r="DA22" s="40"/>
      <c r="DB22" s="40"/>
      <c r="DC22" s="40"/>
      <c r="DD22" s="40"/>
      <c r="DE22" s="40"/>
      <c r="DF22" s="40"/>
      <c r="DG22" s="40"/>
      <c r="DH22" s="40"/>
      <c r="DI22" s="40"/>
      <c r="DJ22" s="40"/>
      <c r="DK22" s="40"/>
      <c r="DL22" s="40"/>
      <c r="DM22" s="40"/>
      <c r="DN22" s="82"/>
      <c r="DO22" s="82"/>
      <c r="DP22" s="82"/>
      <c r="DS22" s="83"/>
      <c r="DT22" s="82"/>
    </row>
    <row r="23" spans="1:124" ht="15.6" thickBot="1" x14ac:dyDescent="0.3">
      <c r="A23" s="33"/>
      <c r="B23" s="33"/>
      <c r="C23" s="34"/>
      <c r="D23" s="89"/>
      <c r="E23" s="34"/>
      <c r="F23" s="33"/>
      <c r="G23" s="34"/>
      <c r="H23" s="89"/>
      <c r="I23" s="34"/>
      <c r="J23" s="87" t="s">
        <v>78</v>
      </c>
      <c r="K23" s="88">
        <f>D28</f>
        <v>0</v>
      </c>
      <c r="L23" s="73" t="str">
        <f>Milieuvariabelen!H6</f>
        <v>B/C</v>
      </c>
      <c r="M23" s="34"/>
      <c r="N23" s="87" t="s">
        <v>78</v>
      </c>
      <c r="O23" s="88">
        <f t="shared" si="0"/>
        <v>0</v>
      </c>
      <c r="P23" s="73" t="str">
        <f>Milieuvariabelen!J6</f>
        <v>A</v>
      </c>
      <c r="Q23" s="40"/>
      <c r="R23" s="87" t="s">
        <v>78</v>
      </c>
      <c r="S23" s="88">
        <f t="shared" si="8"/>
        <v>0</v>
      </c>
      <c r="T23" s="73" t="str">
        <f>Milieuvariabelen!L6</f>
        <v>Nee</v>
      </c>
      <c r="U23" s="34"/>
      <c r="V23" s="87" t="s">
        <v>78</v>
      </c>
      <c r="W23" s="88">
        <f t="shared" si="1"/>
        <v>0</v>
      </c>
      <c r="X23" s="73" t="str">
        <f>Milieuvariabelen!N6</f>
        <v>Nee</v>
      </c>
      <c r="Y23" s="410"/>
      <c r="Z23" s="427"/>
      <c r="AA23" s="33"/>
      <c r="AB23" s="34"/>
      <c r="AC23" s="89"/>
      <c r="AD23" s="34"/>
      <c r="AE23" s="33"/>
      <c r="AF23" s="34"/>
      <c r="AG23" s="89"/>
      <c r="AH23" s="410"/>
      <c r="AI23" s="552" t="s">
        <v>78</v>
      </c>
      <c r="AJ23" s="88">
        <f>AG28</f>
        <v>0</v>
      </c>
      <c r="AK23" s="464" t="str">
        <f>Milieuvariabelen!H29</f>
        <v>B/C</v>
      </c>
      <c r="AL23" s="410"/>
      <c r="AM23" s="87" t="s">
        <v>78</v>
      </c>
      <c r="AN23" s="88">
        <f>AJ23</f>
        <v>0</v>
      </c>
      <c r="AO23" s="73" t="str">
        <f>Milieuvariabelen!J29</f>
        <v>A</v>
      </c>
      <c r="AP23" s="40"/>
      <c r="AQ23" s="87" t="s">
        <v>78</v>
      </c>
      <c r="AR23" s="88">
        <f>AN23</f>
        <v>0</v>
      </c>
      <c r="AS23" s="73" t="str">
        <f>Milieuvariabelen!L29</f>
        <v>Nee</v>
      </c>
      <c r="AT23" s="34"/>
      <c r="AU23" s="87" t="s">
        <v>78</v>
      </c>
      <c r="AV23" s="88">
        <f t="shared" si="2"/>
        <v>0</v>
      </c>
      <c r="AW23" s="73" t="str">
        <f>Milieuvariabelen!N29</f>
        <v>Nee</v>
      </c>
      <c r="AX23" s="78"/>
      <c r="AY23" s="77"/>
      <c r="AZ23" s="33"/>
      <c r="BA23" s="34"/>
      <c r="BB23" s="89"/>
      <c r="BC23" s="34"/>
      <c r="BD23" s="33"/>
      <c r="BE23" s="34"/>
      <c r="BF23" s="89"/>
      <c r="BG23" s="34"/>
      <c r="BH23" s="87" t="s">
        <v>78</v>
      </c>
      <c r="BI23" s="88">
        <f>BF28</f>
        <v>0</v>
      </c>
      <c r="BJ23" s="73" t="str">
        <f>Milieuvariabelen!H52</f>
        <v>B/C</v>
      </c>
      <c r="BK23" s="34"/>
      <c r="BL23" s="87" t="s">
        <v>78</v>
      </c>
      <c r="BM23" s="88">
        <f t="shared" si="3"/>
        <v>0</v>
      </c>
      <c r="BN23" s="73" t="str">
        <f>Milieuvariabelen!J52</f>
        <v>A</v>
      </c>
      <c r="BO23" s="40"/>
      <c r="BP23" s="87" t="s">
        <v>78</v>
      </c>
      <c r="BQ23" s="88">
        <f t="shared" si="4"/>
        <v>0</v>
      </c>
      <c r="BR23" s="73" t="str">
        <f>Milieuvariabelen!L52</f>
        <v>Nee</v>
      </c>
      <c r="BS23" s="34"/>
      <c r="BT23" s="87" t="s">
        <v>78</v>
      </c>
      <c r="BU23" s="88">
        <f t="shared" si="5"/>
        <v>0</v>
      </c>
      <c r="BV23" s="73" t="str">
        <f>Milieuvariabelen!N52</f>
        <v>Nee</v>
      </c>
      <c r="BW23" s="78"/>
      <c r="BX23" s="77"/>
      <c r="BY23" s="33"/>
      <c r="BZ23" s="34"/>
      <c r="CA23" s="89"/>
      <c r="CB23" s="34"/>
      <c r="CC23" s="33"/>
      <c r="CD23" s="34"/>
      <c r="CE23" s="89"/>
      <c r="CF23" s="34"/>
      <c r="CG23" s="87" t="s">
        <v>78</v>
      </c>
      <c r="CH23" s="88">
        <f>CE28</f>
        <v>0</v>
      </c>
      <c r="CI23" s="73" t="str">
        <f>Milieuvariabelen!H75</f>
        <v>B/C</v>
      </c>
      <c r="CJ23" s="34"/>
      <c r="CK23" s="87" t="s">
        <v>78</v>
      </c>
      <c r="CL23" s="88">
        <f t="shared" ref="CL23:CL28" si="9">CH23</f>
        <v>0</v>
      </c>
      <c r="CM23" s="73" t="str">
        <f>Milieuvariabelen!J75</f>
        <v>A</v>
      </c>
      <c r="CN23" s="40"/>
      <c r="CO23" s="87" t="s">
        <v>78</v>
      </c>
      <c r="CP23" s="88">
        <f t="shared" si="6"/>
        <v>0</v>
      </c>
      <c r="CQ23" s="73" t="str">
        <f>Milieuvariabelen!L75</f>
        <v>Nee</v>
      </c>
      <c r="CR23" s="34"/>
      <c r="CS23" s="87" t="s">
        <v>78</v>
      </c>
      <c r="CT23" s="88">
        <f t="shared" si="7"/>
        <v>0</v>
      </c>
      <c r="CU23" s="73" t="str">
        <f>Milieuvariabelen!N75</f>
        <v>Nee</v>
      </c>
      <c r="CV23" s="38"/>
      <c r="CW23" s="34"/>
      <c r="CX23" s="90"/>
      <c r="CY23" s="91" t="s">
        <v>184</v>
      </c>
      <c r="CZ23" s="91" t="s">
        <v>185</v>
      </c>
      <c r="DA23" s="66"/>
      <c r="DB23" s="91" t="s">
        <v>184</v>
      </c>
      <c r="DC23" s="91" t="s">
        <v>186</v>
      </c>
      <c r="DD23" s="66"/>
      <c r="DE23" s="91" t="s">
        <v>126</v>
      </c>
      <c r="DF23" s="91" t="s">
        <v>65</v>
      </c>
      <c r="DG23" s="66"/>
      <c r="DH23" s="91" t="s">
        <v>127</v>
      </c>
      <c r="DI23" s="91" t="s">
        <v>65</v>
      </c>
      <c r="DJ23" s="66"/>
      <c r="DK23" s="91" t="s">
        <v>173</v>
      </c>
      <c r="DL23" s="91" t="s">
        <v>172</v>
      </c>
      <c r="DM23" s="66"/>
      <c r="DN23" s="91" t="s">
        <v>174</v>
      </c>
      <c r="DO23" s="91" t="s">
        <v>172</v>
      </c>
      <c r="DP23" s="82"/>
      <c r="DQ23" s="124" t="s">
        <v>399</v>
      </c>
      <c r="DR23" s="125"/>
      <c r="DS23" s="83"/>
      <c r="DT23" s="82"/>
    </row>
    <row r="24" spans="1:124" ht="16.2" thickBot="1" x14ac:dyDescent="0.3">
      <c r="A24" s="33"/>
      <c r="B24" s="58" t="s">
        <v>11</v>
      </c>
      <c r="C24" s="59" t="s">
        <v>172</v>
      </c>
      <c r="D24" s="60">
        <f>Invoer!C10</f>
        <v>0</v>
      </c>
      <c r="E24" s="34"/>
      <c r="F24" s="58" t="s">
        <v>11</v>
      </c>
      <c r="G24" s="59" t="s">
        <v>172</v>
      </c>
      <c r="H24" s="60">
        <f>D24</f>
        <v>0</v>
      </c>
      <c r="I24" s="34"/>
      <c r="J24" s="87" t="s">
        <v>187</v>
      </c>
      <c r="K24" s="88">
        <f>D32</f>
        <v>0</v>
      </c>
      <c r="L24" s="73" t="str">
        <f>Milieuvariabelen!H7</f>
        <v>B</v>
      </c>
      <c r="M24" s="34"/>
      <c r="N24" s="87" t="s">
        <v>187</v>
      </c>
      <c r="O24" s="88">
        <f t="shared" si="0"/>
        <v>0</v>
      </c>
      <c r="P24" s="73" t="str">
        <f>Milieuvariabelen!J7</f>
        <v>C</v>
      </c>
      <c r="Q24" s="40"/>
      <c r="R24" s="87" t="s">
        <v>187</v>
      </c>
      <c r="S24" s="88">
        <f t="shared" si="8"/>
        <v>0</v>
      </c>
      <c r="T24" s="73" t="str">
        <f>Milieuvariabelen!L7</f>
        <v>Nee</v>
      </c>
      <c r="U24" s="34"/>
      <c r="V24" s="87" t="s">
        <v>187</v>
      </c>
      <c r="W24" s="88">
        <f t="shared" si="1"/>
        <v>0</v>
      </c>
      <c r="X24" s="73" t="str">
        <f>Milieuvariabelen!N7</f>
        <v>Nee</v>
      </c>
      <c r="Y24" s="410"/>
      <c r="Z24" s="427"/>
      <c r="AA24" s="58" t="s">
        <v>11</v>
      </c>
      <c r="AB24" s="59" t="s">
        <v>172</v>
      </c>
      <c r="AC24" s="60">
        <f>Invoer!D10</f>
        <v>0</v>
      </c>
      <c r="AD24" s="34"/>
      <c r="AE24" s="58" t="s">
        <v>135</v>
      </c>
      <c r="AF24" s="59" t="s">
        <v>172</v>
      </c>
      <c r="AG24" s="60">
        <f>AC24</f>
        <v>0</v>
      </c>
      <c r="AH24" s="410"/>
      <c r="AI24" s="552" t="s">
        <v>187</v>
      </c>
      <c r="AJ24" s="88">
        <f>AG32</f>
        <v>0</v>
      </c>
      <c r="AK24" s="464" t="str">
        <f>Milieuvariabelen!H30</f>
        <v>B</v>
      </c>
      <c r="AL24" s="410"/>
      <c r="AM24" s="87" t="s">
        <v>187</v>
      </c>
      <c r="AN24" s="88">
        <f>AJ24</f>
        <v>0</v>
      </c>
      <c r="AO24" s="73" t="str">
        <f>Milieuvariabelen!J30</f>
        <v>C</v>
      </c>
      <c r="AP24" s="40"/>
      <c r="AQ24" s="87" t="s">
        <v>187</v>
      </c>
      <c r="AR24" s="88">
        <f>AN24</f>
        <v>0</v>
      </c>
      <c r="AS24" s="73" t="str">
        <f>Milieuvariabelen!L30</f>
        <v>Nee</v>
      </c>
      <c r="AT24" s="34"/>
      <c r="AU24" s="87" t="s">
        <v>187</v>
      </c>
      <c r="AV24" s="88">
        <f t="shared" si="2"/>
        <v>0</v>
      </c>
      <c r="AW24" s="73" t="str">
        <f>Milieuvariabelen!N30</f>
        <v>Nee</v>
      </c>
      <c r="AX24" s="78"/>
      <c r="AY24" s="77"/>
      <c r="AZ24" s="58" t="s">
        <v>11</v>
      </c>
      <c r="BA24" s="59" t="s">
        <v>172</v>
      </c>
      <c r="BB24" s="60">
        <f>Invoer!E10</f>
        <v>0</v>
      </c>
      <c r="BC24" s="34"/>
      <c r="BD24" s="58" t="s">
        <v>11</v>
      </c>
      <c r="BE24" s="59" t="s">
        <v>172</v>
      </c>
      <c r="BF24" s="60">
        <f>BB24</f>
        <v>0</v>
      </c>
      <c r="BG24" s="34"/>
      <c r="BH24" s="87" t="s">
        <v>187</v>
      </c>
      <c r="BI24" s="88">
        <f>BF32</f>
        <v>0</v>
      </c>
      <c r="BJ24" s="73" t="str">
        <f>Milieuvariabelen!H53</f>
        <v>B</v>
      </c>
      <c r="BK24" s="34"/>
      <c r="BL24" s="87" t="s">
        <v>187</v>
      </c>
      <c r="BM24" s="88">
        <f t="shared" si="3"/>
        <v>0</v>
      </c>
      <c r="BN24" s="73" t="str">
        <f>Milieuvariabelen!J53</f>
        <v>C</v>
      </c>
      <c r="BO24" s="40"/>
      <c r="BP24" s="87" t="s">
        <v>187</v>
      </c>
      <c r="BQ24" s="88">
        <f t="shared" si="4"/>
        <v>0</v>
      </c>
      <c r="BR24" s="73" t="str">
        <f>Milieuvariabelen!L53</f>
        <v>Nee</v>
      </c>
      <c r="BS24" s="34"/>
      <c r="BT24" s="87" t="s">
        <v>187</v>
      </c>
      <c r="BU24" s="88">
        <f t="shared" si="5"/>
        <v>0</v>
      </c>
      <c r="BV24" s="73" t="str">
        <f>Milieuvariabelen!N53</f>
        <v>Nee</v>
      </c>
      <c r="BW24" s="78"/>
      <c r="BX24" s="77"/>
      <c r="BY24" s="58" t="s">
        <v>11</v>
      </c>
      <c r="BZ24" s="59" t="s">
        <v>172</v>
      </c>
      <c r="CA24" s="60">
        <f>Invoer!F10</f>
        <v>0</v>
      </c>
      <c r="CB24" s="34"/>
      <c r="CC24" s="58" t="s">
        <v>11</v>
      </c>
      <c r="CD24" s="59" t="s">
        <v>172</v>
      </c>
      <c r="CE24" s="60">
        <f>CA24</f>
        <v>0</v>
      </c>
      <c r="CF24" s="34"/>
      <c r="CG24" s="87" t="s">
        <v>187</v>
      </c>
      <c r="CH24" s="88">
        <f>CE32</f>
        <v>0</v>
      </c>
      <c r="CI24" s="73" t="str">
        <f>Milieuvariabelen!H76</f>
        <v>B</v>
      </c>
      <c r="CJ24" s="34"/>
      <c r="CK24" s="87" t="s">
        <v>187</v>
      </c>
      <c r="CL24" s="88">
        <f t="shared" si="9"/>
        <v>0</v>
      </c>
      <c r="CM24" s="73" t="str">
        <f>Milieuvariabelen!J76</f>
        <v>C</v>
      </c>
      <c r="CN24" s="40"/>
      <c r="CO24" s="87" t="s">
        <v>187</v>
      </c>
      <c r="CP24" s="88">
        <f t="shared" si="6"/>
        <v>0</v>
      </c>
      <c r="CQ24" s="73" t="str">
        <f>Milieuvariabelen!L76</f>
        <v>Nee</v>
      </c>
      <c r="CR24" s="34"/>
      <c r="CS24" s="87" t="s">
        <v>187</v>
      </c>
      <c r="CT24" s="88">
        <f t="shared" si="7"/>
        <v>0</v>
      </c>
      <c r="CU24" s="73" t="str">
        <f>Milieuvariabelen!N76</f>
        <v>Nee</v>
      </c>
      <c r="CV24" s="38"/>
      <c r="CW24" s="34"/>
      <c r="CX24" s="92"/>
      <c r="CY24" s="93" t="s">
        <v>5</v>
      </c>
      <c r="CZ24" s="94">
        <f>D111</f>
        <v>0</v>
      </c>
      <c r="DA24" s="82"/>
      <c r="DB24" s="93" t="s">
        <v>5</v>
      </c>
      <c r="DC24" s="94">
        <f>H111</f>
        <v>0</v>
      </c>
      <c r="DD24" s="82"/>
      <c r="DE24" s="93" t="s">
        <v>137</v>
      </c>
      <c r="DF24" s="94">
        <f>K43+AJ43+BI43+CH43</f>
        <v>0</v>
      </c>
      <c r="DG24" s="82"/>
      <c r="DH24" s="93" t="s">
        <v>137</v>
      </c>
      <c r="DI24" s="94">
        <f>O43+AN43+BM43+CL43</f>
        <v>0</v>
      </c>
      <c r="DJ24" s="82"/>
      <c r="DK24" s="103" t="s">
        <v>139</v>
      </c>
      <c r="DL24" s="98">
        <f>S43+AR43+BQ43+CP43</f>
        <v>0</v>
      </c>
      <c r="DM24" s="82"/>
      <c r="DN24" s="103" t="s">
        <v>139</v>
      </c>
      <c r="DO24" s="98">
        <f>W43+AV43+BU43+CT43</f>
        <v>0</v>
      </c>
      <c r="DP24" s="82"/>
      <c r="DQ24" s="130" t="s">
        <v>195</v>
      </c>
      <c r="DR24" s="139">
        <f>'Invoer - uitgebreid'!B31*'Invoer - uitgebreid'!B33</f>
        <v>0</v>
      </c>
      <c r="DS24" s="83"/>
      <c r="DT24" s="82"/>
    </row>
    <row r="25" spans="1:124" ht="16.8" thickTop="1" thickBot="1" x14ac:dyDescent="0.3">
      <c r="A25" s="33"/>
      <c r="B25" s="69"/>
      <c r="C25" s="34" t="s">
        <v>175</v>
      </c>
      <c r="D25" s="70">
        <f>Milieuvariabelen!B11</f>
        <v>8.5</v>
      </c>
      <c r="E25" s="34"/>
      <c r="F25" s="69"/>
      <c r="G25" s="96" t="s">
        <v>176</v>
      </c>
      <c r="H25" s="70">
        <f>Milieuvariabelen!E11</f>
        <v>9</v>
      </c>
      <c r="I25" s="34"/>
      <c r="J25" s="87" t="s">
        <v>66</v>
      </c>
      <c r="K25" s="88">
        <f>H36</f>
        <v>0</v>
      </c>
      <c r="L25" s="73" t="str">
        <f>Milieuvariabelen!H8</f>
        <v>B</v>
      </c>
      <c r="M25" s="34"/>
      <c r="N25" s="87" t="s">
        <v>66</v>
      </c>
      <c r="O25" s="88">
        <f t="shared" si="0"/>
        <v>0</v>
      </c>
      <c r="P25" s="73" t="str">
        <f>Milieuvariabelen!J8</f>
        <v>A/B</v>
      </c>
      <c r="Q25" s="40"/>
      <c r="R25" s="87" t="s">
        <v>66</v>
      </c>
      <c r="S25" s="88">
        <f t="shared" si="8"/>
        <v>0</v>
      </c>
      <c r="T25" s="73" t="str">
        <f>Milieuvariabelen!L8</f>
        <v>Nee</v>
      </c>
      <c r="U25" s="34"/>
      <c r="V25" s="87" t="s">
        <v>66</v>
      </c>
      <c r="W25" s="88">
        <f t="shared" si="1"/>
        <v>0</v>
      </c>
      <c r="X25" s="73" t="str">
        <f>Milieuvariabelen!N8</f>
        <v>Nee</v>
      </c>
      <c r="Y25" s="410"/>
      <c r="Z25" s="427"/>
      <c r="AA25" s="69"/>
      <c r="AB25" s="34" t="s">
        <v>175</v>
      </c>
      <c r="AC25" s="76">
        <f>Milieuvariabelen!B34</f>
        <v>8.5</v>
      </c>
      <c r="AD25" s="34"/>
      <c r="AE25" s="69"/>
      <c r="AF25" s="96" t="s">
        <v>176</v>
      </c>
      <c r="AG25" s="76">
        <f>Milieuvariabelen!E34</f>
        <v>9</v>
      </c>
      <c r="AH25" s="410"/>
      <c r="AI25" s="552" t="s">
        <v>66</v>
      </c>
      <c r="AJ25" s="88">
        <f>AG36</f>
        <v>0</v>
      </c>
      <c r="AK25" s="464" t="str">
        <f>Milieuvariabelen!H31</f>
        <v>B</v>
      </c>
      <c r="AL25" s="410"/>
      <c r="AM25" s="87" t="s">
        <v>66</v>
      </c>
      <c r="AN25" s="88">
        <f>AJ25</f>
        <v>0</v>
      </c>
      <c r="AO25" s="73" t="str">
        <f>Milieuvariabelen!J31</f>
        <v>A/B</v>
      </c>
      <c r="AP25" s="40"/>
      <c r="AQ25" s="87" t="s">
        <v>66</v>
      </c>
      <c r="AR25" s="88">
        <f t="shared" ref="AR25:AR32" si="10">AN25</f>
        <v>0</v>
      </c>
      <c r="AS25" s="73" t="str">
        <f>Milieuvariabelen!L31</f>
        <v>Nee</v>
      </c>
      <c r="AT25" s="34"/>
      <c r="AU25" s="87" t="s">
        <v>66</v>
      </c>
      <c r="AV25" s="88">
        <f t="shared" si="2"/>
        <v>0</v>
      </c>
      <c r="AW25" s="73" t="str">
        <f>Milieuvariabelen!N31</f>
        <v>Nee</v>
      </c>
      <c r="AX25" s="78"/>
      <c r="AY25" s="77"/>
      <c r="AZ25" s="69"/>
      <c r="BA25" s="34" t="s">
        <v>175</v>
      </c>
      <c r="BB25" s="70">
        <f>Milieuvariabelen!B57</f>
        <v>8.5</v>
      </c>
      <c r="BC25" s="34"/>
      <c r="BD25" s="69"/>
      <c r="BE25" s="96" t="s">
        <v>176</v>
      </c>
      <c r="BF25" s="70">
        <f>Milieuvariabelen!E57</f>
        <v>9</v>
      </c>
      <c r="BG25" s="34"/>
      <c r="BH25" s="87" t="s">
        <v>66</v>
      </c>
      <c r="BI25" s="88">
        <f>BF36</f>
        <v>0</v>
      </c>
      <c r="BJ25" s="73" t="str">
        <f>Milieuvariabelen!H54</f>
        <v>B</v>
      </c>
      <c r="BK25" s="34"/>
      <c r="BL25" s="87" t="s">
        <v>66</v>
      </c>
      <c r="BM25" s="88">
        <f t="shared" si="3"/>
        <v>0</v>
      </c>
      <c r="BN25" s="73" t="str">
        <f>Milieuvariabelen!J54</f>
        <v>A/B</v>
      </c>
      <c r="BO25" s="40"/>
      <c r="BP25" s="87" t="s">
        <v>66</v>
      </c>
      <c r="BQ25" s="88">
        <f t="shared" si="4"/>
        <v>0</v>
      </c>
      <c r="BR25" s="73" t="str">
        <f>Milieuvariabelen!L54</f>
        <v>Nee</v>
      </c>
      <c r="BS25" s="34"/>
      <c r="BT25" s="87" t="s">
        <v>66</v>
      </c>
      <c r="BU25" s="88">
        <f t="shared" si="5"/>
        <v>0</v>
      </c>
      <c r="BV25" s="73" t="str">
        <f>Milieuvariabelen!N54</f>
        <v>Nee</v>
      </c>
      <c r="BW25" s="78"/>
      <c r="BX25" s="77"/>
      <c r="BY25" s="69"/>
      <c r="BZ25" s="34" t="s">
        <v>175</v>
      </c>
      <c r="CA25" s="70">
        <f>Milieuvariabelen!B80</f>
        <v>8.5</v>
      </c>
      <c r="CB25" s="34"/>
      <c r="CC25" s="69"/>
      <c r="CD25" s="96" t="s">
        <v>176</v>
      </c>
      <c r="CE25" s="70">
        <f>Milieuvariabelen!E80</f>
        <v>9</v>
      </c>
      <c r="CF25" s="34"/>
      <c r="CG25" s="87" t="s">
        <v>66</v>
      </c>
      <c r="CH25" s="88">
        <f>CE36</f>
        <v>0</v>
      </c>
      <c r="CI25" s="73" t="str">
        <f>Milieuvariabelen!H77</f>
        <v>B</v>
      </c>
      <c r="CJ25" s="34"/>
      <c r="CK25" s="87" t="s">
        <v>66</v>
      </c>
      <c r="CL25" s="75">
        <f t="shared" si="9"/>
        <v>0</v>
      </c>
      <c r="CM25" s="73" t="str">
        <f>Milieuvariabelen!J77</f>
        <v>A/B</v>
      </c>
      <c r="CN25" s="40"/>
      <c r="CO25" s="87" t="s">
        <v>66</v>
      </c>
      <c r="CP25" s="88">
        <f t="shared" si="6"/>
        <v>0</v>
      </c>
      <c r="CQ25" s="73" t="str">
        <f>Milieuvariabelen!L77</f>
        <v>Nee</v>
      </c>
      <c r="CR25" s="34"/>
      <c r="CS25" s="87" t="s">
        <v>66</v>
      </c>
      <c r="CT25" s="88">
        <f t="shared" si="7"/>
        <v>0</v>
      </c>
      <c r="CU25" s="73" t="str">
        <f>Milieuvariabelen!N77</f>
        <v>Nee</v>
      </c>
      <c r="CV25" s="38"/>
      <c r="CW25" s="34"/>
      <c r="CX25" s="92"/>
      <c r="CY25" s="97" t="s">
        <v>6</v>
      </c>
      <c r="CZ25" s="98">
        <f>AC111</f>
        <v>0</v>
      </c>
      <c r="DA25" s="82"/>
      <c r="DB25" s="97" t="s">
        <v>6</v>
      </c>
      <c r="DC25" s="98">
        <f>AG111</f>
        <v>0</v>
      </c>
      <c r="DD25" s="82"/>
      <c r="DE25" s="97" t="s">
        <v>138</v>
      </c>
      <c r="DF25" s="98">
        <f>K44+AJ44+BI44+CH44</f>
        <v>0</v>
      </c>
      <c r="DG25" s="82"/>
      <c r="DH25" s="97" t="s">
        <v>138</v>
      </c>
      <c r="DI25" s="98">
        <f>O44+AN44+BM44+CL44</f>
        <v>0</v>
      </c>
      <c r="DJ25" s="82"/>
      <c r="DK25" s="106" t="s">
        <v>134</v>
      </c>
      <c r="DL25" s="107">
        <f>S44+AR44+BQ44+CP44</f>
        <v>0</v>
      </c>
      <c r="DM25" s="82"/>
      <c r="DN25" s="106" t="s">
        <v>134</v>
      </c>
      <c r="DO25" s="107">
        <f>W44+AV44+BU44+CT44</f>
        <v>0</v>
      </c>
      <c r="DP25" s="82"/>
      <c r="DQ25" s="130" t="s">
        <v>196</v>
      </c>
      <c r="DR25" s="133">
        <f>Milieuvariabelen!H97</f>
        <v>112.5</v>
      </c>
      <c r="DS25" s="83"/>
      <c r="DT25" s="82"/>
    </row>
    <row r="26" spans="1:124" ht="16.2" thickBot="1" x14ac:dyDescent="0.3">
      <c r="A26" s="33"/>
      <c r="B26" s="84"/>
      <c r="C26" s="85" t="s">
        <v>182</v>
      </c>
      <c r="D26" s="86">
        <f>D24*D25</f>
        <v>0</v>
      </c>
      <c r="E26" s="34"/>
      <c r="F26" s="84"/>
      <c r="G26" s="100" t="s">
        <v>183</v>
      </c>
      <c r="H26" s="86">
        <f>H24*H25</f>
        <v>0</v>
      </c>
      <c r="I26" s="34"/>
      <c r="J26" s="87" t="s">
        <v>56</v>
      </c>
      <c r="K26" s="88">
        <f>H40</f>
        <v>0</v>
      </c>
      <c r="L26" s="73" t="str">
        <f>Milieuvariabelen!H9</f>
        <v>B</v>
      </c>
      <c r="M26" s="34"/>
      <c r="N26" s="87" t="s">
        <v>56</v>
      </c>
      <c r="O26" s="88">
        <f t="shared" si="0"/>
        <v>0</v>
      </c>
      <c r="P26" s="73" t="str">
        <f>Milieuvariabelen!J9</f>
        <v>A/B</v>
      </c>
      <c r="Q26" s="40"/>
      <c r="R26" s="87" t="s">
        <v>56</v>
      </c>
      <c r="S26" s="88">
        <f t="shared" si="8"/>
        <v>0</v>
      </c>
      <c r="T26" s="73" t="str">
        <f>Milieuvariabelen!L9</f>
        <v>Nee</v>
      </c>
      <c r="U26" s="34"/>
      <c r="V26" s="87" t="s">
        <v>56</v>
      </c>
      <c r="W26" s="88">
        <f t="shared" si="1"/>
        <v>0</v>
      </c>
      <c r="X26" s="73" t="str">
        <f>Milieuvariabelen!N9</f>
        <v>Nee</v>
      </c>
      <c r="Y26" s="410"/>
      <c r="Z26" s="427"/>
      <c r="AA26" s="84"/>
      <c r="AB26" s="85" t="s">
        <v>182</v>
      </c>
      <c r="AC26" s="86">
        <f>AC24*AC25</f>
        <v>0</v>
      </c>
      <c r="AD26" s="34"/>
      <c r="AE26" s="84"/>
      <c r="AF26" s="100" t="s">
        <v>183</v>
      </c>
      <c r="AG26" s="86">
        <f>AG24*AG25</f>
        <v>0</v>
      </c>
      <c r="AH26" s="410"/>
      <c r="AI26" s="552" t="s">
        <v>56</v>
      </c>
      <c r="AJ26" s="88">
        <f>AG40</f>
        <v>0</v>
      </c>
      <c r="AK26" s="464" t="str">
        <f>Milieuvariabelen!H32</f>
        <v>B</v>
      </c>
      <c r="AL26" s="410"/>
      <c r="AM26" s="87" t="s">
        <v>56</v>
      </c>
      <c r="AN26" s="88">
        <f t="shared" ref="AN26:AN32" si="11">AJ26</f>
        <v>0</v>
      </c>
      <c r="AO26" s="73" t="str">
        <f>Milieuvariabelen!J32</f>
        <v>A/B</v>
      </c>
      <c r="AP26" s="40"/>
      <c r="AQ26" s="87" t="s">
        <v>56</v>
      </c>
      <c r="AR26" s="88">
        <f t="shared" si="10"/>
        <v>0</v>
      </c>
      <c r="AS26" s="73" t="str">
        <f>Milieuvariabelen!L32</f>
        <v>Nee</v>
      </c>
      <c r="AT26" s="34"/>
      <c r="AU26" s="87" t="s">
        <v>56</v>
      </c>
      <c r="AV26" s="88">
        <f t="shared" si="2"/>
        <v>0</v>
      </c>
      <c r="AW26" s="73" t="str">
        <f>Milieuvariabelen!N32</f>
        <v>Nee</v>
      </c>
      <c r="AX26" s="78"/>
      <c r="AY26" s="77"/>
      <c r="AZ26" s="84"/>
      <c r="BA26" s="85" t="s">
        <v>182</v>
      </c>
      <c r="BB26" s="86">
        <f>BB24*BB25</f>
        <v>0</v>
      </c>
      <c r="BC26" s="34"/>
      <c r="BD26" s="84"/>
      <c r="BE26" s="100" t="s">
        <v>183</v>
      </c>
      <c r="BF26" s="86">
        <f>BF24*BF25</f>
        <v>0</v>
      </c>
      <c r="BG26" s="34"/>
      <c r="BH26" s="87" t="s">
        <v>56</v>
      </c>
      <c r="BI26" s="88">
        <f>BF40</f>
        <v>0</v>
      </c>
      <c r="BJ26" s="73" t="str">
        <f>Milieuvariabelen!H55</f>
        <v>B</v>
      </c>
      <c r="BK26" s="34"/>
      <c r="BL26" s="87" t="s">
        <v>56</v>
      </c>
      <c r="BM26" s="88">
        <f t="shared" si="3"/>
        <v>0</v>
      </c>
      <c r="BN26" s="73" t="str">
        <f>Milieuvariabelen!J55</f>
        <v>A/B</v>
      </c>
      <c r="BO26" s="40"/>
      <c r="BP26" s="87" t="s">
        <v>56</v>
      </c>
      <c r="BQ26" s="88">
        <f t="shared" si="4"/>
        <v>0</v>
      </c>
      <c r="BR26" s="73" t="str">
        <f>Milieuvariabelen!L55</f>
        <v>Nee</v>
      </c>
      <c r="BS26" s="34"/>
      <c r="BT26" s="87" t="s">
        <v>56</v>
      </c>
      <c r="BU26" s="88">
        <f t="shared" si="5"/>
        <v>0</v>
      </c>
      <c r="BV26" s="73" t="str">
        <f>Milieuvariabelen!N55</f>
        <v>Nee</v>
      </c>
      <c r="BW26" s="78"/>
      <c r="BX26" s="77"/>
      <c r="BY26" s="84"/>
      <c r="BZ26" s="85" t="s">
        <v>182</v>
      </c>
      <c r="CA26" s="86">
        <f>CA24*CA25</f>
        <v>0</v>
      </c>
      <c r="CB26" s="34"/>
      <c r="CC26" s="84"/>
      <c r="CD26" s="100" t="s">
        <v>183</v>
      </c>
      <c r="CE26" s="86">
        <f>CE24*CE25</f>
        <v>0</v>
      </c>
      <c r="CF26" s="34"/>
      <c r="CG26" s="87" t="s">
        <v>56</v>
      </c>
      <c r="CH26" s="88">
        <f>CE40</f>
        <v>0</v>
      </c>
      <c r="CI26" s="73" t="str">
        <f>Milieuvariabelen!H78</f>
        <v>B</v>
      </c>
      <c r="CJ26" s="34"/>
      <c r="CK26" s="87" t="s">
        <v>56</v>
      </c>
      <c r="CL26" s="88">
        <f t="shared" si="9"/>
        <v>0</v>
      </c>
      <c r="CM26" s="73" t="str">
        <f>Milieuvariabelen!J78</f>
        <v>A/B</v>
      </c>
      <c r="CN26" s="40"/>
      <c r="CO26" s="87" t="s">
        <v>56</v>
      </c>
      <c r="CP26" s="88">
        <f t="shared" si="6"/>
        <v>0</v>
      </c>
      <c r="CQ26" s="73" t="str">
        <f>Milieuvariabelen!L78</f>
        <v>Nee</v>
      </c>
      <c r="CR26" s="34"/>
      <c r="CS26" s="87" t="s">
        <v>56</v>
      </c>
      <c r="CT26" s="88">
        <f t="shared" si="7"/>
        <v>0</v>
      </c>
      <c r="CU26" s="73" t="str">
        <f>Milieuvariabelen!N78</f>
        <v>Nee</v>
      </c>
      <c r="CV26" s="38"/>
      <c r="CW26" s="34"/>
      <c r="CX26" s="92"/>
      <c r="CY26" s="97" t="s">
        <v>7</v>
      </c>
      <c r="CZ26" s="98">
        <f>BB111</f>
        <v>0</v>
      </c>
      <c r="DA26" s="82"/>
      <c r="DB26" s="97" t="s">
        <v>7</v>
      </c>
      <c r="DC26" s="98">
        <f>BF111</f>
        <v>0</v>
      </c>
      <c r="DD26" s="82"/>
      <c r="DE26" s="97" t="s">
        <v>136</v>
      </c>
      <c r="DF26" s="98">
        <f>K45+AJ45+BI45+CH45</f>
        <v>0</v>
      </c>
      <c r="DG26" s="82"/>
      <c r="DH26" s="97" t="s">
        <v>136</v>
      </c>
      <c r="DI26" s="98">
        <f>O45+AN45+BM45+CL45</f>
        <v>0</v>
      </c>
      <c r="DJ26" s="82"/>
      <c r="DK26" s="101"/>
      <c r="DL26" s="101"/>
      <c r="DM26" s="82"/>
      <c r="DN26" s="82"/>
      <c r="DO26" s="82"/>
      <c r="DP26" s="82"/>
      <c r="DQ26" s="135" t="s">
        <v>197</v>
      </c>
      <c r="DR26" s="136">
        <f>DR24*DR25</f>
        <v>0</v>
      </c>
      <c r="DS26" s="83"/>
      <c r="DT26" s="82"/>
    </row>
    <row r="27" spans="1:124" ht="15.6" thickBot="1" x14ac:dyDescent="0.3">
      <c r="A27" s="33"/>
      <c r="B27" s="33"/>
      <c r="C27" s="34"/>
      <c r="D27" s="89"/>
      <c r="E27" s="34"/>
      <c r="F27" s="33"/>
      <c r="G27" s="34"/>
      <c r="H27" s="89"/>
      <c r="I27" s="34"/>
      <c r="J27" s="87" t="s">
        <v>10</v>
      </c>
      <c r="K27" s="102">
        <f>H44</f>
        <v>0</v>
      </c>
      <c r="L27" s="73" t="str">
        <f>Milieuvariabelen!H10</f>
        <v>A/B</v>
      </c>
      <c r="M27" s="34"/>
      <c r="N27" s="87" t="s">
        <v>10</v>
      </c>
      <c r="O27" s="102">
        <f t="shared" si="0"/>
        <v>0</v>
      </c>
      <c r="P27" s="73" t="str">
        <f>Milieuvariabelen!J10</f>
        <v>A</v>
      </c>
      <c r="Q27" s="40"/>
      <c r="R27" s="87" t="s">
        <v>10</v>
      </c>
      <c r="S27" s="102">
        <f t="shared" si="8"/>
        <v>0</v>
      </c>
      <c r="T27" s="73" t="str">
        <f>Milieuvariabelen!L10</f>
        <v>Ja</v>
      </c>
      <c r="U27" s="34"/>
      <c r="V27" s="87" t="s">
        <v>10</v>
      </c>
      <c r="W27" s="102">
        <f t="shared" si="1"/>
        <v>0</v>
      </c>
      <c r="X27" s="73" t="str">
        <f>Milieuvariabelen!N10</f>
        <v>Ja</v>
      </c>
      <c r="Y27" s="410"/>
      <c r="Z27" s="427"/>
      <c r="AA27" s="33"/>
      <c r="AB27" s="34"/>
      <c r="AC27" s="89"/>
      <c r="AD27" s="34"/>
      <c r="AE27" s="33"/>
      <c r="AF27" s="34"/>
      <c r="AG27" s="89"/>
      <c r="AH27" s="410"/>
      <c r="AI27" s="552" t="s">
        <v>10</v>
      </c>
      <c r="AJ27" s="102">
        <f>AG44</f>
        <v>0</v>
      </c>
      <c r="AK27" s="464" t="str">
        <f>Milieuvariabelen!H33</f>
        <v>A/B</v>
      </c>
      <c r="AL27" s="410"/>
      <c r="AM27" s="87" t="s">
        <v>10</v>
      </c>
      <c r="AN27" s="102">
        <f t="shared" si="11"/>
        <v>0</v>
      </c>
      <c r="AO27" s="73" t="str">
        <f>Milieuvariabelen!J39</f>
        <v>A</v>
      </c>
      <c r="AP27" s="40"/>
      <c r="AQ27" s="87" t="s">
        <v>10</v>
      </c>
      <c r="AR27" s="102">
        <f t="shared" si="10"/>
        <v>0</v>
      </c>
      <c r="AS27" s="73" t="str">
        <f>Milieuvariabelen!L33</f>
        <v>Ja</v>
      </c>
      <c r="AT27" s="34"/>
      <c r="AU27" s="87" t="s">
        <v>10</v>
      </c>
      <c r="AV27" s="102">
        <f t="shared" si="2"/>
        <v>0</v>
      </c>
      <c r="AW27" s="73" t="str">
        <f>Milieuvariabelen!N33</f>
        <v>Ja</v>
      </c>
      <c r="AX27" s="78"/>
      <c r="AY27" s="77"/>
      <c r="AZ27" s="33"/>
      <c r="BA27" s="34"/>
      <c r="BB27" s="89"/>
      <c r="BC27" s="34"/>
      <c r="BD27" s="33"/>
      <c r="BE27" s="34"/>
      <c r="BF27" s="89"/>
      <c r="BG27" s="34"/>
      <c r="BH27" s="87" t="s">
        <v>10</v>
      </c>
      <c r="BI27" s="102">
        <f>BF44</f>
        <v>0</v>
      </c>
      <c r="BJ27" s="73" t="str">
        <f>Milieuvariabelen!H56</f>
        <v>A/B</v>
      </c>
      <c r="BK27" s="34"/>
      <c r="BL27" s="87" t="s">
        <v>10</v>
      </c>
      <c r="BM27" s="102">
        <f t="shared" si="3"/>
        <v>0</v>
      </c>
      <c r="BN27" s="73" t="str">
        <f>Milieuvariabelen!J56</f>
        <v>A</v>
      </c>
      <c r="BO27" s="40"/>
      <c r="BP27" s="87" t="s">
        <v>10</v>
      </c>
      <c r="BQ27" s="102">
        <f t="shared" si="4"/>
        <v>0</v>
      </c>
      <c r="BR27" s="73" t="str">
        <f>Milieuvariabelen!L56</f>
        <v>Ja</v>
      </c>
      <c r="BS27" s="34"/>
      <c r="BT27" s="87" t="s">
        <v>10</v>
      </c>
      <c r="BU27" s="102">
        <f t="shared" si="5"/>
        <v>0</v>
      </c>
      <c r="BV27" s="73" t="str">
        <f>Milieuvariabelen!N56</f>
        <v>Ja</v>
      </c>
      <c r="BW27" s="78"/>
      <c r="BX27" s="77"/>
      <c r="BY27" s="33"/>
      <c r="BZ27" s="34"/>
      <c r="CA27" s="89"/>
      <c r="CB27" s="34"/>
      <c r="CC27" s="33"/>
      <c r="CD27" s="34"/>
      <c r="CE27" s="89"/>
      <c r="CF27" s="34"/>
      <c r="CG27" s="87" t="s">
        <v>10</v>
      </c>
      <c r="CH27" s="72">
        <f>CE44</f>
        <v>0</v>
      </c>
      <c r="CI27" s="73" t="str">
        <f>Milieuvariabelen!H79</f>
        <v>A/B</v>
      </c>
      <c r="CJ27" s="34"/>
      <c r="CK27" s="87" t="s">
        <v>10</v>
      </c>
      <c r="CL27" s="88">
        <f t="shared" si="9"/>
        <v>0</v>
      </c>
      <c r="CM27" s="73" t="str">
        <f>Milieuvariabelen!J79</f>
        <v>A</v>
      </c>
      <c r="CN27" s="40"/>
      <c r="CO27" s="87" t="s">
        <v>10</v>
      </c>
      <c r="CP27" s="102">
        <f t="shared" si="6"/>
        <v>0</v>
      </c>
      <c r="CQ27" s="73" t="str">
        <f>Milieuvariabelen!L79</f>
        <v>Ja</v>
      </c>
      <c r="CR27" s="34"/>
      <c r="CS27" s="87" t="s">
        <v>10</v>
      </c>
      <c r="CT27" s="102">
        <f t="shared" si="7"/>
        <v>0</v>
      </c>
      <c r="CU27" s="73" t="str">
        <f>Milieuvariabelen!N79</f>
        <v>Ja</v>
      </c>
      <c r="CV27" s="38"/>
      <c r="CW27" s="34"/>
      <c r="CX27" s="92"/>
      <c r="CY27" s="103" t="s">
        <v>8</v>
      </c>
      <c r="CZ27" s="95">
        <f>CA111</f>
        <v>0</v>
      </c>
      <c r="DA27" s="82"/>
      <c r="DB27" s="103" t="s">
        <v>8</v>
      </c>
      <c r="DC27" s="95">
        <f>CE111</f>
        <v>0</v>
      </c>
      <c r="DD27" s="82"/>
      <c r="DE27" s="103" t="s">
        <v>132</v>
      </c>
      <c r="DF27" s="95">
        <f>K46+AJ46+BI46+CH46</f>
        <v>0</v>
      </c>
      <c r="DG27" s="82"/>
      <c r="DH27" s="103" t="s">
        <v>132</v>
      </c>
      <c r="DI27" s="98">
        <f>O46+AN46+BM46+CL46</f>
        <v>0</v>
      </c>
      <c r="DJ27" s="82"/>
      <c r="DK27" s="101"/>
      <c r="DL27" s="101"/>
      <c r="DM27" s="82"/>
      <c r="DN27" s="82"/>
      <c r="DO27" s="82"/>
      <c r="DP27" s="82"/>
      <c r="DQ27" s="40"/>
      <c r="DR27" s="40"/>
      <c r="DS27" s="83"/>
      <c r="DT27" s="82"/>
    </row>
    <row r="28" spans="1:124" ht="16.2" thickBot="1" x14ac:dyDescent="0.3">
      <c r="A28" s="33"/>
      <c r="B28" s="58" t="s">
        <v>78</v>
      </c>
      <c r="C28" s="59" t="s">
        <v>172</v>
      </c>
      <c r="D28" s="60">
        <f>L10</f>
        <v>0</v>
      </c>
      <c r="E28" s="34"/>
      <c r="F28" s="58" t="s">
        <v>78</v>
      </c>
      <c r="G28" s="59" t="s">
        <v>172</v>
      </c>
      <c r="H28" s="60">
        <f>D28</f>
        <v>0</v>
      </c>
      <c r="I28" s="34"/>
      <c r="J28" s="87" t="s">
        <v>140</v>
      </c>
      <c r="K28" s="102">
        <f>H48</f>
        <v>0</v>
      </c>
      <c r="L28" s="73" t="str">
        <f>Milieuvariabelen!H12</f>
        <v>A</v>
      </c>
      <c r="M28" s="34"/>
      <c r="N28" s="87" t="s">
        <v>140</v>
      </c>
      <c r="O28" s="102">
        <f t="shared" si="0"/>
        <v>0</v>
      </c>
      <c r="P28" s="73" t="str">
        <f>Milieuvariabelen!J12</f>
        <v>A</v>
      </c>
      <c r="Q28" s="40"/>
      <c r="R28" s="87" t="s">
        <v>140</v>
      </c>
      <c r="S28" s="102">
        <f t="shared" si="8"/>
        <v>0</v>
      </c>
      <c r="T28" s="73" t="str">
        <f>Milieuvariabelen!L12</f>
        <v>Nee</v>
      </c>
      <c r="U28" s="34"/>
      <c r="V28" s="87" t="s">
        <v>140</v>
      </c>
      <c r="W28" s="102">
        <f t="shared" si="1"/>
        <v>0</v>
      </c>
      <c r="X28" s="73" t="str">
        <f>Milieuvariabelen!N12</f>
        <v>Nee</v>
      </c>
      <c r="Y28" s="410"/>
      <c r="Z28" s="427"/>
      <c r="AA28" s="58" t="s">
        <v>78</v>
      </c>
      <c r="AB28" s="59" t="s">
        <v>172</v>
      </c>
      <c r="AC28" s="60">
        <f>F10</f>
        <v>0</v>
      </c>
      <c r="AD28" s="34"/>
      <c r="AE28" s="58" t="s">
        <v>78</v>
      </c>
      <c r="AF28" s="59" t="s">
        <v>172</v>
      </c>
      <c r="AG28" s="60">
        <f>AC28</f>
        <v>0</v>
      </c>
      <c r="AH28" s="410"/>
      <c r="AI28" s="584" t="s">
        <v>140</v>
      </c>
      <c r="AJ28" s="564">
        <f>AG48</f>
        <v>0</v>
      </c>
      <c r="AK28" s="562" t="str">
        <f>Milieuvariabelen!H35</f>
        <v>A</v>
      </c>
      <c r="AL28" s="410"/>
      <c r="AM28" s="465" t="s">
        <v>140</v>
      </c>
      <c r="AN28" s="88">
        <f>AJ28</f>
        <v>0</v>
      </c>
      <c r="AO28" s="73" t="str">
        <f>Milieuvariabelen!J34</f>
        <v>A</v>
      </c>
      <c r="AP28" s="40"/>
      <c r="AQ28" s="87" t="s">
        <v>140</v>
      </c>
      <c r="AR28" s="102">
        <f t="shared" si="10"/>
        <v>0</v>
      </c>
      <c r="AS28" s="462" t="str">
        <f>Milieuvariabelen!L35</f>
        <v>Nee</v>
      </c>
      <c r="AT28" s="34"/>
      <c r="AU28" s="87" t="s">
        <v>140</v>
      </c>
      <c r="AV28" s="88">
        <f t="shared" si="2"/>
        <v>0</v>
      </c>
      <c r="AW28" s="73" t="str">
        <f>Milieuvariabelen!N35</f>
        <v>Nee</v>
      </c>
      <c r="AX28" s="78"/>
      <c r="AY28" s="77"/>
      <c r="AZ28" s="58" t="s">
        <v>78</v>
      </c>
      <c r="BA28" s="59" t="s">
        <v>172</v>
      </c>
      <c r="BB28" s="60">
        <f>I10</f>
        <v>0</v>
      </c>
      <c r="BC28" s="34"/>
      <c r="BD28" s="58" t="s">
        <v>78</v>
      </c>
      <c r="BE28" s="59" t="s">
        <v>172</v>
      </c>
      <c r="BF28" s="60">
        <f>BB28</f>
        <v>0</v>
      </c>
      <c r="BG28" s="34"/>
      <c r="BH28" s="87" t="s">
        <v>140</v>
      </c>
      <c r="BI28" s="564">
        <f>BF48</f>
        <v>0</v>
      </c>
      <c r="BJ28" s="73" t="str">
        <f>Milieuvariabelen!H58</f>
        <v>A</v>
      </c>
      <c r="BK28" s="34"/>
      <c r="BL28" s="87" t="s">
        <v>140</v>
      </c>
      <c r="BM28" s="102">
        <f t="shared" si="3"/>
        <v>0</v>
      </c>
      <c r="BN28" s="73" t="str">
        <f>Milieuvariabelen!J58</f>
        <v>A</v>
      </c>
      <c r="BO28" s="40"/>
      <c r="BP28" s="87" t="s">
        <v>140</v>
      </c>
      <c r="BQ28" s="102">
        <f t="shared" si="4"/>
        <v>0</v>
      </c>
      <c r="BR28" s="73" t="str">
        <f>Milieuvariabelen!L58</f>
        <v>Nee</v>
      </c>
      <c r="BS28" s="34"/>
      <c r="BT28" s="87" t="s">
        <v>140</v>
      </c>
      <c r="BU28" s="102">
        <f t="shared" si="5"/>
        <v>0</v>
      </c>
      <c r="BV28" s="73" t="str">
        <f>Milieuvariabelen!N58</f>
        <v>Nee</v>
      </c>
      <c r="BW28" s="78"/>
      <c r="BX28" s="77"/>
      <c r="BY28" s="58" t="s">
        <v>78</v>
      </c>
      <c r="BZ28" s="59" t="s">
        <v>172</v>
      </c>
      <c r="CA28" s="60">
        <f>C10</f>
        <v>0</v>
      </c>
      <c r="CB28" s="34"/>
      <c r="CC28" s="58" t="s">
        <v>78</v>
      </c>
      <c r="CD28" s="59" t="s">
        <v>172</v>
      </c>
      <c r="CE28" s="60">
        <f>CA28</f>
        <v>0</v>
      </c>
      <c r="CF28" s="34"/>
      <c r="CG28" s="87" t="s">
        <v>140</v>
      </c>
      <c r="CH28" s="88">
        <f>CE48</f>
        <v>0</v>
      </c>
      <c r="CI28" s="73" t="str">
        <f>Milieuvariabelen!H81</f>
        <v>A</v>
      </c>
      <c r="CJ28" s="34"/>
      <c r="CK28" s="87" t="s">
        <v>140</v>
      </c>
      <c r="CL28" s="88">
        <f t="shared" si="9"/>
        <v>0</v>
      </c>
      <c r="CM28" s="73" t="str">
        <f>Milieuvariabelen!J81</f>
        <v>A</v>
      </c>
      <c r="CN28" s="40"/>
      <c r="CO28" s="87" t="s">
        <v>140</v>
      </c>
      <c r="CP28" s="102">
        <f t="shared" si="6"/>
        <v>0</v>
      </c>
      <c r="CQ28" s="73" t="str">
        <f>Milieuvariabelen!L81</f>
        <v>Nee</v>
      </c>
      <c r="CR28" s="34"/>
      <c r="CS28" s="87" t="s">
        <v>140</v>
      </c>
      <c r="CT28" s="102">
        <f t="shared" si="7"/>
        <v>0</v>
      </c>
      <c r="CU28" s="73" t="str">
        <f>Milieuvariabelen!N81</f>
        <v>Nee</v>
      </c>
      <c r="CV28" s="38"/>
      <c r="CW28" s="34"/>
      <c r="CX28" s="92"/>
      <c r="CY28" s="104" t="s">
        <v>65</v>
      </c>
      <c r="CZ28" s="105">
        <f>CZ24+CZ25+CZ26+CZ27</f>
        <v>0</v>
      </c>
      <c r="DA28" s="82"/>
      <c r="DB28" s="104" t="s">
        <v>65</v>
      </c>
      <c r="DC28" s="105">
        <f>DC24+DC25+DC26+DC27</f>
        <v>0</v>
      </c>
      <c r="DD28" s="82"/>
      <c r="DE28" s="106" t="s">
        <v>133</v>
      </c>
      <c r="DF28" s="107">
        <f>K47+AJ47+BI47+CH47</f>
        <v>0</v>
      </c>
      <c r="DG28" s="82"/>
      <c r="DH28" s="106" t="s">
        <v>133</v>
      </c>
      <c r="DI28" s="107">
        <f>O47+AN47+BM47+CL47</f>
        <v>0</v>
      </c>
      <c r="DJ28" s="82"/>
      <c r="DK28" s="82"/>
      <c r="DL28" s="82"/>
      <c r="DM28" s="82"/>
      <c r="DN28" s="82"/>
      <c r="DO28" s="82"/>
      <c r="DP28" s="82"/>
      <c r="DQ28" s="40"/>
      <c r="DR28" s="40"/>
      <c r="DS28" s="83"/>
      <c r="DT28" s="82"/>
    </row>
    <row r="29" spans="1:124" ht="16.2" thickBot="1" x14ac:dyDescent="0.35">
      <c r="A29" s="33"/>
      <c r="B29" s="69"/>
      <c r="C29" s="34" t="s">
        <v>175</v>
      </c>
      <c r="D29" s="70">
        <f>Milieuvariabelen!B6</f>
        <v>0.8</v>
      </c>
      <c r="E29" s="34"/>
      <c r="F29" s="69"/>
      <c r="G29" s="96" t="s">
        <v>176</v>
      </c>
      <c r="H29" s="70">
        <f>Milieuvariabelen!E6</f>
        <v>0</v>
      </c>
      <c r="I29" s="34"/>
      <c r="J29" s="87" t="s">
        <v>374</v>
      </c>
      <c r="K29" s="88">
        <f>H52</f>
        <v>0</v>
      </c>
      <c r="L29" s="73" t="str">
        <f>Milieuvariabelen!H13</f>
        <v>A</v>
      </c>
      <c r="M29" s="34"/>
      <c r="N29" s="87" t="s">
        <v>374</v>
      </c>
      <c r="O29" s="102">
        <f>K29</f>
        <v>0</v>
      </c>
      <c r="P29" s="73" t="str">
        <f>Milieuvariabelen!J13</f>
        <v>A</v>
      </c>
      <c r="Q29" s="40"/>
      <c r="R29" s="87" t="s">
        <v>374</v>
      </c>
      <c r="S29" s="102">
        <f>O29</f>
        <v>0</v>
      </c>
      <c r="T29" s="73" t="str">
        <f>Milieuvariabelen!L13</f>
        <v>Nee</v>
      </c>
      <c r="U29" s="34"/>
      <c r="V29" s="87" t="s">
        <v>374</v>
      </c>
      <c r="W29" s="102">
        <f>S29</f>
        <v>0</v>
      </c>
      <c r="X29" s="73" t="str">
        <f>Milieuvariabelen!N13</f>
        <v>Nee</v>
      </c>
      <c r="Z29" s="427"/>
      <c r="AA29" s="69"/>
      <c r="AB29" s="34" t="s">
        <v>175</v>
      </c>
      <c r="AC29" s="76">
        <f>Milieuvariabelen!B29</f>
        <v>0.8</v>
      </c>
      <c r="AD29" s="34"/>
      <c r="AE29" s="69"/>
      <c r="AF29" s="96" t="s">
        <v>176</v>
      </c>
      <c r="AG29" s="76">
        <f>Milieuvariabelen!E29</f>
        <v>0</v>
      </c>
      <c r="AH29" s="410"/>
      <c r="AI29" s="468" t="s">
        <v>374</v>
      </c>
      <c r="AJ29" s="585">
        <f>AG52</f>
        <v>0</v>
      </c>
      <c r="AK29" s="586" t="str">
        <f>Milieuvariabelen!H36</f>
        <v>A</v>
      </c>
      <c r="AL29" s="511"/>
      <c r="AM29" s="475" t="s">
        <v>374</v>
      </c>
      <c r="AN29" s="88">
        <f>AJ29</f>
        <v>0</v>
      </c>
      <c r="AO29" s="73" t="str">
        <f>Milieuvariabelen!J35</f>
        <v>A</v>
      </c>
      <c r="AP29" s="476"/>
      <c r="AQ29" s="468" t="s">
        <v>374</v>
      </c>
      <c r="AR29" s="88">
        <f t="shared" si="10"/>
        <v>0</v>
      </c>
      <c r="AS29" s="73" t="str">
        <f>Milieuvariabelen!L36</f>
        <v>Nee</v>
      </c>
      <c r="AT29" s="469"/>
      <c r="AU29" s="470" t="s">
        <v>374</v>
      </c>
      <c r="AV29" s="88">
        <f t="shared" si="2"/>
        <v>0</v>
      </c>
      <c r="AW29" s="73" t="str">
        <f>Milieuvariabelen!N36</f>
        <v>Nee</v>
      </c>
      <c r="AX29" s="463"/>
      <c r="AY29" s="77"/>
      <c r="AZ29" s="69"/>
      <c r="BA29" s="34" t="s">
        <v>175</v>
      </c>
      <c r="BB29" s="70">
        <f>Milieuvariabelen!B52</f>
        <v>0.8</v>
      </c>
      <c r="BC29" s="34"/>
      <c r="BD29" s="69"/>
      <c r="BE29" s="96" t="s">
        <v>176</v>
      </c>
      <c r="BF29" s="70">
        <f>Milieuvariabelen!E52</f>
        <v>0</v>
      </c>
      <c r="BG29" s="450"/>
      <c r="BH29" s="470" t="s">
        <v>374</v>
      </c>
      <c r="BI29" s="585">
        <f>BF52</f>
        <v>0</v>
      </c>
      <c r="BJ29" s="73" t="str">
        <f>Milieuvariabelen!H59</f>
        <v>A</v>
      </c>
      <c r="BK29" s="469"/>
      <c r="BL29" s="475" t="s">
        <v>374</v>
      </c>
      <c r="BM29" s="88">
        <f>BI29</f>
        <v>0</v>
      </c>
      <c r="BN29" s="73" t="str">
        <f>Milieuvariabelen!J59</f>
        <v>A</v>
      </c>
      <c r="BO29" s="476"/>
      <c r="BP29" s="468" t="s">
        <v>374</v>
      </c>
      <c r="BQ29" s="88">
        <f t="shared" si="4"/>
        <v>0</v>
      </c>
      <c r="BR29" s="73" t="str">
        <f>Milieuvariabelen!L59</f>
        <v>Nee</v>
      </c>
      <c r="BS29" s="469"/>
      <c r="BT29" s="470" t="s">
        <v>374</v>
      </c>
      <c r="BU29" s="88">
        <f t="shared" si="5"/>
        <v>0</v>
      </c>
      <c r="BV29" s="73" t="str">
        <f>Milieuvariabelen!N59</f>
        <v>Nee</v>
      </c>
      <c r="BW29" s="78"/>
      <c r="BX29" s="77"/>
      <c r="BY29" s="69"/>
      <c r="BZ29" s="34" t="s">
        <v>175</v>
      </c>
      <c r="CA29" s="70">
        <f>Milieuvariabelen!B75</f>
        <v>0.8</v>
      </c>
      <c r="CB29" s="34"/>
      <c r="CC29" s="69"/>
      <c r="CD29" s="96" t="s">
        <v>176</v>
      </c>
      <c r="CE29" s="70">
        <f>Milieuvariabelen!E75</f>
        <v>0</v>
      </c>
      <c r="CF29" s="34"/>
      <c r="CG29" s="87" t="s">
        <v>374</v>
      </c>
      <c r="CH29" s="88">
        <f>CE52</f>
        <v>0</v>
      </c>
      <c r="CI29" s="73" t="str">
        <f>Milieuvariabelen!H82</f>
        <v>A</v>
      </c>
      <c r="CJ29" s="34"/>
      <c r="CK29" s="87" t="s">
        <v>374</v>
      </c>
      <c r="CL29" s="102">
        <f>CH29</f>
        <v>0</v>
      </c>
      <c r="CM29" s="73" t="str">
        <f>Milieuvariabelen!J82</f>
        <v>A</v>
      </c>
      <c r="CN29" s="40"/>
      <c r="CO29" s="87" t="s">
        <v>374</v>
      </c>
      <c r="CP29" s="102">
        <f>CL29</f>
        <v>0</v>
      </c>
      <c r="CQ29" s="73" t="str">
        <f>Milieuvariabelen!L82</f>
        <v>Nee</v>
      </c>
      <c r="CR29" s="34"/>
      <c r="CS29" s="87" t="s">
        <v>374</v>
      </c>
      <c r="CT29" s="102">
        <f>CP29</f>
        <v>0</v>
      </c>
      <c r="CU29" s="73" t="str">
        <f>Milieuvariabelen!N82</f>
        <v>Nee</v>
      </c>
      <c r="CV29" s="38"/>
      <c r="CW29" s="34"/>
      <c r="CX29" s="92"/>
      <c r="CY29" s="82"/>
      <c r="CZ29" s="82"/>
      <c r="DA29" s="82"/>
      <c r="DB29" s="82"/>
      <c r="DC29" s="82"/>
      <c r="DD29" s="82"/>
      <c r="DE29" s="82"/>
      <c r="DF29" s="82"/>
      <c r="DG29" s="82"/>
      <c r="DH29" s="82"/>
      <c r="DI29" s="82"/>
      <c r="DJ29" s="82"/>
      <c r="DK29" s="82"/>
      <c r="DL29" s="82"/>
      <c r="DM29" s="82"/>
      <c r="DN29" s="79"/>
      <c r="DO29" s="79"/>
      <c r="DP29" s="79"/>
      <c r="DQ29" s="124" t="s">
        <v>400</v>
      </c>
      <c r="DR29" s="125"/>
      <c r="DS29" s="108"/>
      <c r="DT29" s="79"/>
    </row>
    <row r="30" spans="1:124" ht="16.2" thickBot="1" x14ac:dyDescent="0.35">
      <c r="A30" s="33"/>
      <c r="B30" s="84"/>
      <c r="C30" s="85" t="s">
        <v>182</v>
      </c>
      <c r="D30" s="86">
        <f>D28*D29</f>
        <v>0</v>
      </c>
      <c r="E30" s="34"/>
      <c r="F30" s="84"/>
      <c r="G30" s="100" t="s">
        <v>183</v>
      </c>
      <c r="H30" s="86">
        <f>H28*H29</f>
        <v>0</v>
      </c>
      <c r="I30" s="34"/>
      <c r="J30" s="87" t="s">
        <v>375</v>
      </c>
      <c r="K30" s="102">
        <f>H56</f>
        <v>0</v>
      </c>
      <c r="L30" s="73" t="str">
        <f>Milieuvariabelen!H14</f>
        <v>A/B</v>
      </c>
      <c r="M30" s="34"/>
      <c r="N30" s="87" t="s">
        <v>375</v>
      </c>
      <c r="O30" s="102">
        <f>K30</f>
        <v>0</v>
      </c>
      <c r="P30" s="73" t="str">
        <f>Milieuvariabelen!J14</f>
        <v>A</v>
      </c>
      <c r="Q30" s="40"/>
      <c r="R30" s="87" t="s">
        <v>375</v>
      </c>
      <c r="S30" s="102">
        <f>O30</f>
        <v>0</v>
      </c>
      <c r="T30" s="73" t="str">
        <f>Milieuvariabelen!L14</f>
        <v>Ja</v>
      </c>
      <c r="U30" s="34"/>
      <c r="V30" s="87" t="s">
        <v>375</v>
      </c>
      <c r="W30" s="102">
        <f>S30</f>
        <v>0</v>
      </c>
      <c r="X30" s="73" t="str">
        <f>Milieuvariabelen!N14</f>
        <v>Nee</v>
      </c>
      <c r="Z30" s="427"/>
      <c r="AA30" s="84"/>
      <c r="AB30" s="85" t="s">
        <v>182</v>
      </c>
      <c r="AC30" s="86">
        <f>AC28*AC29</f>
        <v>0</v>
      </c>
      <c r="AD30" s="34"/>
      <c r="AE30" s="84"/>
      <c r="AF30" s="100" t="s">
        <v>183</v>
      </c>
      <c r="AG30" s="86">
        <f>AG28*AG29</f>
        <v>0</v>
      </c>
      <c r="AH30" s="410"/>
      <c r="AI30" s="587" t="s">
        <v>375</v>
      </c>
      <c r="AJ30" s="585">
        <f>AG56</f>
        <v>0</v>
      </c>
      <c r="AK30" s="586" t="str">
        <f>Milieuvariabelen!H37</f>
        <v>A/B</v>
      </c>
      <c r="AL30" s="511"/>
      <c r="AM30" s="475" t="s">
        <v>375</v>
      </c>
      <c r="AN30" s="88">
        <f>AJ30</f>
        <v>0</v>
      </c>
      <c r="AO30" s="73" t="str">
        <f>Milieuvariabelen!J36</f>
        <v>A</v>
      </c>
      <c r="AP30" s="476"/>
      <c r="AQ30" s="471" t="s">
        <v>375</v>
      </c>
      <c r="AR30" s="88">
        <f t="shared" si="10"/>
        <v>0</v>
      </c>
      <c r="AS30" s="73" t="str">
        <f>Milieuvariabelen!L37</f>
        <v>Ja</v>
      </c>
      <c r="AT30" s="472"/>
      <c r="AU30" s="471" t="s">
        <v>375</v>
      </c>
      <c r="AV30" s="88">
        <f t="shared" si="2"/>
        <v>0</v>
      </c>
      <c r="AW30" s="73" t="str">
        <f>Milieuvariabelen!N37</f>
        <v>Nee</v>
      </c>
      <c r="AX30" s="78"/>
      <c r="AY30" s="77"/>
      <c r="AZ30" s="84"/>
      <c r="BA30" s="85" t="s">
        <v>182</v>
      </c>
      <c r="BB30" s="86">
        <f>BB28*BB29</f>
        <v>0</v>
      </c>
      <c r="BC30" s="34"/>
      <c r="BD30" s="84"/>
      <c r="BE30" s="100" t="s">
        <v>183</v>
      </c>
      <c r="BF30" s="86">
        <f>BF28*BF29</f>
        <v>0</v>
      </c>
      <c r="BG30" s="450"/>
      <c r="BH30" s="475" t="s">
        <v>375</v>
      </c>
      <c r="BI30" s="585">
        <f>BF56</f>
        <v>0</v>
      </c>
      <c r="BJ30" s="73" t="str">
        <f>Milieuvariabelen!H60</f>
        <v>A/B</v>
      </c>
      <c r="BK30" s="469"/>
      <c r="BL30" s="475" t="s">
        <v>375</v>
      </c>
      <c r="BM30" s="88">
        <f>BI30</f>
        <v>0</v>
      </c>
      <c r="BN30" s="73" t="str">
        <f>Milieuvariabelen!J60</f>
        <v>A</v>
      </c>
      <c r="BO30" s="476"/>
      <c r="BP30" s="471" t="s">
        <v>375</v>
      </c>
      <c r="BQ30" s="88">
        <f t="shared" si="4"/>
        <v>0</v>
      </c>
      <c r="BR30" s="73" t="str">
        <f>Milieuvariabelen!L60</f>
        <v>Ja</v>
      </c>
      <c r="BS30" s="472"/>
      <c r="BT30" s="471" t="s">
        <v>375</v>
      </c>
      <c r="BU30" s="88">
        <f t="shared" si="5"/>
        <v>0</v>
      </c>
      <c r="BV30" s="73" t="str">
        <f>Milieuvariabelen!N60</f>
        <v>Nee</v>
      </c>
      <c r="BW30" s="78"/>
      <c r="BX30" s="77"/>
      <c r="BY30" s="84"/>
      <c r="BZ30" s="85" t="s">
        <v>182</v>
      </c>
      <c r="CA30" s="86">
        <f>CA28*CA29</f>
        <v>0</v>
      </c>
      <c r="CB30" s="34"/>
      <c r="CC30" s="84"/>
      <c r="CD30" s="100" t="s">
        <v>183</v>
      </c>
      <c r="CE30" s="86">
        <f>CE28*CE29</f>
        <v>0</v>
      </c>
      <c r="CF30" s="34"/>
      <c r="CG30" s="87" t="s">
        <v>375</v>
      </c>
      <c r="CH30" s="88">
        <f>CE56</f>
        <v>0</v>
      </c>
      <c r="CI30" s="73" t="str">
        <f>Milieuvariabelen!H83</f>
        <v>A/B</v>
      </c>
      <c r="CJ30" s="34"/>
      <c r="CK30" s="87" t="s">
        <v>375</v>
      </c>
      <c r="CL30" s="102">
        <f>CH30</f>
        <v>0</v>
      </c>
      <c r="CM30" s="73" t="str">
        <f>Milieuvariabelen!J83</f>
        <v>A</v>
      </c>
      <c r="CN30" s="40"/>
      <c r="CO30" s="87" t="s">
        <v>375</v>
      </c>
      <c r="CP30" s="102">
        <f>CL30</f>
        <v>0</v>
      </c>
      <c r="CQ30" s="73" t="str">
        <f>Milieuvariabelen!L83</f>
        <v>Ja</v>
      </c>
      <c r="CR30" s="34"/>
      <c r="CS30" s="87" t="s">
        <v>375</v>
      </c>
      <c r="CT30" s="102">
        <f>CP30</f>
        <v>0</v>
      </c>
      <c r="CU30" s="73" t="str">
        <f>Milieuvariabelen!N83</f>
        <v>Nee</v>
      </c>
      <c r="CV30" s="38"/>
      <c r="CW30" s="34"/>
      <c r="CX30" s="109"/>
      <c r="CY30" s="110" t="s">
        <v>188</v>
      </c>
      <c r="CZ30" s="111"/>
      <c r="DA30" s="77"/>
      <c r="DB30" s="110" t="s">
        <v>188</v>
      </c>
      <c r="DC30" s="111"/>
      <c r="DD30" s="53"/>
      <c r="DE30" s="77"/>
      <c r="DF30" s="25"/>
      <c r="DG30" s="25"/>
      <c r="DH30" s="25"/>
      <c r="DI30" s="25"/>
      <c r="DJ30" s="25"/>
      <c r="DK30" s="25"/>
      <c r="DL30" s="25"/>
      <c r="DM30" s="25"/>
      <c r="DN30" s="79"/>
      <c r="DO30" s="79"/>
      <c r="DP30" s="79"/>
      <c r="DQ30" s="130" t="s">
        <v>195</v>
      </c>
      <c r="DR30" s="139">
        <f>'Invoer - uitgebreid'!B36*'Invoer - uitgebreid'!B38</f>
        <v>0</v>
      </c>
      <c r="DS30" s="108"/>
      <c r="DT30" s="79"/>
    </row>
    <row r="31" spans="1:124" ht="16.2" thickBot="1" x14ac:dyDescent="0.35">
      <c r="A31" s="33"/>
      <c r="B31" s="33"/>
      <c r="C31" s="34"/>
      <c r="D31" s="89"/>
      <c r="E31" s="34"/>
      <c r="F31" s="33"/>
      <c r="G31" s="34"/>
      <c r="H31" s="89"/>
      <c r="I31" s="34"/>
      <c r="J31" s="87" t="s">
        <v>378</v>
      </c>
      <c r="K31" s="88">
        <f>H60</f>
        <v>0</v>
      </c>
      <c r="L31" s="73" t="str">
        <f>Milieuvariabelen!H15</f>
        <v>B</v>
      </c>
      <c r="M31" s="34"/>
      <c r="N31" s="87" t="s">
        <v>378</v>
      </c>
      <c r="O31" s="102">
        <f>K31</f>
        <v>0</v>
      </c>
      <c r="P31" s="73" t="str">
        <f>Milieuvariabelen!J15</f>
        <v>B</v>
      </c>
      <c r="Q31" s="40"/>
      <c r="R31" s="87" t="s">
        <v>378</v>
      </c>
      <c r="S31" s="102">
        <f>O31</f>
        <v>0</v>
      </c>
      <c r="T31" s="73" t="str">
        <f>Milieuvariabelen!L15</f>
        <v>Nee</v>
      </c>
      <c r="U31" s="34"/>
      <c r="V31" s="87" t="s">
        <v>378</v>
      </c>
      <c r="W31" s="102">
        <f>S31</f>
        <v>0</v>
      </c>
      <c r="X31" s="73" t="str">
        <f>Milieuvariabelen!N15</f>
        <v>Nee</v>
      </c>
      <c r="Z31" s="427"/>
      <c r="AA31" s="33"/>
      <c r="AB31" s="34"/>
      <c r="AC31" s="89"/>
      <c r="AD31" s="34"/>
      <c r="AE31" s="33"/>
      <c r="AF31" s="34"/>
      <c r="AG31" s="89"/>
      <c r="AH31" s="410"/>
      <c r="AI31" s="588" t="s">
        <v>378</v>
      </c>
      <c r="AJ31" s="589">
        <f>AG60</f>
        <v>0</v>
      </c>
      <c r="AK31" s="586" t="str">
        <f>Milieuvariabelen!H38</f>
        <v>B</v>
      </c>
      <c r="AL31" s="511"/>
      <c r="AM31" s="477" t="s">
        <v>378</v>
      </c>
      <c r="AN31" s="88">
        <f t="shared" si="11"/>
        <v>0</v>
      </c>
      <c r="AO31" s="73" t="str">
        <f>Milieuvariabelen!J37</f>
        <v>A</v>
      </c>
      <c r="AP31" s="476"/>
      <c r="AQ31" s="473" t="s">
        <v>378</v>
      </c>
      <c r="AR31" s="88">
        <f t="shared" si="10"/>
        <v>0</v>
      </c>
      <c r="AS31" s="73" t="str">
        <f>Milieuvariabelen!L38</f>
        <v>Nee</v>
      </c>
      <c r="AT31" s="472"/>
      <c r="AU31" s="474" t="s">
        <v>378</v>
      </c>
      <c r="AV31" s="88">
        <f t="shared" si="2"/>
        <v>0</v>
      </c>
      <c r="AW31" s="73" t="str">
        <f>Milieuvariabelen!N38</f>
        <v>Nee</v>
      </c>
      <c r="AX31" s="78"/>
      <c r="AY31" s="77"/>
      <c r="AZ31" s="33"/>
      <c r="BA31" s="34"/>
      <c r="BB31" s="89"/>
      <c r="BC31" s="34"/>
      <c r="BD31" s="33"/>
      <c r="BE31" s="34"/>
      <c r="BF31" s="89"/>
      <c r="BG31" s="450"/>
      <c r="BH31" s="477" t="s">
        <v>378</v>
      </c>
      <c r="BI31" s="589">
        <f>BF60</f>
        <v>0</v>
      </c>
      <c r="BJ31" s="73" t="str">
        <f>Milieuvariabelen!H61</f>
        <v>B</v>
      </c>
      <c r="BK31" s="469"/>
      <c r="BL31" s="477" t="s">
        <v>378</v>
      </c>
      <c r="BM31" s="88">
        <f t="shared" ref="BM31" si="12">BI31</f>
        <v>0</v>
      </c>
      <c r="BN31" s="73" t="str">
        <f>Milieuvariabelen!J61</f>
        <v>B</v>
      </c>
      <c r="BO31" s="476"/>
      <c r="BP31" s="473" t="s">
        <v>378</v>
      </c>
      <c r="BQ31" s="88">
        <f t="shared" si="4"/>
        <v>0</v>
      </c>
      <c r="BR31" s="73" t="str">
        <f>Milieuvariabelen!L61</f>
        <v>Nee</v>
      </c>
      <c r="BS31" s="472"/>
      <c r="BT31" s="474" t="s">
        <v>378</v>
      </c>
      <c r="BU31" s="88">
        <f t="shared" si="5"/>
        <v>0</v>
      </c>
      <c r="BV31" s="73" t="str">
        <f>Milieuvariabelen!N61</f>
        <v>Nee</v>
      </c>
      <c r="BW31" s="78"/>
      <c r="BX31" s="77"/>
      <c r="BY31" s="33"/>
      <c r="BZ31" s="34"/>
      <c r="CA31" s="89"/>
      <c r="CB31" s="34"/>
      <c r="CC31" s="33"/>
      <c r="CD31" s="34"/>
      <c r="CE31" s="89"/>
      <c r="CF31" s="34"/>
      <c r="CG31" s="87" t="s">
        <v>378</v>
      </c>
      <c r="CH31" s="88">
        <f>CE60</f>
        <v>0</v>
      </c>
      <c r="CI31" s="73" t="str">
        <f>Milieuvariabelen!H84</f>
        <v>B</v>
      </c>
      <c r="CJ31" s="34"/>
      <c r="CK31" s="87" t="s">
        <v>378</v>
      </c>
      <c r="CL31" s="88">
        <f>CH31</f>
        <v>0</v>
      </c>
      <c r="CM31" s="73" t="str">
        <f>Milieuvariabelen!J84</f>
        <v>B</v>
      </c>
      <c r="CN31" s="40"/>
      <c r="CO31" s="87" t="s">
        <v>378</v>
      </c>
      <c r="CP31" s="102">
        <f>CL31</f>
        <v>0</v>
      </c>
      <c r="CQ31" s="73" t="str">
        <f>Milieuvariabelen!L84</f>
        <v>Nee</v>
      </c>
      <c r="CR31" s="34"/>
      <c r="CS31" s="87" t="s">
        <v>378</v>
      </c>
      <c r="CT31" s="102">
        <f>CP31</f>
        <v>0</v>
      </c>
      <c r="CU31" s="73" t="str">
        <f>Milieuvariabelen!N84</f>
        <v>Nee</v>
      </c>
      <c r="CV31" s="38"/>
      <c r="CW31" s="34"/>
      <c r="CX31" s="109"/>
      <c r="CY31" s="104" t="s">
        <v>182</v>
      </c>
      <c r="CZ31" s="346">
        <f>CZ28*Milieuvariabelen!B129</f>
        <v>0</v>
      </c>
      <c r="DA31" s="77"/>
      <c r="DB31" s="104" t="s">
        <v>183</v>
      </c>
      <c r="DC31" s="346">
        <f>DC28*Milieuvariabelen!B129</f>
        <v>0</v>
      </c>
      <c r="DD31" s="53"/>
      <c r="DE31" s="77"/>
      <c r="DF31" s="25"/>
      <c r="DG31" s="25"/>
      <c r="DH31" s="25"/>
      <c r="DI31" s="25"/>
      <c r="DJ31" s="25"/>
      <c r="DK31" s="25"/>
      <c r="DL31" s="25"/>
      <c r="DM31" s="25"/>
      <c r="DN31" s="79"/>
      <c r="DO31" s="79"/>
      <c r="DP31" s="79"/>
      <c r="DQ31" s="130" t="s">
        <v>196</v>
      </c>
      <c r="DR31" s="133">
        <f>Milieuvariabelen!H97</f>
        <v>112.5</v>
      </c>
      <c r="DS31" s="108"/>
      <c r="DT31" s="79"/>
    </row>
    <row r="32" spans="1:124" ht="16.2" thickBot="1" x14ac:dyDescent="0.3">
      <c r="A32" s="33"/>
      <c r="B32" s="58" t="s">
        <v>187</v>
      </c>
      <c r="C32" s="59" t="s">
        <v>172</v>
      </c>
      <c r="D32" s="60">
        <f>L8</f>
        <v>0</v>
      </c>
      <c r="E32" s="34"/>
      <c r="F32" s="58" t="s">
        <v>187</v>
      </c>
      <c r="G32" s="59" t="s">
        <v>172</v>
      </c>
      <c r="H32" s="60">
        <f>D32</f>
        <v>0</v>
      </c>
      <c r="I32" s="34"/>
      <c r="J32" s="87" t="s">
        <v>112</v>
      </c>
      <c r="K32" s="102">
        <f>H64</f>
        <v>0</v>
      </c>
      <c r="L32" s="73" t="str">
        <f>Milieuvariabelen!H16</f>
        <v>A/B</v>
      </c>
      <c r="M32" s="34"/>
      <c r="N32" s="87" t="s">
        <v>112</v>
      </c>
      <c r="O32" s="102">
        <f t="shared" ref="O32:O38" si="13">K32</f>
        <v>0</v>
      </c>
      <c r="P32" s="73" t="str">
        <f>Milieuvariabelen!J16</f>
        <v>A</v>
      </c>
      <c r="Q32" s="40"/>
      <c r="R32" s="87" t="s">
        <v>112</v>
      </c>
      <c r="S32" s="102">
        <f t="shared" ref="S32:S38" si="14">O32</f>
        <v>0</v>
      </c>
      <c r="T32" s="73" t="str">
        <f>Milieuvariabelen!L16</f>
        <v>Nee</v>
      </c>
      <c r="U32" s="34"/>
      <c r="V32" s="87" t="s">
        <v>112</v>
      </c>
      <c r="W32" s="102">
        <f t="shared" ref="W32:W38" si="15">S32</f>
        <v>0</v>
      </c>
      <c r="X32" s="73" t="str">
        <f>Milieuvariabelen!N16</f>
        <v>Nee</v>
      </c>
      <c r="Y32" s="410"/>
      <c r="Z32" s="427"/>
      <c r="AA32" s="58" t="s">
        <v>187</v>
      </c>
      <c r="AB32" s="59" t="s">
        <v>172</v>
      </c>
      <c r="AC32" s="60">
        <f>F8</f>
        <v>0</v>
      </c>
      <c r="AD32" s="34"/>
      <c r="AE32" s="58" t="s">
        <v>187</v>
      </c>
      <c r="AF32" s="59" t="s">
        <v>172</v>
      </c>
      <c r="AG32" s="60">
        <f>AC32</f>
        <v>0</v>
      </c>
      <c r="AH32" s="410"/>
      <c r="AI32" s="552" t="s">
        <v>112</v>
      </c>
      <c r="AJ32" s="564">
        <f>AG64</f>
        <v>0</v>
      </c>
      <c r="AK32" s="562" t="str">
        <f>Milieuvariabelen!H39</f>
        <v>A/B</v>
      </c>
      <c r="AL32" s="410"/>
      <c r="AM32" s="87" t="s">
        <v>112</v>
      </c>
      <c r="AN32" s="102">
        <f t="shared" si="11"/>
        <v>0</v>
      </c>
      <c r="AO32" s="73" t="str">
        <f>Milieuvariabelen!J39</f>
        <v>A</v>
      </c>
      <c r="AP32" s="40"/>
      <c r="AQ32" s="87" t="s">
        <v>112</v>
      </c>
      <c r="AR32" s="88">
        <f t="shared" si="10"/>
        <v>0</v>
      </c>
      <c r="AS32" s="73" t="str">
        <f>Milieuvariabelen!L39</f>
        <v>Nee</v>
      </c>
      <c r="AT32" s="34"/>
      <c r="AU32" s="71" t="s">
        <v>112</v>
      </c>
      <c r="AV32" s="88">
        <f t="shared" si="2"/>
        <v>0</v>
      </c>
      <c r="AW32" s="73" t="str">
        <f>Milieuvariabelen!N39</f>
        <v>Nee</v>
      </c>
      <c r="AX32" s="78"/>
      <c r="AY32" s="77"/>
      <c r="AZ32" s="58" t="s">
        <v>187</v>
      </c>
      <c r="BA32" s="59" t="s">
        <v>172</v>
      </c>
      <c r="BB32" s="60">
        <f>I8</f>
        <v>0</v>
      </c>
      <c r="BC32" s="34"/>
      <c r="BD32" s="58" t="s">
        <v>187</v>
      </c>
      <c r="BE32" s="59" t="s">
        <v>172</v>
      </c>
      <c r="BF32" s="60">
        <f>BB32</f>
        <v>0</v>
      </c>
      <c r="BG32" s="450"/>
      <c r="BH32" s="478" t="s">
        <v>112</v>
      </c>
      <c r="BI32" s="564">
        <f>BF64</f>
        <v>0</v>
      </c>
      <c r="BJ32" s="73" t="str">
        <f>Milieuvariabelen!H62</f>
        <v>A/B</v>
      </c>
      <c r="BK32" s="34"/>
      <c r="BL32" s="87" t="s">
        <v>112</v>
      </c>
      <c r="BM32" s="102">
        <f t="shared" ref="BM32:BM39" si="16">BI32</f>
        <v>0</v>
      </c>
      <c r="BN32" s="73" t="str">
        <f>Milieuvariabelen!J62</f>
        <v>A</v>
      </c>
      <c r="BO32" s="40"/>
      <c r="BP32" s="87" t="s">
        <v>112</v>
      </c>
      <c r="BQ32" s="102">
        <f t="shared" ref="BQ32:BQ39" si="17">BM32</f>
        <v>0</v>
      </c>
      <c r="BR32" s="73" t="str">
        <f>Milieuvariabelen!L62</f>
        <v>Nee</v>
      </c>
      <c r="BS32" s="34"/>
      <c r="BT32" s="87" t="s">
        <v>112</v>
      </c>
      <c r="BU32" s="102">
        <f t="shared" ref="BU32:BU39" si="18">BQ32</f>
        <v>0</v>
      </c>
      <c r="BV32" s="73" t="str">
        <f>Milieuvariabelen!N62</f>
        <v>Nee</v>
      </c>
      <c r="BW32" s="78"/>
      <c r="BX32" s="77"/>
      <c r="BY32" s="58" t="s">
        <v>187</v>
      </c>
      <c r="BZ32" s="59" t="s">
        <v>172</v>
      </c>
      <c r="CA32" s="60">
        <f>C8</f>
        <v>0</v>
      </c>
      <c r="CB32" s="34"/>
      <c r="CC32" s="58" t="s">
        <v>187</v>
      </c>
      <c r="CD32" s="59" t="s">
        <v>172</v>
      </c>
      <c r="CE32" s="60">
        <f>CA32</f>
        <v>0</v>
      </c>
      <c r="CF32" s="34"/>
      <c r="CG32" s="87" t="s">
        <v>112</v>
      </c>
      <c r="CH32" s="88">
        <f>CE64</f>
        <v>0</v>
      </c>
      <c r="CI32" s="73" t="str">
        <f>Milieuvariabelen!H85</f>
        <v>A/B</v>
      </c>
      <c r="CJ32" s="34"/>
      <c r="CK32" s="87" t="s">
        <v>112</v>
      </c>
      <c r="CL32" s="102">
        <f t="shared" ref="CL32:CL39" si="19">CH32</f>
        <v>0</v>
      </c>
      <c r="CM32" s="73" t="str">
        <f>Milieuvariabelen!J85</f>
        <v>A</v>
      </c>
      <c r="CN32" s="40"/>
      <c r="CO32" s="87" t="s">
        <v>112</v>
      </c>
      <c r="CP32" s="102">
        <f t="shared" ref="CP32:CP39" si="20">CL32</f>
        <v>0</v>
      </c>
      <c r="CQ32" s="73" t="str">
        <f>Milieuvariabelen!L85</f>
        <v>Nee</v>
      </c>
      <c r="CR32" s="34"/>
      <c r="CS32" s="87" t="s">
        <v>112</v>
      </c>
      <c r="CT32" s="102">
        <f t="shared" ref="CT32:CT39" si="21">CP32</f>
        <v>0</v>
      </c>
      <c r="CU32" s="73" t="str">
        <f>Milieuvariabelen!N85</f>
        <v>Nee</v>
      </c>
      <c r="CV32" s="38"/>
      <c r="CW32" s="34"/>
      <c r="CX32" s="109"/>
      <c r="DA32" s="25"/>
      <c r="DD32" s="25"/>
      <c r="DE32" s="25"/>
      <c r="DF32" s="25"/>
      <c r="DG32" s="25"/>
      <c r="DH32" s="25"/>
      <c r="DI32" s="25"/>
      <c r="DJ32" s="25"/>
      <c r="DK32" s="25"/>
      <c r="DL32" s="25"/>
      <c r="DM32" s="25"/>
      <c r="DN32" s="79"/>
      <c r="DO32" s="79"/>
      <c r="DP32" s="79"/>
      <c r="DQ32" s="135" t="s">
        <v>197</v>
      </c>
      <c r="DR32" s="136">
        <f>DR30*DR31</f>
        <v>0</v>
      </c>
      <c r="DS32" s="108"/>
      <c r="DT32" s="79"/>
    </row>
    <row r="33" spans="1:124" ht="15.6" x14ac:dyDescent="0.25">
      <c r="A33" s="33"/>
      <c r="B33" s="69"/>
      <c r="C33" s="34" t="s">
        <v>175</v>
      </c>
      <c r="D33" s="70">
        <f>Milieuvariabelen!B7</f>
        <v>0.8</v>
      </c>
      <c r="E33" s="34"/>
      <c r="F33" s="69"/>
      <c r="G33" s="96" t="s">
        <v>176</v>
      </c>
      <c r="H33" s="70">
        <f>Milieuvariabelen!E7</f>
        <v>0</v>
      </c>
      <c r="I33" s="34"/>
      <c r="J33" s="87" t="s">
        <v>113</v>
      </c>
      <c r="K33" s="102">
        <f>H68</f>
        <v>0</v>
      </c>
      <c r="L33" s="73" t="str">
        <f>Milieuvariabelen!H17</f>
        <v>B</v>
      </c>
      <c r="M33" s="34"/>
      <c r="N33" s="87" t="s">
        <v>113</v>
      </c>
      <c r="O33" s="102">
        <f t="shared" si="13"/>
        <v>0</v>
      </c>
      <c r="P33" s="73" t="str">
        <f>Milieuvariabelen!J17</f>
        <v>A</v>
      </c>
      <c r="Q33" s="40"/>
      <c r="R33" s="87" t="s">
        <v>113</v>
      </c>
      <c r="S33" s="102">
        <f t="shared" si="14"/>
        <v>0</v>
      </c>
      <c r="T33" s="73" t="str">
        <f>Milieuvariabelen!L17</f>
        <v>Nee</v>
      </c>
      <c r="U33" s="34"/>
      <c r="V33" s="87" t="s">
        <v>113</v>
      </c>
      <c r="W33" s="102">
        <f t="shared" si="15"/>
        <v>0</v>
      </c>
      <c r="X33" s="73" t="str">
        <f>Milieuvariabelen!N17</f>
        <v>Nee</v>
      </c>
      <c r="Y33" s="410"/>
      <c r="Z33" s="427"/>
      <c r="AA33" s="69"/>
      <c r="AB33" s="34" t="s">
        <v>175</v>
      </c>
      <c r="AC33" s="76">
        <f>Milieuvariabelen!B30</f>
        <v>0.8</v>
      </c>
      <c r="AD33" s="34"/>
      <c r="AE33" s="69"/>
      <c r="AF33" s="96" t="s">
        <v>176</v>
      </c>
      <c r="AG33" s="76">
        <f>Milieuvariabelen!E30</f>
        <v>0</v>
      </c>
      <c r="AH33" s="410"/>
      <c r="AI33" s="552" t="s">
        <v>113</v>
      </c>
      <c r="AJ33" s="564">
        <f>AG68</f>
        <v>0</v>
      </c>
      <c r="AK33" s="562" t="str">
        <f>Milieuvariabelen!H40</f>
        <v>B</v>
      </c>
      <c r="AL33" s="410"/>
      <c r="AM33" s="87" t="s">
        <v>113</v>
      </c>
      <c r="AN33" s="102">
        <f t="shared" ref="AN33:AN39" si="22">AJ33</f>
        <v>0</v>
      </c>
      <c r="AO33" s="462" t="str">
        <f>Milieuvariabelen!J40</f>
        <v>A</v>
      </c>
      <c r="AP33" s="40"/>
      <c r="AQ33" s="87" t="s">
        <v>113</v>
      </c>
      <c r="AR33" s="102">
        <f t="shared" ref="AR33:AR39" si="23">AN33</f>
        <v>0</v>
      </c>
      <c r="AS33" s="73" t="str">
        <f>Milieuvariabelen!L40</f>
        <v>Nee</v>
      </c>
      <c r="AT33" s="34"/>
      <c r="AU33" s="87" t="s">
        <v>113</v>
      </c>
      <c r="AV33" s="102">
        <f t="shared" ref="AV33:AV39" si="24">AR33</f>
        <v>0</v>
      </c>
      <c r="AW33" s="73" t="str">
        <f>Milieuvariabelen!N40</f>
        <v>Nee</v>
      </c>
      <c r="AX33" s="78"/>
      <c r="AY33" s="77"/>
      <c r="AZ33" s="69"/>
      <c r="BA33" s="34" t="s">
        <v>175</v>
      </c>
      <c r="BB33" s="70">
        <f>Milieuvariabelen!B53</f>
        <v>0.8</v>
      </c>
      <c r="BC33" s="34"/>
      <c r="BD33" s="69"/>
      <c r="BE33" s="96" t="s">
        <v>176</v>
      </c>
      <c r="BF33" s="70">
        <f>Milieuvariabelen!E53</f>
        <v>0</v>
      </c>
      <c r="BG33" s="34"/>
      <c r="BH33" s="87" t="s">
        <v>113</v>
      </c>
      <c r="BI33" s="564">
        <f>BF68</f>
        <v>0</v>
      </c>
      <c r="BJ33" s="73" t="str">
        <f>Milieuvariabelen!H63</f>
        <v>B</v>
      </c>
      <c r="BK33" s="34"/>
      <c r="BL33" s="87" t="s">
        <v>113</v>
      </c>
      <c r="BM33" s="102">
        <f t="shared" si="16"/>
        <v>0</v>
      </c>
      <c r="BN33" s="73" t="str">
        <f>Milieuvariabelen!J63</f>
        <v>A</v>
      </c>
      <c r="BO33" s="40"/>
      <c r="BP33" s="87" t="s">
        <v>113</v>
      </c>
      <c r="BQ33" s="102">
        <f t="shared" si="17"/>
        <v>0</v>
      </c>
      <c r="BR33" s="73" t="str">
        <f>Milieuvariabelen!L63</f>
        <v>Nee</v>
      </c>
      <c r="BS33" s="34"/>
      <c r="BT33" s="87" t="s">
        <v>113</v>
      </c>
      <c r="BU33" s="102">
        <f t="shared" si="18"/>
        <v>0</v>
      </c>
      <c r="BV33" s="73" t="str">
        <f>Milieuvariabelen!N63</f>
        <v>Nee</v>
      </c>
      <c r="BW33" s="78"/>
      <c r="BX33" s="77"/>
      <c r="BY33" s="69"/>
      <c r="BZ33" s="34" t="s">
        <v>175</v>
      </c>
      <c r="CA33" s="70">
        <f>Milieuvariabelen!B76</f>
        <v>0.8</v>
      </c>
      <c r="CB33" s="34"/>
      <c r="CC33" s="69"/>
      <c r="CD33" s="96" t="s">
        <v>176</v>
      </c>
      <c r="CE33" s="70">
        <f>Milieuvariabelen!E76</f>
        <v>0</v>
      </c>
      <c r="CF33" s="34"/>
      <c r="CG33" s="87" t="s">
        <v>113</v>
      </c>
      <c r="CH33" s="72">
        <f>CE68</f>
        <v>0</v>
      </c>
      <c r="CI33" s="73" t="str">
        <f>Milieuvariabelen!H86</f>
        <v>B</v>
      </c>
      <c r="CJ33" s="34"/>
      <c r="CK33" s="87" t="s">
        <v>113</v>
      </c>
      <c r="CL33" s="102">
        <f t="shared" si="19"/>
        <v>0</v>
      </c>
      <c r="CM33" s="73" t="str">
        <f>Milieuvariabelen!J86</f>
        <v>A</v>
      </c>
      <c r="CN33" s="40"/>
      <c r="CO33" s="87" t="s">
        <v>113</v>
      </c>
      <c r="CP33" s="102">
        <f t="shared" si="20"/>
        <v>0</v>
      </c>
      <c r="CQ33" s="73" t="str">
        <f>Milieuvariabelen!L86</f>
        <v>Nee</v>
      </c>
      <c r="CR33" s="34"/>
      <c r="CS33" s="87" t="s">
        <v>113</v>
      </c>
      <c r="CT33" s="102">
        <f t="shared" si="21"/>
        <v>0</v>
      </c>
      <c r="CU33" s="73" t="str">
        <f>Milieuvariabelen!N86</f>
        <v>Nee</v>
      </c>
      <c r="CV33" s="38"/>
      <c r="CW33" s="34"/>
      <c r="CX33" s="109"/>
      <c r="CY33" s="25"/>
      <c r="CZ33" s="25"/>
      <c r="DA33" s="25"/>
      <c r="DB33" s="25"/>
      <c r="DC33" s="25"/>
      <c r="DD33" s="25"/>
      <c r="DE33" s="25"/>
      <c r="DF33" s="25"/>
      <c r="DG33" s="25"/>
      <c r="DH33" s="25"/>
      <c r="DI33" s="25"/>
      <c r="DJ33" s="25"/>
      <c r="DK33" s="25"/>
      <c r="DL33" s="25"/>
      <c r="DM33" s="25"/>
      <c r="DN33" s="79"/>
      <c r="DO33" s="79"/>
      <c r="DP33" s="79"/>
      <c r="DQ33" s="79"/>
      <c r="DR33" s="79"/>
      <c r="DS33" s="108"/>
      <c r="DT33" s="79"/>
    </row>
    <row r="34" spans="1:124" ht="15.6" thickBot="1" x14ac:dyDescent="0.3">
      <c r="A34" s="33"/>
      <c r="B34" s="84"/>
      <c r="C34" s="112" t="s">
        <v>182</v>
      </c>
      <c r="D34" s="86">
        <f>D32*D33</f>
        <v>0</v>
      </c>
      <c r="E34" s="34"/>
      <c r="F34" s="84"/>
      <c r="G34" s="100" t="s">
        <v>183</v>
      </c>
      <c r="H34" s="86">
        <f>H32*H33</f>
        <v>0</v>
      </c>
      <c r="I34" s="34"/>
      <c r="J34" s="87" t="s">
        <v>106</v>
      </c>
      <c r="K34" s="102">
        <f>H72</f>
        <v>0</v>
      </c>
      <c r="L34" s="73" t="str">
        <f>Milieuvariabelen!H18</f>
        <v>A/B</v>
      </c>
      <c r="M34" s="34"/>
      <c r="N34" s="87" t="s">
        <v>106</v>
      </c>
      <c r="O34" s="102">
        <f t="shared" si="13"/>
        <v>0</v>
      </c>
      <c r="P34" s="73" t="str">
        <f>Milieuvariabelen!J18</f>
        <v>A</v>
      </c>
      <c r="Q34" s="40"/>
      <c r="R34" s="87" t="s">
        <v>106</v>
      </c>
      <c r="S34" s="102">
        <f t="shared" si="14"/>
        <v>0</v>
      </c>
      <c r="T34" s="73" t="str">
        <f>Milieuvariabelen!L18</f>
        <v>Ja</v>
      </c>
      <c r="U34" s="34"/>
      <c r="V34" s="87" t="s">
        <v>106</v>
      </c>
      <c r="W34" s="102">
        <f t="shared" si="15"/>
        <v>0</v>
      </c>
      <c r="X34" s="73" t="str">
        <f>Milieuvariabelen!N18</f>
        <v>Nee</v>
      </c>
      <c r="Y34" s="410"/>
      <c r="Z34" s="427"/>
      <c r="AA34" s="84"/>
      <c r="AB34" s="112" t="s">
        <v>182</v>
      </c>
      <c r="AC34" s="86">
        <f>AC32*AC33</f>
        <v>0</v>
      </c>
      <c r="AD34" s="34"/>
      <c r="AE34" s="84"/>
      <c r="AF34" s="100" t="s">
        <v>183</v>
      </c>
      <c r="AG34" s="86">
        <f>AG32*AG33</f>
        <v>0</v>
      </c>
      <c r="AH34" s="410"/>
      <c r="AI34" s="552" t="s">
        <v>106</v>
      </c>
      <c r="AJ34" s="102">
        <f>AG72</f>
        <v>0</v>
      </c>
      <c r="AK34" s="464" t="str">
        <f>Milieuvariabelen!H41</f>
        <v>A/B</v>
      </c>
      <c r="AL34" s="410"/>
      <c r="AM34" s="87" t="s">
        <v>106</v>
      </c>
      <c r="AN34" s="102">
        <f t="shared" si="22"/>
        <v>0</v>
      </c>
      <c r="AO34" s="73" t="str">
        <f>Milieuvariabelen!J41</f>
        <v>A</v>
      </c>
      <c r="AP34" s="40"/>
      <c r="AQ34" s="87" t="s">
        <v>106</v>
      </c>
      <c r="AR34" s="102">
        <f t="shared" si="23"/>
        <v>0</v>
      </c>
      <c r="AS34" s="462" t="str">
        <f>Milieuvariabelen!L41</f>
        <v>Ja</v>
      </c>
      <c r="AT34" s="34"/>
      <c r="AU34" s="87" t="s">
        <v>106</v>
      </c>
      <c r="AV34" s="102">
        <f t="shared" si="24"/>
        <v>0</v>
      </c>
      <c r="AW34" s="73" t="str">
        <f>Milieuvariabelen!N41</f>
        <v>Nee</v>
      </c>
      <c r="AX34" s="78"/>
      <c r="AY34" s="77"/>
      <c r="AZ34" s="84"/>
      <c r="BA34" s="112" t="s">
        <v>182</v>
      </c>
      <c r="BB34" s="86">
        <f>BB32*BB33</f>
        <v>0</v>
      </c>
      <c r="BC34" s="34"/>
      <c r="BD34" s="84"/>
      <c r="BE34" s="100" t="s">
        <v>183</v>
      </c>
      <c r="BF34" s="86">
        <f>BF32*BF33</f>
        <v>0</v>
      </c>
      <c r="BG34" s="34"/>
      <c r="BH34" s="87" t="s">
        <v>106</v>
      </c>
      <c r="BI34" s="102">
        <f>BF72</f>
        <v>0</v>
      </c>
      <c r="BJ34" s="73" t="str">
        <f>Milieuvariabelen!H64</f>
        <v>A/B</v>
      </c>
      <c r="BK34" s="34"/>
      <c r="BL34" s="87" t="s">
        <v>106</v>
      </c>
      <c r="BM34" s="102">
        <f t="shared" si="16"/>
        <v>0</v>
      </c>
      <c r="BN34" s="73" t="str">
        <f>Milieuvariabelen!J64</f>
        <v>A</v>
      </c>
      <c r="BO34" s="40"/>
      <c r="BP34" s="87" t="s">
        <v>106</v>
      </c>
      <c r="BQ34" s="102">
        <f t="shared" si="17"/>
        <v>0</v>
      </c>
      <c r="BR34" s="73" t="str">
        <f>Milieuvariabelen!L64</f>
        <v>Ja</v>
      </c>
      <c r="BS34" s="34"/>
      <c r="BT34" s="87" t="s">
        <v>106</v>
      </c>
      <c r="BU34" s="102">
        <f t="shared" si="18"/>
        <v>0</v>
      </c>
      <c r="BV34" s="73" t="str">
        <f>Milieuvariabelen!N64</f>
        <v>Nee</v>
      </c>
      <c r="BW34" s="78"/>
      <c r="BX34" s="77"/>
      <c r="BY34" s="84"/>
      <c r="BZ34" s="112" t="s">
        <v>182</v>
      </c>
      <c r="CA34" s="86">
        <f>CA32*CA33</f>
        <v>0</v>
      </c>
      <c r="CB34" s="34"/>
      <c r="CC34" s="84"/>
      <c r="CD34" s="100" t="s">
        <v>183</v>
      </c>
      <c r="CE34" s="86">
        <f>CE32*CE33</f>
        <v>0</v>
      </c>
      <c r="CF34" s="34"/>
      <c r="CG34" s="87" t="s">
        <v>106</v>
      </c>
      <c r="CH34" s="88">
        <f>CE72</f>
        <v>0</v>
      </c>
      <c r="CI34" s="73" t="str">
        <f>Milieuvariabelen!H87</f>
        <v>A/B</v>
      </c>
      <c r="CJ34" s="34"/>
      <c r="CK34" s="87" t="s">
        <v>106</v>
      </c>
      <c r="CL34" s="102">
        <f t="shared" si="19"/>
        <v>0</v>
      </c>
      <c r="CM34" s="73" t="str">
        <f>Milieuvariabelen!J87</f>
        <v>A</v>
      </c>
      <c r="CN34" s="40"/>
      <c r="CO34" s="87" t="s">
        <v>106</v>
      </c>
      <c r="CP34" s="102">
        <f t="shared" si="20"/>
        <v>0</v>
      </c>
      <c r="CQ34" s="73" t="str">
        <f>Milieuvariabelen!L87</f>
        <v>Ja</v>
      </c>
      <c r="CR34" s="34"/>
      <c r="CS34" s="87" t="s">
        <v>106</v>
      </c>
      <c r="CT34" s="102">
        <f t="shared" si="21"/>
        <v>0</v>
      </c>
      <c r="CU34" s="73" t="str">
        <f>Milieuvariabelen!N87</f>
        <v>Nee</v>
      </c>
      <c r="CV34" s="38"/>
      <c r="CW34" s="34"/>
      <c r="CX34" s="113"/>
      <c r="CY34" s="114"/>
      <c r="CZ34" s="114"/>
      <c r="DA34" s="114"/>
      <c r="DB34" s="114"/>
      <c r="DC34" s="114"/>
      <c r="DD34" s="114"/>
      <c r="DE34" s="114"/>
      <c r="DF34" s="114"/>
      <c r="DG34" s="114"/>
      <c r="DH34" s="114"/>
      <c r="DI34" s="114"/>
      <c r="DJ34" s="114"/>
      <c r="DK34" s="114"/>
      <c r="DL34" s="114"/>
      <c r="DM34" s="114"/>
      <c r="DN34" s="115"/>
      <c r="DO34" s="115"/>
      <c r="DP34" s="115"/>
      <c r="DQ34" s="115"/>
      <c r="DR34" s="115"/>
      <c r="DS34" s="116"/>
      <c r="DT34" s="79"/>
    </row>
    <row r="35" spans="1:124" ht="15.6" thickBot="1" x14ac:dyDescent="0.3">
      <c r="A35" s="33"/>
      <c r="B35" s="33"/>
      <c r="C35" s="34"/>
      <c r="D35" s="89"/>
      <c r="E35" s="34"/>
      <c r="F35" s="33"/>
      <c r="G35" s="34"/>
      <c r="H35" s="89"/>
      <c r="I35" s="34"/>
      <c r="J35" s="87" t="s">
        <v>141</v>
      </c>
      <c r="K35" s="102">
        <f>H76</f>
        <v>0</v>
      </c>
      <c r="L35" s="73" t="str">
        <f>Milieuvariabelen!H19</f>
        <v>A/B</v>
      </c>
      <c r="M35" s="34"/>
      <c r="N35" s="87" t="s">
        <v>141</v>
      </c>
      <c r="O35" s="102">
        <f t="shared" si="13"/>
        <v>0</v>
      </c>
      <c r="P35" s="73" t="str">
        <f>Milieuvariabelen!J19</f>
        <v>A</v>
      </c>
      <c r="Q35" s="40"/>
      <c r="R35" s="87" t="s">
        <v>141</v>
      </c>
      <c r="S35" s="102">
        <f t="shared" si="14"/>
        <v>0</v>
      </c>
      <c r="T35" s="73" t="str">
        <f>Milieuvariabelen!L19</f>
        <v>Ja</v>
      </c>
      <c r="U35" s="34"/>
      <c r="V35" s="87" t="s">
        <v>141</v>
      </c>
      <c r="W35" s="102">
        <f t="shared" si="15"/>
        <v>0</v>
      </c>
      <c r="X35" s="73" t="str">
        <f>Milieuvariabelen!N19</f>
        <v>Ja</v>
      </c>
      <c r="Y35" s="410"/>
      <c r="Z35" s="427"/>
      <c r="AA35" s="33"/>
      <c r="AB35" s="34"/>
      <c r="AC35" s="89"/>
      <c r="AD35" s="34"/>
      <c r="AE35" s="33"/>
      <c r="AF35" s="34"/>
      <c r="AG35" s="89"/>
      <c r="AH35" s="410"/>
      <c r="AI35" s="552" t="s">
        <v>141</v>
      </c>
      <c r="AJ35" s="102">
        <f>AG76</f>
        <v>0</v>
      </c>
      <c r="AK35" s="464" t="str">
        <f>Milieuvariabelen!H42</f>
        <v>A/B</v>
      </c>
      <c r="AL35" s="410"/>
      <c r="AM35" s="87" t="s">
        <v>141</v>
      </c>
      <c r="AN35" s="102">
        <f t="shared" si="22"/>
        <v>0</v>
      </c>
      <c r="AO35" s="73" t="str">
        <f>Milieuvariabelen!J42</f>
        <v>A</v>
      </c>
      <c r="AP35" s="40"/>
      <c r="AQ35" s="87" t="s">
        <v>141</v>
      </c>
      <c r="AR35" s="102">
        <f t="shared" si="23"/>
        <v>0</v>
      </c>
      <c r="AS35" s="73" t="str">
        <f>Milieuvariabelen!L42</f>
        <v>Ja</v>
      </c>
      <c r="AT35" s="34"/>
      <c r="AU35" s="87" t="s">
        <v>141</v>
      </c>
      <c r="AV35" s="102">
        <f t="shared" si="24"/>
        <v>0</v>
      </c>
      <c r="AW35" s="73" t="str">
        <f>Milieuvariabelen!N42</f>
        <v>Ja</v>
      </c>
      <c r="AX35" s="78"/>
      <c r="AY35" s="77"/>
      <c r="AZ35" s="33"/>
      <c r="BA35" s="34"/>
      <c r="BB35" s="89"/>
      <c r="BC35" s="34"/>
      <c r="BD35" s="33"/>
      <c r="BE35" s="34"/>
      <c r="BF35" s="89"/>
      <c r="BG35" s="34"/>
      <c r="BH35" s="87" t="s">
        <v>141</v>
      </c>
      <c r="BI35" s="102">
        <f>BF76</f>
        <v>0</v>
      </c>
      <c r="BJ35" s="73" t="str">
        <f>Milieuvariabelen!H65</f>
        <v>A/B</v>
      </c>
      <c r="BK35" s="34"/>
      <c r="BL35" s="87" t="s">
        <v>141</v>
      </c>
      <c r="BM35" s="102">
        <f t="shared" si="16"/>
        <v>0</v>
      </c>
      <c r="BN35" s="73" t="str">
        <f>Milieuvariabelen!J65</f>
        <v>A</v>
      </c>
      <c r="BO35" s="40"/>
      <c r="BP35" s="87" t="s">
        <v>141</v>
      </c>
      <c r="BQ35" s="102">
        <f t="shared" si="17"/>
        <v>0</v>
      </c>
      <c r="BR35" s="73" t="str">
        <f>Milieuvariabelen!L65</f>
        <v>Ja</v>
      </c>
      <c r="BS35" s="34"/>
      <c r="BT35" s="87" t="s">
        <v>141</v>
      </c>
      <c r="BU35" s="102">
        <f t="shared" si="18"/>
        <v>0</v>
      </c>
      <c r="BV35" s="73" t="str">
        <f>Milieuvariabelen!N65</f>
        <v>Ja</v>
      </c>
      <c r="BW35" s="78"/>
      <c r="BX35" s="77"/>
      <c r="BY35" s="33"/>
      <c r="BZ35" s="34"/>
      <c r="CA35" s="89"/>
      <c r="CB35" s="34"/>
      <c r="CC35" s="33"/>
      <c r="CD35" s="34"/>
      <c r="CE35" s="89"/>
      <c r="CF35" s="34"/>
      <c r="CG35" s="87" t="s">
        <v>141</v>
      </c>
      <c r="CH35" s="88">
        <f>CE76</f>
        <v>0</v>
      </c>
      <c r="CI35" s="73" t="str">
        <f>Milieuvariabelen!H88</f>
        <v>A/B</v>
      </c>
      <c r="CJ35" s="34"/>
      <c r="CK35" s="87" t="s">
        <v>141</v>
      </c>
      <c r="CL35" s="102">
        <f t="shared" si="19"/>
        <v>0</v>
      </c>
      <c r="CM35" s="73" t="str">
        <f>Milieuvariabelen!J88</f>
        <v>A</v>
      </c>
      <c r="CN35" s="40"/>
      <c r="CO35" s="87" t="s">
        <v>141</v>
      </c>
      <c r="CP35" s="102">
        <f t="shared" si="20"/>
        <v>0</v>
      </c>
      <c r="CQ35" s="73" t="str">
        <f>Milieuvariabelen!L88</f>
        <v>Ja</v>
      </c>
      <c r="CR35" s="34"/>
      <c r="CS35" s="87" t="s">
        <v>141</v>
      </c>
      <c r="CT35" s="102">
        <f t="shared" si="21"/>
        <v>0</v>
      </c>
      <c r="CU35" s="73" t="str">
        <f>Milieuvariabelen!N88</f>
        <v>Ja</v>
      </c>
      <c r="CV35" s="38"/>
      <c r="CW35" s="34"/>
      <c r="CX35" s="25"/>
      <c r="CY35" s="25"/>
      <c r="CZ35" s="25"/>
      <c r="DA35" s="25"/>
      <c r="DB35" s="25"/>
      <c r="DC35" s="25"/>
      <c r="DD35" s="25"/>
      <c r="DE35" s="25"/>
      <c r="DF35" s="25"/>
      <c r="DG35" s="25"/>
      <c r="DH35" s="25"/>
      <c r="DI35" s="25"/>
      <c r="DJ35" s="25"/>
      <c r="DK35" s="25"/>
      <c r="DL35" s="25"/>
      <c r="DM35" s="25"/>
      <c r="DN35" s="79"/>
      <c r="DO35" s="79"/>
      <c r="DP35" s="79"/>
      <c r="DQ35" s="79"/>
      <c r="DR35" s="79"/>
      <c r="DS35" s="79"/>
      <c r="DT35" s="79"/>
    </row>
    <row r="36" spans="1:124" x14ac:dyDescent="0.25">
      <c r="A36" s="33"/>
      <c r="B36" s="58" t="s">
        <v>66</v>
      </c>
      <c r="C36" s="59" t="s">
        <v>172</v>
      </c>
      <c r="D36" s="60">
        <f>L6</f>
        <v>0</v>
      </c>
      <c r="E36" s="34"/>
      <c r="F36" s="58" t="s">
        <v>66</v>
      </c>
      <c r="G36" s="59" t="s">
        <v>172</v>
      </c>
      <c r="H36" s="60">
        <f>D36</f>
        <v>0</v>
      </c>
      <c r="I36" s="34"/>
      <c r="J36" s="87" t="s">
        <v>108</v>
      </c>
      <c r="K36" s="102">
        <f>H80</f>
        <v>0</v>
      </c>
      <c r="L36" s="73" t="str">
        <f>Milieuvariabelen!H20</f>
        <v>A/B</v>
      </c>
      <c r="M36" s="34"/>
      <c r="N36" s="87" t="s">
        <v>108</v>
      </c>
      <c r="O36" s="102">
        <f t="shared" si="13"/>
        <v>0</v>
      </c>
      <c r="P36" s="73" t="str">
        <f>Milieuvariabelen!J20</f>
        <v>A</v>
      </c>
      <c r="Q36" s="40"/>
      <c r="R36" s="87" t="s">
        <v>108</v>
      </c>
      <c r="S36" s="102">
        <f t="shared" si="14"/>
        <v>0</v>
      </c>
      <c r="T36" s="73" t="str">
        <f>Milieuvariabelen!L20</f>
        <v>Nee</v>
      </c>
      <c r="U36" s="34"/>
      <c r="V36" s="87" t="s">
        <v>108</v>
      </c>
      <c r="W36" s="102">
        <f t="shared" si="15"/>
        <v>0</v>
      </c>
      <c r="X36" s="73" t="str">
        <f>Milieuvariabelen!N20</f>
        <v>Nee</v>
      </c>
      <c r="Y36" s="410"/>
      <c r="Z36" s="427"/>
      <c r="AA36" s="58" t="s">
        <v>66</v>
      </c>
      <c r="AB36" s="59" t="s">
        <v>172</v>
      </c>
      <c r="AC36" s="60">
        <f>F6</f>
        <v>0</v>
      </c>
      <c r="AD36" s="34"/>
      <c r="AE36" s="58" t="s">
        <v>66</v>
      </c>
      <c r="AF36" s="59" t="s">
        <v>172</v>
      </c>
      <c r="AG36" s="60">
        <f>AC36</f>
        <v>0</v>
      </c>
      <c r="AH36" s="410"/>
      <c r="AI36" s="552" t="s">
        <v>108</v>
      </c>
      <c r="AJ36" s="102">
        <f>AG80</f>
        <v>0</v>
      </c>
      <c r="AK36" s="464" t="str">
        <f>Milieuvariabelen!H43</f>
        <v>A/B</v>
      </c>
      <c r="AL36" s="410"/>
      <c r="AM36" s="87" t="s">
        <v>108</v>
      </c>
      <c r="AN36" s="102">
        <f t="shared" si="22"/>
        <v>0</v>
      </c>
      <c r="AO36" s="73" t="str">
        <f>Milieuvariabelen!J43</f>
        <v>A</v>
      </c>
      <c r="AP36" s="40"/>
      <c r="AQ36" s="87" t="s">
        <v>108</v>
      </c>
      <c r="AR36" s="102">
        <f t="shared" si="23"/>
        <v>0</v>
      </c>
      <c r="AS36" s="73" t="str">
        <f>Milieuvariabelen!L43</f>
        <v>Nee</v>
      </c>
      <c r="AT36" s="34"/>
      <c r="AU36" s="87" t="s">
        <v>108</v>
      </c>
      <c r="AV36" s="102">
        <f t="shared" si="24"/>
        <v>0</v>
      </c>
      <c r="AW36" s="73" t="str">
        <f>Milieuvariabelen!N43</f>
        <v>Nee</v>
      </c>
      <c r="AX36" s="119"/>
      <c r="AY36" s="40"/>
      <c r="AZ36" s="58" t="s">
        <v>66</v>
      </c>
      <c r="BA36" s="59" t="s">
        <v>172</v>
      </c>
      <c r="BB36" s="60">
        <f>I6</f>
        <v>0</v>
      </c>
      <c r="BC36" s="34"/>
      <c r="BD36" s="58" t="s">
        <v>66</v>
      </c>
      <c r="BE36" s="59" t="s">
        <v>172</v>
      </c>
      <c r="BF36" s="60">
        <f>BB36</f>
        <v>0</v>
      </c>
      <c r="BG36" s="34"/>
      <c r="BH36" s="87" t="s">
        <v>108</v>
      </c>
      <c r="BI36" s="102">
        <f>BF80</f>
        <v>0</v>
      </c>
      <c r="BJ36" s="73" t="str">
        <f>Milieuvariabelen!H66</f>
        <v>A/B</v>
      </c>
      <c r="BK36" s="34"/>
      <c r="BL36" s="87" t="s">
        <v>108</v>
      </c>
      <c r="BM36" s="102">
        <f t="shared" si="16"/>
        <v>0</v>
      </c>
      <c r="BN36" s="73" t="str">
        <f>Milieuvariabelen!J66</f>
        <v>A</v>
      </c>
      <c r="BO36" s="40"/>
      <c r="BP36" s="87" t="s">
        <v>108</v>
      </c>
      <c r="BQ36" s="102">
        <f t="shared" si="17"/>
        <v>0</v>
      </c>
      <c r="BR36" s="73" t="str">
        <f>Milieuvariabelen!L66</f>
        <v>Nee</v>
      </c>
      <c r="BS36" s="34"/>
      <c r="BT36" s="87" t="s">
        <v>108</v>
      </c>
      <c r="BU36" s="102">
        <f t="shared" si="18"/>
        <v>0</v>
      </c>
      <c r="BV36" s="73" t="str">
        <f>Milieuvariabelen!N66</f>
        <v>Nee</v>
      </c>
      <c r="BW36" s="119"/>
      <c r="BX36" s="40"/>
      <c r="BY36" s="58" t="s">
        <v>66</v>
      </c>
      <c r="BZ36" s="59" t="s">
        <v>172</v>
      </c>
      <c r="CA36" s="60">
        <f>C6</f>
        <v>0</v>
      </c>
      <c r="CB36" s="34"/>
      <c r="CC36" s="58" t="s">
        <v>66</v>
      </c>
      <c r="CD36" s="59" t="s">
        <v>172</v>
      </c>
      <c r="CE36" s="60">
        <f>CA36</f>
        <v>0</v>
      </c>
      <c r="CF36" s="34"/>
      <c r="CG36" s="87" t="s">
        <v>108</v>
      </c>
      <c r="CH36" s="88">
        <f>CE80</f>
        <v>0</v>
      </c>
      <c r="CI36" s="73" t="str">
        <f>Milieuvariabelen!H89</f>
        <v>A/B</v>
      </c>
      <c r="CJ36" s="34"/>
      <c r="CK36" s="87" t="s">
        <v>108</v>
      </c>
      <c r="CL36" s="102">
        <f t="shared" si="19"/>
        <v>0</v>
      </c>
      <c r="CM36" s="73" t="str">
        <f>Milieuvariabelen!J89</f>
        <v>A</v>
      </c>
      <c r="CN36" s="40"/>
      <c r="CO36" s="87" t="s">
        <v>108</v>
      </c>
      <c r="CP36" s="102">
        <f t="shared" si="20"/>
        <v>0</v>
      </c>
      <c r="CQ36" s="73" t="str">
        <f>Milieuvariabelen!L89</f>
        <v>Nee</v>
      </c>
      <c r="CR36" s="34"/>
      <c r="CS36" s="87" t="s">
        <v>108</v>
      </c>
      <c r="CT36" s="102">
        <f t="shared" si="21"/>
        <v>0</v>
      </c>
      <c r="CU36" s="73" t="str">
        <f>Milieuvariabelen!N89</f>
        <v>Nee</v>
      </c>
      <c r="CV36" s="38"/>
      <c r="CW36" s="34"/>
      <c r="CX36" s="25"/>
      <c r="CY36" s="25"/>
      <c r="CZ36" s="25"/>
      <c r="DA36" s="25"/>
      <c r="DB36" s="25"/>
      <c r="DC36" s="25"/>
      <c r="DD36" s="25"/>
      <c r="DE36" s="25"/>
      <c r="DF36" s="25"/>
      <c r="DG36" s="25"/>
      <c r="DH36" s="25"/>
      <c r="DI36" s="25"/>
      <c r="DJ36" s="25"/>
      <c r="DK36" s="25"/>
      <c r="DL36" s="25"/>
      <c r="DM36" s="25"/>
      <c r="DN36" s="40"/>
      <c r="DO36" s="40"/>
      <c r="DP36" s="40"/>
      <c r="DQ36" s="40"/>
      <c r="DR36" s="40"/>
      <c r="DS36" s="40"/>
      <c r="DT36" s="40"/>
    </row>
    <row r="37" spans="1:124" x14ac:dyDescent="0.25">
      <c r="A37" s="33"/>
      <c r="B37" s="69"/>
      <c r="C37" s="34" t="s">
        <v>175</v>
      </c>
      <c r="D37" s="70">
        <f>Milieuvariabelen!B8</f>
        <v>1.5</v>
      </c>
      <c r="E37" s="34"/>
      <c r="F37" s="69"/>
      <c r="G37" s="96" t="s">
        <v>176</v>
      </c>
      <c r="H37" s="70">
        <f>Milieuvariabelen!E8</f>
        <v>9</v>
      </c>
      <c r="I37" s="34"/>
      <c r="J37" s="87" t="s">
        <v>109</v>
      </c>
      <c r="K37" s="102">
        <f>H84</f>
        <v>0</v>
      </c>
      <c r="L37" s="73" t="str">
        <f>Milieuvariabelen!H21</f>
        <v>A/B</v>
      </c>
      <c r="M37" s="34"/>
      <c r="N37" s="87" t="s">
        <v>109</v>
      </c>
      <c r="O37" s="102">
        <f t="shared" si="13"/>
        <v>0</v>
      </c>
      <c r="P37" s="73" t="str">
        <f>Milieuvariabelen!J21</f>
        <v>A</v>
      </c>
      <c r="Q37" s="40"/>
      <c r="R37" s="87" t="s">
        <v>109</v>
      </c>
      <c r="S37" s="102">
        <f t="shared" si="14"/>
        <v>0</v>
      </c>
      <c r="T37" s="73" t="str">
        <f>Milieuvariabelen!L21</f>
        <v>Nee</v>
      </c>
      <c r="U37" s="34"/>
      <c r="V37" s="87" t="s">
        <v>109</v>
      </c>
      <c r="W37" s="102">
        <f t="shared" si="15"/>
        <v>0</v>
      </c>
      <c r="X37" s="73" t="str">
        <f>Milieuvariabelen!N21</f>
        <v>Nee</v>
      </c>
      <c r="Y37" s="410"/>
      <c r="Z37" s="427"/>
      <c r="AA37" s="69"/>
      <c r="AB37" s="34" t="s">
        <v>175</v>
      </c>
      <c r="AC37" s="76">
        <f>Milieuvariabelen!B31</f>
        <v>1.5</v>
      </c>
      <c r="AD37" s="34"/>
      <c r="AE37" s="69"/>
      <c r="AF37" s="96" t="s">
        <v>176</v>
      </c>
      <c r="AG37" s="76">
        <f>Milieuvariabelen!E31</f>
        <v>9</v>
      </c>
      <c r="AH37" s="410"/>
      <c r="AI37" s="552" t="s">
        <v>109</v>
      </c>
      <c r="AJ37" s="102">
        <f>AG84</f>
        <v>0</v>
      </c>
      <c r="AK37" s="464" t="str">
        <f>Milieuvariabelen!H44</f>
        <v>A/B</v>
      </c>
      <c r="AL37" s="410"/>
      <c r="AM37" s="87" t="s">
        <v>109</v>
      </c>
      <c r="AN37" s="102">
        <f t="shared" si="22"/>
        <v>0</v>
      </c>
      <c r="AO37" s="73" t="str">
        <f>Milieuvariabelen!J44</f>
        <v>A</v>
      </c>
      <c r="AP37" s="40"/>
      <c r="AQ37" s="87" t="s">
        <v>109</v>
      </c>
      <c r="AR37" s="102">
        <f t="shared" si="23"/>
        <v>0</v>
      </c>
      <c r="AS37" s="73" t="str">
        <f>Milieuvariabelen!L44</f>
        <v>Nee</v>
      </c>
      <c r="AT37" s="34"/>
      <c r="AU37" s="87" t="s">
        <v>109</v>
      </c>
      <c r="AV37" s="102">
        <f t="shared" si="24"/>
        <v>0</v>
      </c>
      <c r="AW37" s="73" t="str">
        <f>Milieuvariabelen!N44</f>
        <v>Nee</v>
      </c>
      <c r="AX37" s="119"/>
      <c r="AY37" s="40"/>
      <c r="AZ37" s="69"/>
      <c r="BA37" s="34" t="s">
        <v>175</v>
      </c>
      <c r="BB37" s="70">
        <f>Milieuvariabelen!B54</f>
        <v>1.5</v>
      </c>
      <c r="BC37" s="34"/>
      <c r="BD37" s="69"/>
      <c r="BE37" s="96" t="s">
        <v>176</v>
      </c>
      <c r="BF37" s="70">
        <f>Milieuvariabelen!E54</f>
        <v>9</v>
      </c>
      <c r="BG37" s="34"/>
      <c r="BH37" s="87" t="s">
        <v>109</v>
      </c>
      <c r="BI37" s="102">
        <f>BF84</f>
        <v>0</v>
      </c>
      <c r="BJ37" s="73" t="str">
        <f>Milieuvariabelen!H67</f>
        <v>A/B</v>
      </c>
      <c r="BK37" s="34"/>
      <c r="BL37" s="87" t="s">
        <v>109</v>
      </c>
      <c r="BM37" s="102">
        <f t="shared" si="16"/>
        <v>0</v>
      </c>
      <c r="BN37" s="73" t="str">
        <f>Milieuvariabelen!J67</f>
        <v>A</v>
      </c>
      <c r="BO37" s="40"/>
      <c r="BP37" s="87" t="s">
        <v>109</v>
      </c>
      <c r="BQ37" s="102">
        <f t="shared" si="17"/>
        <v>0</v>
      </c>
      <c r="BR37" s="73" t="str">
        <f>Milieuvariabelen!L67</f>
        <v>Nee</v>
      </c>
      <c r="BS37" s="34"/>
      <c r="BT37" s="87" t="s">
        <v>109</v>
      </c>
      <c r="BU37" s="102">
        <f t="shared" si="18"/>
        <v>0</v>
      </c>
      <c r="BV37" s="73" t="str">
        <f>Milieuvariabelen!N67</f>
        <v>Nee</v>
      </c>
      <c r="BW37" s="119"/>
      <c r="BX37" s="40"/>
      <c r="BY37" s="69"/>
      <c r="BZ37" s="34" t="s">
        <v>175</v>
      </c>
      <c r="CA37" s="70">
        <f>Milieuvariabelen!B77</f>
        <v>1.5</v>
      </c>
      <c r="CB37" s="34"/>
      <c r="CC37" s="69"/>
      <c r="CD37" s="96" t="s">
        <v>176</v>
      </c>
      <c r="CE37" s="70">
        <f>Milieuvariabelen!E77</f>
        <v>9</v>
      </c>
      <c r="CF37" s="34"/>
      <c r="CG37" s="87" t="s">
        <v>109</v>
      </c>
      <c r="CH37" s="88">
        <f>CE84</f>
        <v>0</v>
      </c>
      <c r="CI37" s="73" t="str">
        <f>Milieuvariabelen!H90</f>
        <v>A/B</v>
      </c>
      <c r="CJ37" s="34"/>
      <c r="CK37" s="87" t="s">
        <v>109</v>
      </c>
      <c r="CL37" s="102">
        <f t="shared" si="19"/>
        <v>0</v>
      </c>
      <c r="CM37" s="73" t="str">
        <f>Milieuvariabelen!J90</f>
        <v>A</v>
      </c>
      <c r="CN37" s="40"/>
      <c r="CO37" s="87" t="s">
        <v>109</v>
      </c>
      <c r="CP37" s="102">
        <f t="shared" si="20"/>
        <v>0</v>
      </c>
      <c r="CQ37" s="73" t="str">
        <f>Milieuvariabelen!L90</f>
        <v>Nee</v>
      </c>
      <c r="CR37" s="34"/>
      <c r="CS37" s="87" t="s">
        <v>109</v>
      </c>
      <c r="CT37" s="102">
        <f t="shared" si="21"/>
        <v>0</v>
      </c>
      <c r="CU37" s="73" t="str">
        <f>Milieuvariabelen!N90</f>
        <v>Nee</v>
      </c>
      <c r="CV37" s="38"/>
      <c r="CW37" s="34"/>
      <c r="CX37" s="40"/>
      <c r="CY37" s="40"/>
      <c r="CZ37" s="40"/>
      <c r="DA37" s="40"/>
      <c r="DB37" s="40"/>
      <c r="DC37" s="40"/>
      <c r="DD37" s="40"/>
      <c r="DE37" s="40"/>
      <c r="DF37" s="40"/>
      <c r="DG37" s="40"/>
      <c r="DH37" s="40"/>
      <c r="DI37" s="40"/>
      <c r="DJ37" s="40"/>
      <c r="DK37" s="40"/>
      <c r="DL37" s="40"/>
      <c r="DM37" s="40"/>
      <c r="DN37" s="40"/>
      <c r="DO37" s="40"/>
      <c r="DP37" s="40"/>
      <c r="DQ37" s="40"/>
      <c r="DR37" s="40"/>
      <c r="DS37" s="40"/>
      <c r="DT37" s="40"/>
    </row>
    <row r="38" spans="1:124" ht="15.6" thickBot="1" x14ac:dyDescent="0.3">
      <c r="A38" s="33"/>
      <c r="B38" s="84"/>
      <c r="C38" s="112" t="s">
        <v>182</v>
      </c>
      <c r="D38" s="86">
        <f>D36*D37</f>
        <v>0</v>
      </c>
      <c r="E38" s="34"/>
      <c r="F38" s="84"/>
      <c r="G38" s="100" t="s">
        <v>183</v>
      </c>
      <c r="H38" s="86">
        <f>H36*H37</f>
        <v>0</v>
      </c>
      <c r="I38" s="34"/>
      <c r="J38" s="87" t="s">
        <v>110</v>
      </c>
      <c r="K38" s="102">
        <f>H88</f>
        <v>0</v>
      </c>
      <c r="L38" s="73" t="str">
        <f>Milieuvariabelen!H22</f>
        <v>A</v>
      </c>
      <c r="M38" s="34"/>
      <c r="N38" s="87" t="s">
        <v>110</v>
      </c>
      <c r="O38" s="102">
        <f t="shared" si="13"/>
        <v>0</v>
      </c>
      <c r="P38" s="344" t="str">
        <f>Milieuvariabelen!J22</f>
        <v>A</v>
      </c>
      <c r="Q38" s="40"/>
      <c r="R38" s="87" t="s">
        <v>110</v>
      </c>
      <c r="S38" s="102">
        <f t="shared" si="14"/>
        <v>0</v>
      </c>
      <c r="T38" s="344" t="str">
        <f>Milieuvariabelen!L22</f>
        <v>Nee</v>
      </c>
      <c r="U38" s="34"/>
      <c r="V38" s="87" t="s">
        <v>110</v>
      </c>
      <c r="W38" s="102">
        <f t="shared" si="15"/>
        <v>0</v>
      </c>
      <c r="X38" s="344" t="str">
        <f>Milieuvariabelen!N22</f>
        <v>Ja</v>
      </c>
      <c r="Y38" s="410"/>
      <c r="Z38" s="427"/>
      <c r="AA38" s="84"/>
      <c r="AB38" s="112" t="s">
        <v>182</v>
      </c>
      <c r="AC38" s="86">
        <f>AC36*AC37</f>
        <v>0</v>
      </c>
      <c r="AD38" s="34"/>
      <c r="AE38" s="84"/>
      <c r="AF38" s="100" t="s">
        <v>183</v>
      </c>
      <c r="AG38" s="86">
        <f>AG36*AG37</f>
        <v>0</v>
      </c>
      <c r="AH38" s="410"/>
      <c r="AI38" s="552" t="s">
        <v>110</v>
      </c>
      <c r="AJ38" s="102">
        <f>AG88</f>
        <v>0</v>
      </c>
      <c r="AK38" s="344" t="str">
        <f>Milieuvariabelen!H45</f>
        <v>A</v>
      </c>
      <c r="AL38" s="410"/>
      <c r="AM38" s="87" t="s">
        <v>110</v>
      </c>
      <c r="AN38" s="102">
        <f t="shared" si="22"/>
        <v>0</v>
      </c>
      <c r="AO38" s="344" t="str">
        <f>Milieuvariabelen!J45</f>
        <v>A</v>
      </c>
      <c r="AP38" s="40"/>
      <c r="AQ38" s="87" t="s">
        <v>110</v>
      </c>
      <c r="AR38" s="102">
        <f t="shared" si="23"/>
        <v>0</v>
      </c>
      <c r="AS38" s="344" t="str">
        <f>Milieuvariabelen!L45</f>
        <v>Nee</v>
      </c>
      <c r="AT38" s="34"/>
      <c r="AU38" s="87" t="s">
        <v>110</v>
      </c>
      <c r="AV38" s="102">
        <f t="shared" si="24"/>
        <v>0</v>
      </c>
      <c r="AW38" s="344" t="str">
        <f>Milieuvariabelen!N45</f>
        <v>Ja</v>
      </c>
      <c r="AX38" s="119"/>
      <c r="AY38" s="40"/>
      <c r="AZ38" s="84"/>
      <c r="BA38" s="112" t="s">
        <v>182</v>
      </c>
      <c r="BB38" s="86">
        <f>BB36*BB37</f>
        <v>0</v>
      </c>
      <c r="BC38" s="34"/>
      <c r="BD38" s="84"/>
      <c r="BE38" s="100" t="s">
        <v>183</v>
      </c>
      <c r="BF38" s="86">
        <f>BF36*BF37</f>
        <v>0</v>
      </c>
      <c r="BG38" s="34"/>
      <c r="BH38" s="87" t="s">
        <v>110</v>
      </c>
      <c r="BI38" s="102">
        <f>BF88</f>
        <v>0</v>
      </c>
      <c r="BJ38" s="344" t="str">
        <f>Milieuvariabelen!H68</f>
        <v>A</v>
      </c>
      <c r="BK38" s="34"/>
      <c r="BL38" s="87" t="s">
        <v>110</v>
      </c>
      <c r="BM38" s="102">
        <f t="shared" si="16"/>
        <v>0</v>
      </c>
      <c r="BN38" s="344" t="str">
        <f>Milieuvariabelen!J68</f>
        <v>A</v>
      </c>
      <c r="BO38" s="40"/>
      <c r="BP38" s="87" t="s">
        <v>110</v>
      </c>
      <c r="BQ38" s="102">
        <f t="shared" si="17"/>
        <v>0</v>
      </c>
      <c r="BR38" s="344" t="str">
        <f>Milieuvariabelen!L68</f>
        <v>Nee</v>
      </c>
      <c r="BS38" s="34"/>
      <c r="BT38" s="87" t="s">
        <v>110</v>
      </c>
      <c r="BU38" s="102">
        <f t="shared" si="18"/>
        <v>0</v>
      </c>
      <c r="BV38" s="344" t="str">
        <f>Milieuvariabelen!N68</f>
        <v>Ja</v>
      </c>
      <c r="BW38" s="119"/>
      <c r="BX38" s="40"/>
      <c r="BY38" s="84"/>
      <c r="BZ38" s="112" t="s">
        <v>182</v>
      </c>
      <c r="CA38" s="86">
        <f>CA36*CA37</f>
        <v>0</v>
      </c>
      <c r="CB38" s="34"/>
      <c r="CC38" s="84"/>
      <c r="CD38" s="100" t="s">
        <v>183</v>
      </c>
      <c r="CE38" s="86">
        <f>CE36*CE37</f>
        <v>0</v>
      </c>
      <c r="CF38" s="34"/>
      <c r="CG38" s="87" t="s">
        <v>110</v>
      </c>
      <c r="CH38" s="88">
        <f>CE88</f>
        <v>0</v>
      </c>
      <c r="CI38" s="344" t="str">
        <f>Milieuvariabelen!H91</f>
        <v>A</v>
      </c>
      <c r="CJ38" s="34"/>
      <c r="CK38" s="87" t="s">
        <v>110</v>
      </c>
      <c r="CL38" s="88">
        <f>CH38</f>
        <v>0</v>
      </c>
      <c r="CM38" s="344" t="str">
        <f>Milieuvariabelen!J91</f>
        <v>A</v>
      </c>
      <c r="CN38" s="40"/>
      <c r="CO38" s="87" t="s">
        <v>110</v>
      </c>
      <c r="CP38" s="102">
        <f t="shared" si="20"/>
        <v>0</v>
      </c>
      <c r="CQ38" s="344" t="str">
        <f>Milieuvariabelen!L91</f>
        <v>Nee</v>
      </c>
      <c r="CR38" s="34"/>
      <c r="CS38" s="87" t="s">
        <v>110</v>
      </c>
      <c r="CT38" s="102">
        <f t="shared" si="21"/>
        <v>0</v>
      </c>
      <c r="CU38" s="344" t="str">
        <f>Milieuvariabelen!N91</f>
        <v>Ja</v>
      </c>
      <c r="CV38" s="119"/>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row>
    <row r="39" spans="1:124" ht="15.6" thickBot="1" x14ac:dyDescent="0.3">
      <c r="A39" s="33"/>
      <c r="B39" s="33"/>
      <c r="C39" s="34"/>
      <c r="D39" s="89"/>
      <c r="E39" s="34"/>
      <c r="F39" s="33"/>
      <c r="G39" s="34"/>
      <c r="H39" s="89"/>
      <c r="I39" s="34"/>
      <c r="J39" s="117" t="s">
        <v>21</v>
      </c>
      <c r="K39" s="118">
        <f>D97+D104*0.75</f>
        <v>0</v>
      </c>
      <c r="L39" s="73" t="str">
        <f>Milieuvariabelen!H23</f>
        <v>B</v>
      </c>
      <c r="M39" s="34"/>
      <c r="N39" s="117" t="s">
        <v>21</v>
      </c>
      <c r="O39" s="118">
        <f>K39</f>
        <v>0</v>
      </c>
      <c r="P39" s="345" t="str">
        <f>Milieuvariabelen!J23</f>
        <v>A/B</v>
      </c>
      <c r="Q39" s="40"/>
      <c r="R39" s="117" t="s">
        <v>21</v>
      </c>
      <c r="S39" s="118">
        <f>O39</f>
        <v>0</v>
      </c>
      <c r="T39" s="345" t="str">
        <f>Milieuvariabelen!L23</f>
        <v>Nee</v>
      </c>
      <c r="U39" s="34"/>
      <c r="V39" s="117" t="s">
        <v>21</v>
      </c>
      <c r="W39" s="118">
        <f>S39</f>
        <v>0</v>
      </c>
      <c r="X39" s="345" t="str">
        <f>Milieuvariabelen!N23</f>
        <v>Nee</v>
      </c>
      <c r="Y39" s="410"/>
      <c r="Z39" s="427"/>
      <c r="AA39" s="33"/>
      <c r="AB39" s="34"/>
      <c r="AC39" s="89"/>
      <c r="AD39" s="34"/>
      <c r="AE39" s="33"/>
      <c r="AF39" s="34"/>
      <c r="AG39" s="89"/>
      <c r="AH39" s="410"/>
      <c r="AI39" s="554" t="s">
        <v>21</v>
      </c>
      <c r="AJ39" s="559">
        <f>AC92+AC99*0.75</f>
        <v>0</v>
      </c>
      <c r="AK39" s="560" t="str">
        <f>Milieuvariabelen!H46</f>
        <v>B</v>
      </c>
      <c r="AL39" s="410"/>
      <c r="AM39" s="117" t="s">
        <v>21</v>
      </c>
      <c r="AN39" s="118">
        <f t="shared" si="22"/>
        <v>0</v>
      </c>
      <c r="AO39" s="345" t="str">
        <f>Milieuvariabelen!J46</f>
        <v>A/B</v>
      </c>
      <c r="AP39" s="40"/>
      <c r="AQ39" s="117" t="s">
        <v>21</v>
      </c>
      <c r="AR39" s="118">
        <f t="shared" si="23"/>
        <v>0</v>
      </c>
      <c r="AS39" s="345" t="str">
        <f>Milieuvariabelen!L46</f>
        <v>Nee</v>
      </c>
      <c r="AT39" s="34"/>
      <c r="AU39" s="117" t="s">
        <v>21</v>
      </c>
      <c r="AV39" s="118">
        <f t="shared" si="24"/>
        <v>0</v>
      </c>
      <c r="AW39" s="345" t="str">
        <f>Milieuvariabelen!N46</f>
        <v>Nee</v>
      </c>
      <c r="AX39" s="119"/>
      <c r="AY39" s="40"/>
      <c r="AZ39" s="33"/>
      <c r="BA39" s="34"/>
      <c r="BB39" s="89"/>
      <c r="BC39" s="34"/>
      <c r="BD39" s="33"/>
      <c r="BE39" s="34"/>
      <c r="BF39" s="89"/>
      <c r="BG39" s="34"/>
      <c r="BH39" s="117" t="s">
        <v>21</v>
      </c>
      <c r="BI39" s="118">
        <f>BB92+BB97*0.75</f>
        <v>0</v>
      </c>
      <c r="BJ39" s="345" t="str">
        <f>Milieuvariabelen!H69</f>
        <v>B</v>
      </c>
      <c r="BK39" s="34"/>
      <c r="BL39" s="117" t="s">
        <v>21</v>
      </c>
      <c r="BM39" s="118">
        <f t="shared" si="16"/>
        <v>0</v>
      </c>
      <c r="BN39" s="345" t="str">
        <f>Milieuvariabelen!J69</f>
        <v>A/B</v>
      </c>
      <c r="BO39" s="40"/>
      <c r="BP39" s="117" t="s">
        <v>21</v>
      </c>
      <c r="BQ39" s="118">
        <f t="shared" si="17"/>
        <v>0</v>
      </c>
      <c r="BR39" s="345" t="str">
        <f>Milieuvariabelen!L69</f>
        <v>Nee</v>
      </c>
      <c r="BS39" s="34"/>
      <c r="BT39" s="117" t="s">
        <v>21</v>
      </c>
      <c r="BU39" s="118">
        <f t="shared" si="18"/>
        <v>0</v>
      </c>
      <c r="BV39" s="345" t="str">
        <f>Milieuvariabelen!N69</f>
        <v>Nee</v>
      </c>
      <c r="BW39" s="119"/>
      <c r="BX39" s="40"/>
      <c r="BY39" s="33"/>
      <c r="BZ39" s="34"/>
      <c r="CA39" s="89"/>
      <c r="CB39" s="34"/>
      <c r="CC39" s="33"/>
      <c r="CD39" s="34"/>
      <c r="CE39" s="89"/>
      <c r="CF39" s="34"/>
      <c r="CG39" s="117" t="s">
        <v>21</v>
      </c>
      <c r="CH39" s="118">
        <f>CA92+CA99*0.75</f>
        <v>0</v>
      </c>
      <c r="CI39" s="345" t="str">
        <f>Milieuvariabelen!H92</f>
        <v>B</v>
      </c>
      <c r="CJ39" s="34"/>
      <c r="CK39" s="117" t="s">
        <v>21</v>
      </c>
      <c r="CL39" s="118">
        <f t="shared" si="19"/>
        <v>0</v>
      </c>
      <c r="CM39" s="345" t="str">
        <f>Milieuvariabelen!J92</f>
        <v>A/B</v>
      </c>
      <c r="CN39" s="40"/>
      <c r="CO39" s="117" t="s">
        <v>21</v>
      </c>
      <c r="CP39" s="118">
        <f t="shared" si="20"/>
        <v>0</v>
      </c>
      <c r="CQ39" s="345" t="str">
        <f>Milieuvariabelen!L92</f>
        <v>Nee</v>
      </c>
      <c r="CR39" s="34"/>
      <c r="CS39" s="117" t="s">
        <v>21</v>
      </c>
      <c r="CT39" s="118">
        <f t="shared" si="21"/>
        <v>0</v>
      </c>
      <c r="CU39" s="345" t="str">
        <f>Milieuvariabelen!N92</f>
        <v>Nee</v>
      </c>
      <c r="CV39" s="119"/>
      <c r="CW39" s="40"/>
      <c r="CX39" s="40"/>
      <c r="DA39" s="40"/>
      <c r="DB39" s="40"/>
      <c r="DC39" s="40"/>
      <c r="DD39" s="40"/>
      <c r="DE39" s="40"/>
      <c r="DF39" s="40"/>
      <c r="DG39" s="40"/>
      <c r="DH39" s="40"/>
      <c r="DI39" s="40"/>
      <c r="DJ39" s="40"/>
      <c r="DK39" s="40"/>
      <c r="DL39" s="40"/>
      <c r="DM39" s="40"/>
      <c r="DN39" s="40"/>
      <c r="DO39" s="40"/>
      <c r="DP39" s="40"/>
      <c r="DQ39" s="40"/>
      <c r="DR39" s="40"/>
      <c r="DS39" s="40"/>
      <c r="DT39" s="40"/>
    </row>
    <row r="40" spans="1:124" x14ac:dyDescent="0.25">
      <c r="A40" s="33"/>
      <c r="B40" s="58" t="s">
        <v>56</v>
      </c>
      <c r="C40" s="59" t="s">
        <v>172</v>
      </c>
      <c r="D40" s="60">
        <f>L5</f>
        <v>0</v>
      </c>
      <c r="E40" s="34"/>
      <c r="F40" s="58" t="s">
        <v>56</v>
      </c>
      <c r="G40" s="59" t="s">
        <v>172</v>
      </c>
      <c r="H40" s="60">
        <f>D40</f>
        <v>0</v>
      </c>
      <c r="I40" s="34"/>
      <c r="Y40" s="410"/>
      <c r="Z40" s="427"/>
      <c r="AA40" s="58" t="s">
        <v>56</v>
      </c>
      <c r="AB40" s="59" t="s">
        <v>172</v>
      </c>
      <c r="AC40" s="60">
        <f>F5</f>
        <v>0</v>
      </c>
      <c r="AD40" s="34"/>
      <c r="AE40" s="58" t="s">
        <v>56</v>
      </c>
      <c r="AF40" s="59" t="s">
        <v>172</v>
      </c>
      <c r="AG40" s="60">
        <f>AC40</f>
        <v>0</v>
      </c>
      <c r="AH40" s="34"/>
      <c r="AX40" s="119"/>
      <c r="AY40" s="40"/>
      <c r="AZ40" s="58" t="s">
        <v>56</v>
      </c>
      <c r="BA40" s="59" t="s">
        <v>172</v>
      </c>
      <c r="BB40" s="60">
        <f>I5</f>
        <v>0</v>
      </c>
      <c r="BC40" s="34"/>
      <c r="BD40" s="58" t="s">
        <v>56</v>
      </c>
      <c r="BE40" s="59" t="s">
        <v>172</v>
      </c>
      <c r="BF40" s="60">
        <f>BB40</f>
        <v>0</v>
      </c>
      <c r="BG40" s="34"/>
      <c r="BW40" s="119"/>
      <c r="BX40" s="40"/>
      <c r="BY40" s="58" t="s">
        <v>56</v>
      </c>
      <c r="BZ40" s="59" t="s">
        <v>172</v>
      </c>
      <c r="CA40" s="60">
        <f>C5</f>
        <v>0</v>
      </c>
      <c r="CB40" s="34"/>
      <c r="CC40" s="58" t="s">
        <v>56</v>
      </c>
      <c r="CD40" s="59" t="s">
        <v>172</v>
      </c>
      <c r="CE40" s="60">
        <f>CA40</f>
        <v>0</v>
      </c>
      <c r="CF40" s="34"/>
      <c r="CG40" s="40"/>
      <c r="CH40" s="40"/>
      <c r="CI40" s="40"/>
      <c r="CJ40" s="34"/>
      <c r="CK40" s="40"/>
      <c r="CL40" s="40"/>
      <c r="CM40" s="40"/>
      <c r="CN40" s="40"/>
      <c r="CO40" s="40"/>
      <c r="CP40" s="40"/>
      <c r="CQ40" s="40"/>
      <c r="CR40" s="40"/>
      <c r="CS40" s="53"/>
      <c r="CT40" s="53"/>
      <c r="CU40" s="53"/>
      <c r="CV40" s="119"/>
      <c r="CW40" s="40"/>
      <c r="CX40" s="40"/>
      <c r="DA40" s="40"/>
      <c r="DB40" s="40"/>
      <c r="DC40" s="40"/>
      <c r="DD40" s="40"/>
      <c r="DE40" s="40"/>
      <c r="DF40" s="40"/>
      <c r="DG40" s="40"/>
      <c r="DH40" s="40"/>
      <c r="DI40" s="40"/>
      <c r="DJ40" s="40"/>
      <c r="DK40" s="40"/>
      <c r="DL40" s="40"/>
      <c r="DM40" s="40"/>
      <c r="DN40" s="40"/>
      <c r="DO40" s="40"/>
      <c r="DP40" s="40"/>
      <c r="DQ40" s="40"/>
      <c r="DR40" s="40"/>
      <c r="DS40" s="40"/>
      <c r="DT40" s="40"/>
    </row>
    <row r="41" spans="1:124" x14ac:dyDescent="0.25">
      <c r="A41" s="33"/>
      <c r="B41" s="69"/>
      <c r="C41" s="34" t="s">
        <v>175</v>
      </c>
      <c r="D41" s="70">
        <f>Milieuvariabelen!B9</f>
        <v>1.825</v>
      </c>
      <c r="E41" s="34"/>
      <c r="F41" s="69"/>
      <c r="G41" s="96" t="s">
        <v>176</v>
      </c>
      <c r="H41" s="70">
        <f>Milieuvariabelen!E9</f>
        <v>11.25</v>
      </c>
      <c r="I41" s="34"/>
      <c r="J41" s="40"/>
      <c r="K41" s="40"/>
      <c r="L41" s="40"/>
      <c r="M41" s="34"/>
      <c r="N41" s="40"/>
      <c r="O41" s="40"/>
      <c r="P41" s="40"/>
      <c r="Q41" s="40"/>
      <c r="R41" s="40"/>
      <c r="S41" s="40"/>
      <c r="T41" s="40"/>
      <c r="U41" s="34"/>
      <c r="V41" s="40"/>
      <c r="W41" s="40"/>
      <c r="X41" s="40"/>
      <c r="Y41" s="410"/>
      <c r="Z41" s="427"/>
      <c r="AA41" s="69"/>
      <c r="AB41" s="34" t="s">
        <v>175</v>
      </c>
      <c r="AC41" s="76">
        <f>Milieuvariabelen!B32</f>
        <v>1.825</v>
      </c>
      <c r="AD41" s="34"/>
      <c r="AE41" s="69"/>
      <c r="AF41" s="96" t="s">
        <v>176</v>
      </c>
      <c r="AG41" s="76">
        <f>Milieuvariabelen!E32</f>
        <v>11.25</v>
      </c>
      <c r="AH41" s="34"/>
      <c r="AI41" s="40"/>
      <c r="AJ41" s="40"/>
      <c r="AK41" s="40"/>
      <c r="AL41" s="34"/>
      <c r="AM41" s="40"/>
      <c r="AN41" s="40"/>
      <c r="AO41" s="40"/>
      <c r="AP41" s="40"/>
      <c r="AQ41" s="40"/>
      <c r="AR41" s="40"/>
      <c r="AS41" s="40"/>
      <c r="AT41" s="34"/>
      <c r="AU41" s="40"/>
      <c r="AV41" s="40"/>
      <c r="AW41" s="40"/>
      <c r="AX41" s="119"/>
      <c r="AY41" s="40"/>
      <c r="AZ41" s="69"/>
      <c r="BA41" s="34" t="s">
        <v>175</v>
      </c>
      <c r="BB41" s="70">
        <f>Milieuvariabelen!B55</f>
        <v>1.825</v>
      </c>
      <c r="BC41" s="34"/>
      <c r="BD41" s="69"/>
      <c r="BE41" s="96" t="s">
        <v>176</v>
      </c>
      <c r="BF41" s="70">
        <f>Milieuvariabelen!E55</f>
        <v>11.25</v>
      </c>
      <c r="BG41" s="34"/>
      <c r="BH41" s="40"/>
      <c r="BI41" s="40"/>
      <c r="BJ41" s="40"/>
      <c r="BK41" s="34"/>
      <c r="BL41" s="40"/>
      <c r="BM41" s="40"/>
      <c r="BN41" s="40"/>
      <c r="BO41" s="40"/>
      <c r="BP41" s="40"/>
      <c r="BQ41" s="40"/>
      <c r="BR41" s="40"/>
      <c r="BS41" s="34"/>
      <c r="BT41" s="40"/>
      <c r="BU41" s="40"/>
      <c r="BV41" s="40"/>
      <c r="BW41" s="119"/>
      <c r="BX41" s="40"/>
      <c r="BY41" s="69"/>
      <c r="BZ41" s="34" t="s">
        <v>175</v>
      </c>
      <c r="CA41" s="70">
        <f>Milieuvariabelen!B78</f>
        <v>1.825</v>
      </c>
      <c r="CB41" s="34"/>
      <c r="CC41" s="69"/>
      <c r="CD41" s="96" t="s">
        <v>176</v>
      </c>
      <c r="CE41" s="70">
        <f>Milieuvariabelen!E78</f>
        <v>11.25</v>
      </c>
      <c r="CF41" s="34"/>
      <c r="CV41" s="119"/>
      <c r="CW41" s="40"/>
      <c r="CX41" s="40"/>
      <c r="DA41" s="40"/>
      <c r="DB41" s="40"/>
      <c r="DC41" s="40"/>
      <c r="DD41" s="40"/>
      <c r="DE41" s="40"/>
      <c r="DF41" s="40"/>
      <c r="DG41" s="40"/>
      <c r="DH41" s="40"/>
      <c r="DI41" s="40"/>
      <c r="DJ41" s="40"/>
      <c r="DK41" s="40"/>
      <c r="DL41" s="40"/>
      <c r="DM41" s="40"/>
      <c r="DN41" s="40"/>
      <c r="DO41" s="40"/>
      <c r="DP41" s="40"/>
      <c r="DQ41" s="40"/>
      <c r="DR41" s="40"/>
      <c r="DS41" s="40"/>
      <c r="DT41" s="40"/>
    </row>
    <row r="42" spans="1:124" ht="15.6" thickBot="1" x14ac:dyDescent="0.3">
      <c r="A42" s="33"/>
      <c r="B42" s="84"/>
      <c r="C42" s="112" t="s">
        <v>182</v>
      </c>
      <c r="D42" s="86">
        <f>D40*D41</f>
        <v>0</v>
      </c>
      <c r="E42" s="34"/>
      <c r="F42" s="84"/>
      <c r="G42" s="100" t="s">
        <v>183</v>
      </c>
      <c r="H42" s="86">
        <f>H40*H41</f>
        <v>0</v>
      </c>
      <c r="I42" s="34"/>
      <c r="J42" s="120" t="s">
        <v>189</v>
      </c>
      <c r="K42" s="120"/>
      <c r="L42" s="40"/>
      <c r="M42" s="34"/>
      <c r="N42" s="120" t="s">
        <v>190</v>
      </c>
      <c r="O42" s="120"/>
      <c r="P42" s="40"/>
      <c r="Q42" s="40"/>
      <c r="R42" s="120" t="s">
        <v>191</v>
      </c>
      <c r="S42" s="120"/>
      <c r="T42" s="40"/>
      <c r="U42" s="34"/>
      <c r="V42" s="120" t="s">
        <v>192</v>
      </c>
      <c r="W42" s="120"/>
      <c r="X42" s="40"/>
      <c r="Y42" s="410"/>
      <c r="Z42" s="427"/>
      <c r="AA42" s="84"/>
      <c r="AB42" s="112" t="s">
        <v>182</v>
      </c>
      <c r="AC42" s="86">
        <f>AC40*AC41</f>
        <v>0</v>
      </c>
      <c r="AD42" s="34"/>
      <c r="AE42" s="84"/>
      <c r="AF42" s="100" t="s">
        <v>183</v>
      </c>
      <c r="AG42" s="86">
        <f>AG40*AG41</f>
        <v>0</v>
      </c>
      <c r="AH42" s="34"/>
      <c r="AI42" s="120" t="s">
        <v>189</v>
      </c>
      <c r="AJ42" s="120"/>
      <c r="AK42" s="40"/>
      <c r="AL42" s="34"/>
      <c r="AM42" s="120" t="s">
        <v>193</v>
      </c>
      <c r="AN42" s="120"/>
      <c r="AO42" s="40"/>
      <c r="AP42" s="40"/>
      <c r="AQ42" s="120" t="s">
        <v>194</v>
      </c>
      <c r="AR42" s="120"/>
      <c r="AS42" s="40"/>
      <c r="AT42" s="34"/>
      <c r="AU42" s="120" t="s">
        <v>192</v>
      </c>
      <c r="AV42" s="120"/>
      <c r="AW42" s="40"/>
      <c r="AX42" s="119"/>
      <c r="AY42" s="40"/>
      <c r="AZ42" s="84"/>
      <c r="BA42" s="112" t="s">
        <v>182</v>
      </c>
      <c r="BB42" s="86">
        <f>BB40*BB41</f>
        <v>0</v>
      </c>
      <c r="BC42" s="34"/>
      <c r="BD42" s="84"/>
      <c r="BE42" s="100" t="s">
        <v>183</v>
      </c>
      <c r="BF42" s="86">
        <f>BF40*BF41</f>
        <v>0</v>
      </c>
      <c r="BG42" s="34"/>
      <c r="BH42" s="120" t="s">
        <v>189</v>
      </c>
      <c r="BI42" s="120"/>
      <c r="BJ42" s="40"/>
      <c r="BK42" s="34"/>
      <c r="BL42" s="120" t="s">
        <v>193</v>
      </c>
      <c r="BM42" s="120"/>
      <c r="BN42" s="40"/>
      <c r="BO42" s="40"/>
      <c r="BP42" s="120" t="s">
        <v>194</v>
      </c>
      <c r="BQ42" s="120"/>
      <c r="BR42" s="40"/>
      <c r="BS42" s="34"/>
      <c r="BT42" s="120" t="s">
        <v>192</v>
      </c>
      <c r="BU42" s="120"/>
      <c r="BV42" s="40"/>
      <c r="BW42" s="119"/>
      <c r="BX42" s="40"/>
      <c r="BY42" s="84"/>
      <c r="BZ42" s="112" t="s">
        <v>182</v>
      </c>
      <c r="CA42" s="86">
        <f>CA40*CA41</f>
        <v>0</v>
      </c>
      <c r="CB42" s="34"/>
      <c r="CC42" s="84"/>
      <c r="CD42" s="100" t="s">
        <v>183</v>
      </c>
      <c r="CE42" s="86">
        <f>CE40*CE41</f>
        <v>0</v>
      </c>
      <c r="CF42" s="34"/>
      <c r="CG42" s="120" t="s">
        <v>189</v>
      </c>
      <c r="CH42" s="120"/>
      <c r="CI42" s="40"/>
      <c r="CJ42" s="34"/>
      <c r="CK42" s="120" t="s">
        <v>193</v>
      </c>
      <c r="CL42" s="120"/>
      <c r="CM42" s="40"/>
      <c r="CN42" s="40"/>
      <c r="CO42" s="120" t="s">
        <v>194</v>
      </c>
      <c r="CP42" s="120"/>
      <c r="CQ42" s="40"/>
      <c r="CR42" s="34"/>
      <c r="CS42" s="120" t="s">
        <v>192</v>
      </c>
      <c r="CT42" s="120"/>
      <c r="CU42" s="53"/>
      <c r="CV42" s="119"/>
      <c r="CW42" s="40"/>
      <c r="CX42" s="40"/>
      <c r="DA42" s="40"/>
      <c r="DB42" s="40"/>
      <c r="DC42" s="40"/>
      <c r="DD42" s="40"/>
      <c r="DE42" s="40"/>
      <c r="DF42" s="40"/>
      <c r="DG42" s="40"/>
      <c r="DH42" s="40"/>
      <c r="DI42" s="40"/>
      <c r="DJ42" s="40"/>
      <c r="DK42" s="40"/>
      <c r="DL42" s="40"/>
      <c r="DM42" s="40"/>
      <c r="DN42" s="40"/>
      <c r="DO42" s="40"/>
      <c r="DP42" s="40"/>
      <c r="DQ42" s="40"/>
      <c r="DR42" s="40"/>
      <c r="DS42" s="40"/>
      <c r="DT42" s="40"/>
    </row>
    <row r="43" spans="1:124" ht="15.6" thickBot="1" x14ac:dyDescent="0.3">
      <c r="A43" s="33"/>
      <c r="B43" s="33"/>
      <c r="C43" s="34"/>
      <c r="D43" s="89"/>
      <c r="E43" s="34"/>
      <c r="F43" s="33"/>
      <c r="G43" s="34"/>
      <c r="H43" s="89"/>
      <c r="I43" s="34"/>
      <c r="J43" s="121" t="s">
        <v>137</v>
      </c>
      <c r="K43" s="122">
        <f>SUMIF(L21:L39,"A",K21:K39)</f>
        <v>0</v>
      </c>
      <c r="L43" s="40"/>
      <c r="M43" s="34"/>
      <c r="N43" s="121" t="s">
        <v>137</v>
      </c>
      <c r="O43" s="122">
        <f>SUMIF(P21:P39,"A",O21:O39)</f>
        <v>0</v>
      </c>
      <c r="P43" s="40"/>
      <c r="Q43" s="40"/>
      <c r="R43" s="123" t="s">
        <v>139</v>
      </c>
      <c r="S43" s="122">
        <f>SUMIF(T21:T39,"Ja",S21:S39)</f>
        <v>0</v>
      </c>
      <c r="T43" s="40"/>
      <c r="U43" s="34"/>
      <c r="V43" s="123" t="s">
        <v>139</v>
      </c>
      <c r="W43" s="122">
        <f>SUMIF(X21:X39,"Ja",W21:W39)</f>
        <v>0</v>
      </c>
      <c r="X43" s="40"/>
      <c r="Y43" s="410"/>
      <c r="Z43" s="427"/>
      <c r="AA43" s="33"/>
      <c r="AB43" s="34"/>
      <c r="AC43" s="89"/>
      <c r="AD43" s="34"/>
      <c r="AE43" s="33"/>
      <c r="AF43" s="34"/>
      <c r="AG43" s="89"/>
      <c r="AH43" s="34"/>
      <c r="AI43" s="121" t="s">
        <v>137</v>
      </c>
      <c r="AJ43" s="122">
        <f>SUMIF(AK21:AK39,"A",AJ21:AJ39)</f>
        <v>0</v>
      </c>
      <c r="AK43" s="40"/>
      <c r="AL43" s="34"/>
      <c r="AM43" s="121" t="s">
        <v>137</v>
      </c>
      <c r="AN43" s="122">
        <f>SUMIF(AO21:AO39,"A",AN21:AN39)</f>
        <v>0</v>
      </c>
      <c r="AO43" s="40"/>
      <c r="AP43" s="40"/>
      <c r="AQ43" s="123" t="s">
        <v>139</v>
      </c>
      <c r="AR43" s="122">
        <f>SUMIF(AS21:AS39,"Ja",AR21:AR39)</f>
        <v>0</v>
      </c>
      <c r="AS43" s="40"/>
      <c r="AT43" s="34"/>
      <c r="AU43" s="123" t="s">
        <v>139</v>
      </c>
      <c r="AV43" s="122">
        <f>SUMIF(AW21:AW39,"Ja",AV21:AV39)</f>
        <v>0</v>
      </c>
      <c r="AW43" s="40"/>
      <c r="AX43" s="119"/>
      <c r="AY43" s="40"/>
      <c r="AZ43" s="33"/>
      <c r="BA43" s="34"/>
      <c r="BB43" s="89"/>
      <c r="BC43" s="34"/>
      <c r="BD43" s="33"/>
      <c r="BE43" s="34"/>
      <c r="BF43" s="89"/>
      <c r="BG43" s="34"/>
      <c r="BH43" s="121" t="s">
        <v>137</v>
      </c>
      <c r="BI43" s="122">
        <f>SUMIF(BJ21:BJ39,"A",BI21:BI39)</f>
        <v>0</v>
      </c>
      <c r="BJ43" s="40"/>
      <c r="BK43" s="34"/>
      <c r="BL43" s="121" t="s">
        <v>137</v>
      </c>
      <c r="BM43" s="122">
        <f>SUMIF(BN21:BN39,"A",BM21:BM39)</f>
        <v>0</v>
      </c>
      <c r="BN43" s="40"/>
      <c r="BO43" s="40"/>
      <c r="BP43" s="123" t="s">
        <v>139</v>
      </c>
      <c r="BQ43" s="122">
        <f>SUMIF(BR21:BR39,"Ja",BQ21:BQ39)</f>
        <v>0</v>
      </c>
      <c r="BR43" s="40"/>
      <c r="BS43" s="34"/>
      <c r="BT43" s="123" t="s">
        <v>139</v>
      </c>
      <c r="BU43" s="122">
        <f>SUMIF(BV21:BV39,"Ja",BU21:BU39)</f>
        <v>0</v>
      </c>
      <c r="BV43" s="40"/>
      <c r="BW43" s="119"/>
      <c r="BX43" s="40"/>
      <c r="BY43" s="33"/>
      <c r="BZ43" s="34"/>
      <c r="CA43" s="89"/>
      <c r="CB43" s="34"/>
      <c r="CC43" s="33"/>
      <c r="CD43" s="34"/>
      <c r="CE43" s="89"/>
      <c r="CF43" s="34"/>
      <c r="CG43" s="121" t="s">
        <v>137</v>
      </c>
      <c r="CH43" s="122">
        <f>SUMIF(CI21:CI39,"A",CH21:CH39)</f>
        <v>0</v>
      </c>
      <c r="CI43" s="40"/>
      <c r="CJ43" s="34"/>
      <c r="CK43" s="121" t="s">
        <v>137</v>
      </c>
      <c r="CL43" s="122">
        <f>SUMIF(CM21:CM39,"A",CL21:CL39)</f>
        <v>0</v>
      </c>
      <c r="CM43" s="40"/>
      <c r="CN43" s="40"/>
      <c r="CO43" s="123" t="s">
        <v>139</v>
      </c>
      <c r="CP43" s="122">
        <f>SUMIF(CQ21:CQ39,"Ja",CP21:CP39)</f>
        <v>0</v>
      </c>
      <c r="CQ43" s="40"/>
      <c r="CR43" s="34"/>
      <c r="CS43" s="123" t="s">
        <v>139</v>
      </c>
      <c r="CT43" s="122">
        <f>SUMIF(CU21:CU39,"Ja",CT21:CT39)</f>
        <v>0</v>
      </c>
      <c r="CU43" s="53"/>
      <c r="CV43" s="119"/>
      <c r="CW43" s="40"/>
      <c r="CX43" s="40"/>
      <c r="DA43" s="40"/>
      <c r="DB43" s="40"/>
      <c r="DC43" s="40"/>
      <c r="DD43" s="40"/>
      <c r="DE43" s="40"/>
      <c r="DF43" s="40"/>
      <c r="DG43" s="40"/>
      <c r="DH43" s="40"/>
      <c r="DI43" s="40"/>
      <c r="DJ43" s="40"/>
      <c r="DK43" s="40"/>
      <c r="DL43" s="40"/>
      <c r="DM43" s="40"/>
      <c r="DN43" s="40"/>
      <c r="DO43" s="40"/>
      <c r="DP43" s="40"/>
      <c r="DQ43" s="40"/>
      <c r="DR43" s="40"/>
      <c r="DS43" s="40"/>
      <c r="DT43" s="40"/>
    </row>
    <row r="44" spans="1:124" ht="15.6" thickBot="1" x14ac:dyDescent="0.3">
      <c r="A44" s="33"/>
      <c r="B44" s="58" t="s">
        <v>10</v>
      </c>
      <c r="C44" s="59" t="s">
        <v>172</v>
      </c>
      <c r="D44" s="61">
        <f>Invoer!C7</f>
        <v>0</v>
      </c>
      <c r="E44" s="34"/>
      <c r="F44" s="58" t="s">
        <v>10</v>
      </c>
      <c r="G44" s="59" t="s">
        <v>172</v>
      </c>
      <c r="H44" s="61">
        <f>D44</f>
        <v>0</v>
      </c>
      <c r="I44" s="34"/>
      <c r="J44" s="126" t="s">
        <v>138</v>
      </c>
      <c r="K44" s="127">
        <f>SUMIF(L21:L39,"A/B",K21:K39)</f>
        <v>0</v>
      </c>
      <c r="L44" s="40"/>
      <c r="M44" s="34"/>
      <c r="N44" s="126" t="s">
        <v>138</v>
      </c>
      <c r="O44" s="127">
        <f>SUMIF(P21:P39,"A/B",O21:O39)</f>
        <v>0</v>
      </c>
      <c r="P44" s="40"/>
      <c r="Q44" s="40"/>
      <c r="R44" s="128" t="s">
        <v>134</v>
      </c>
      <c r="S44" s="129">
        <f>SUMIF(T21:T39,"Nee",S21:S39)</f>
        <v>0</v>
      </c>
      <c r="T44" s="40"/>
      <c r="U44" s="34"/>
      <c r="V44" s="128" t="s">
        <v>134</v>
      </c>
      <c r="W44" s="129">
        <f>SUMIF(X21:X39,"Nee",W21:W39)</f>
        <v>0</v>
      </c>
      <c r="X44" s="40"/>
      <c r="Y44" s="410"/>
      <c r="Z44" s="427"/>
      <c r="AA44" s="58" t="s">
        <v>10</v>
      </c>
      <c r="AB44" s="59" t="s">
        <v>172</v>
      </c>
      <c r="AC44" s="61">
        <f>Invoer!D7</f>
        <v>0</v>
      </c>
      <c r="AD44" s="34"/>
      <c r="AE44" s="58" t="s">
        <v>10</v>
      </c>
      <c r="AF44" s="59" t="s">
        <v>172</v>
      </c>
      <c r="AG44" s="61">
        <f>AC44</f>
        <v>0</v>
      </c>
      <c r="AH44" s="34"/>
      <c r="AI44" s="126" t="s">
        <v>138</v>
      </c>
      <c r="AJ44" s="127">
        <f>SUMIF(AK21:AK39,"A/B",AJ21:AJ39)</f>
        <v>0</v>
      </c>
      <c r="AK44" s="40"/>
      <c r="AL44" s="34"/>
      <c r="AM44" s="126" t="s">
        <v>138</v>
      </c>
      <c r="AN44" s="127">
        <f>SUMIF(AO21:AO39,"A/B",AN21:AN39)</f>
        <v>0</v>
      </c>
      <c r="AO44" s="40"/>
      <c r="AP44" s="40"/>
      <c r="AQ44" s="128" t="s">
        <v>134</v>
      </c>
      <c r="AR44" s="129">
        <f>SUMIF(AS21:AS39,"Nee",AR21:AR39)</f>
        <v>0</v>
      </c>
      <c r="AS44" s="40"/>
      <c r="AT44" s="34"/>
      <c r="AU44" s="128" t="s">
        <v>134</v>
      </c>
      <c r="AV44" s="129">
        <f>SUMIF(AW21:AW39,"Nee",AV21:AV39)</f>
        <v>0</v>
      </c>
      <c r="AW44" s="40"/>
      <c r="AX44" s="119"/>
      <c r="AY44" s="40"/>
      <c r="AZ44" s="58" t="s">
        <v>10</v>
      </c>
      <c r="BA44" s="59" t="s">
        <v>172</v>
      </c>
      <c r="BB44" s="61">
        <f>Invoer!E7</f>
        <v>0</v>
      </c>
      <c r="BC44" s="34"/>
      <c r="BD44" s="58" t="s">
        <v>10</v>
      </c>
      <c r="BE44" s="59" t="s">
        <v>172</v>
      </c>
      <c r="BF44" s="61">
        <f>BB44</f>
        <v>0</v>
      </c>
      <c r="BG44" s="34"/>
      <c r="BH44" s="126" t="s">
        <v>138</v>
      </c>
      <c r="BI44" s="127">
        <f>SUMIF(BJ21:BJ39,"A/B",BI21:BI39)</f>
        <v>0</v>
      </c>
      <c r="BJ44" s="40"/>
      <c r="BK44" s="34"/>
      <c r="BL44" s="126" t="s">
        <v>138</v>
      </c>
      <c r="BM44" s="127">
        <f>SUMIF(BN21:BN39,"A/B",BM21:BM39)</f>
        <v>0</v>
      </c>
      <c r="BN44" s="40"/>
      <c r="BO44" s="40"/>
      <c r="BP44" s="128" t="s">
        <v>134</v>
      </c>
      <c r="BQ44" s="129">
        <f>SUMIF(BR21:BR39,"Nee",BQ21:BQ39)</f>
        <v>0</v>
      </c>
      <c r="BR44" s="40"/>
      <c r="BS44" s="34"/>
      <c r="BT44" s="128" t="s">
        <v>134</v>
      </c>
      <c r="BU44" s="129">
        <f>SUMIF(BV21:BV39,"Nee",BU21:BU39)</f>
        <v>0</v>
      </c>
      <c r="BV44" s="40"/>
      <c r="BW44" s="119"/>
      <c r="BX44" s="40"/>
      <c r="BY44" s="58" t="s">
        <v>10</v>
      </c>
      <c r="BZ44" s="59" t="s">
        <v>172</v>
      </c>
      <c r="CA44" s="61">
        <f>Invoer!F7</f>
        <v>0</v>
      </c>
      <c r="CB44" s="34"/>
      <c r="CC44" s="58" t="s">
        <v>10</v>
      </c>
      <c r="CD44" s="59" t="s">
        <v>172</v>
      </c>
      <c r="CE44" s="61">
        <f>CA44</f>
        <v>0</v>
      </c>
      <c r="CF44" s="34"/>
      <c r="CG44" s="126" t="s">
        <v>138</v>
      </c>
      <c r="CH44" s="127">
        <f>SUMIF(CI21:CI39,"A/B",CH21:CH39)</f>
        <v>0</v>
      </c>
      <c r="CI44" s="40"/>
      <c r="CJ44" s="34"/>
      <c r="CK44" s="126" t="s">
        <v>138</v>
      </c>
      <c r="CL44" s="127">
        <f>SUMIF(CM21:CM39,"A/B",CL21:CL39)</f>
        <v>0</v>
      </c>
      <c r="CM44" s="40"/>
      <c r="CN44" s="40"/>
      <c r="CO44" s="128" t="s">
        <v>134</v>
      </c>
      <c r="CP44" s="129">
        <f>SUMIF(CQ21:CQ39,"Nee",CP21:CP39)</f>
        <v>0</v>
      </c>
      <c r="CQ44" s="40"/>
      <c r="CR44" s="34"/>
      <c r="CS44" s="128" t="s">
        <v>134</v>
      </c>
      <c r="CT44" s="129">
        <f>SUMIF(CU21:CU39,"Nee",CT21:CT39)</f>
        <v>0</v>
      </c>
      <c r="CU44" s="53"/>
      <c r="CV44" s="119"/>
      <c r="CW44" s="40"/>
      <c r="CX44" s="40"/>
      <c r="DA44" s="40"/>
      <c r="DB44" s="40"/>
      <c r="DC44" s="40"/>
      <c r="DD44" s="40"/>
      <c r="DE44" s="40"/>
      <c r="DF44" s="40"/>
      <c r="DG44" s="40"/>
      <c r="DH44" s="40"/>
      <c r="DI44" s="40"/>
      <c r="DJ44" s="40"/>
      <c r="DK44" s="40"/>
      <c r="DL44" s="40"/>
      <c r="DM44" s="40"/>
      <c r="DN44" s="40"/>
      <c r="DO44" s="40"/>
      <c r="DP44" s="40"/>
      <c r="DQ44" s="40"/>
      <c r="DR44" s="40"/>
      <c r="DS44" s="40"/>
      <c r="DT44" s="40"/>
    </row>
    <row r="45" spans="1:124" x14ac:dyDescent="0.25">
      <c r="A45" s="33"/>
      <c r="B45" s="69"/>
      <c r="C45" s="34" t="s">
        <v>175</v>
      </c>
      <c r="D45" s="70">
        <f>Milieuvariabelen!B10</f>
        <v>2.6</v>
      </c>
      <c r="E45" s="34"/>
      <c r="F45" s="69"/>
      <c r="G45" s="96" t="s">
        <v>176</v>
      </c>
      <c r="H45" s="70">
        <f>Milieuvariabelen!E10</f>
        <v>3</v>
      </c>
      <c r="I45" s="34"/>
      <c r="J45" s="126" t="s">
        <v>136</v>
      </c>
      <c r="K45" s="132">
        <f>SUMIF(L21:L39,"B",K21:K39)</f>
        <v>0</v>
      </c>
      <c r="L45" s="40"/>
      <c r="M45" s="34"/>
      <c r="N45" s="126" t="s">
        <v>136</v>
      </c>
      <c r="O45" s="132">
        <f>SUMIF(P21:P39,"B",O21:O39)</f>
        <v>0</v>
      </c>
      <c r="P45" s="40"/>
      <c r="Q45" s="40"/>
      <c r="R45" s="34"/>
      <c r="S45" s="77" t="s">
        <v>398</v>
      </c>
      <c r="T45" s="40"/>
      <c r="U45" s="34"/>
      <c r="X45" s="34"/>
      <c r="Y45" s="410"/>
      <c r="Z45" s="427"/>
      <c r="AA45" s="69"/>
      <c r="AB45" s="34" t="s">
        <v>175</v>
      </c>
      <c r="AC45" s="76">
        <f>Milieuvariabelen!B33</f>
        <v>2.6</v>
      </c>
      <c r="AD45" s="34"/>
      <c r="AE45" s="69"/>
      <c r="AF45" s="96" t="s">
        <v>176</v>
      </c>
      <c r="AG45" s="76">
        <f>Milieuvariabelen!E33</f>
        <v>3</v>
      </c>
      <c r="AH45" s="34"/>
      <c r="AI45" s="126" t="s">
        <v>136</v>
      </c>
      <c r="AJ45" s="132">
        <f>SUMIF(AK21:AK39,"B",AJ21:AJ39)</f>
        <v>0</v>
      </c>
      <c r="AK45" s="40"/>
      <c r="AL45" s="34"/>
      <c r="AM45" s="126" t="s">
        <v>136</v>
      </c>
      <c r="AN45" s="132">
        <f>SUMIF(AO21:AO39,"B",AN21:AN39)</f>
        <v>0</v>
      </c>
      <c r="AO45" s="40"/>
      <c r="AP45" s="40"/>
      <c r="AQ45" s="34"/>
      <c r="AR45" s="77" t="s">
        <v>398</v>
      </c>
      <c r="AS45" s="40"/>
      <c r="AT45" s="34"/>
      <c r="AW45" s="34"/>
      <c r="AX45" s="119"/>
      <c r="AY45" s="40"/>
      <c r="AZ45" s="69"/>
      <c r="BA45" s="34" t="s">
        <v>175</v>
      </c>
      <c r="BB45" s="70">
        <f>Milieuvariabelen!B56</f>
        <v>2.6</v>
      </c>
      <c r="BC45" s="34"/>
      <c r="BD45" s="69"/>
      <c r="BE45" s="96" t="s">
        <v>176</v>
      </c>
      <c r="BF45" s="70">
        <f>Milieuvariabelen!E56</f>
        <v>3</v>
      </c>
      <c r="BG45" s="34"/>
      <c r="BH45" s="126" t="s">
        <v>136</v>
      </c>
      <c r="BI45" s="132">
        <f>SUMIF(BJ21:BJ39,"B",BI21:BI39)</f>
        <v>0</v>
      </c>
      <c r="BJ45" s="40"/>
      <c r="BK45" s="34"/>
      <c r="BL45" s="126" t="s">
        <v>136</v>
      </c>
      <c r="BM45" s="132">
        <f>SUMIF(BN21:BN39,"B",BM21:BM39)</f>
        <v>0</v>
      </c>
      <c r="BN45" s="40"/>
      <c r="BO45" s="40"/>
      <c r="BP45" s="34"/>
      <c r="BQ45" s="77" t="s">
        <v>398</v>
      </c>
      <c r="BR45" s="40"/>
      <c r="BS45" s="34"/>
      <c r="BV45" s="34"/>
      <c r="BW45" s="119"/>
      <c r="BX45" s="40"/>
      <c r="BY45" s="69"/>
      <c r="BZ45" s="34" t="s">
        <v>175</v>
      </c>
      <c r="CA45" s="70">
        <f>Milieuvariabelen!B79</f>
        <v>2.6</v>
      </c>
      <c r="CB45" s="34"/>
      <c r="CC45" s="69"/>
      <c r="CD45" s="96" t="s">
        <v>176</v>
      </c>
      <c r="CE45" s="70">
        <f>Milieuvariabelen!E79</f>
        <v>3</v>
      </c>
      <c r="CF45" s="34"/>
      <c r="CG45" s="126" t="s">
        <v>136</v>
      </c>
      <c r="CH45" s="132">
        <f>SUMIF(CI21:CI39,"B",CH21:CH39)</f>
        <v>0</v>
      </c>
      <c r="CI45" s="40"/>
      <c r="CJ45" s="34"/>
      <c r="CK45" s="126" t="s">
        <v>136</v>
      </c>
      <c r="CL45" s="132">
        <f>SUMIF(CM21:CM39,"B",CL21:CL39)</f>
        <v>0</v>
      </c>
      <c r="CM45" s="40"/>
      <c r="CN45" s="40"/>
      <c r="CO45" s="34"/>
      <c r="CP45" s="77" t="s">
        <v>398</v>
      </c>
      <c r="CQ45" s="40"/>
      <c r="CR45" s="34"/>
      <c r="CU45" s="53"/>
      <c r="CV45" s="119"/>
      <c r="CW45" s="40"/>
      <c r="CX45" s="40"/>
      <c r="DA45" s="40"/>
      <c r="DB45" s="40"/>
      <c r="DC45" s="40"/>
      <c r="DD45" s="40"/>
      <c r="DE45" s="40"/>
      <c r="DF45" s="40"/>
      <c r="DG45" s="40"/>
      <c r="DH45" s="40"/>
      <c r="DI45" s="40"/>
      <c r="DJ45" s="40"/>
      <c r="DK45" s="40"/>
      <c r="DL45" s="40"/>
      <c r="DM45" s="40"/>
      <c r="DN45" s="40"/>
      <c r="DO45" s="40"/>
      <c r="DP45" s="40"/>
      <c r="DQ45" s="40"/>
      <c r="DR45" s="40"/>
      <c r="DS45" s="40"/>
      <c r="DT45" s="40"/>
    </row>
    <row r="46" spans="1:124" ht="15.6" thickBot="1" x14ac:dyDescent="0.3">
      <c r="A46" s="33"/>
      <c r="B46" s="84"/>
      <c r="C46" s="112" t="s">
        <v>182</v>
      </c>
      <c r="D46" s="86">
        <f>D44*D45</f>
        <v>0</v>
      </c>
      <c r="E46" s="34"/>
      <c r="F46" s="84"/>
      <c r="G46" s="100" t="s">
        <v>183</v>
      </c>
      <c r="H46" s="86">
        <f>H44*H45</f>
        <v>0</v>
      </c>
      <c r="I46" s="34"/>
      <c r="J46" s="126" t="s">
        <v>132</v>
      </c>
      <c r="K46" s="132">
        <f>SUMIF(L21:L39,"B/C",K21:K39)</f>
        <v>0</v>
      </c>
      <c r="L46" s="40"/>
      <c r="M46" s="34"/>
      <c r="N46" s="126" t="s">
        <v>132</v>
      </c>
      <c r="O46" s="132">
        <f>SUMIF(P21:P39,"B/C",O21:O39)</f>
        <v>0</v>
      </c>
      <c r="P46" s="40"/>
      <c r="Q46" s="40"/>
      <c r="R46" s="34"/>
      <c r="S46" s="77"/>
      <c r="T46" s="40"/>
      <c r="U46" s="34"/>
      <c r="X46" s="34"/>
      <c r="Y46" s="410"/>
      <c r="Z46" s="427"/>
      <c r="AA46" s="84"/>
      <c r="AB46" s="112" t="s">
        <v>182</v>
      </c>
      <c r="AC46" s="86">
        <f>AC44*AC45</f>
        <v>0</v>
      </c>
      <c r="AD46" s="34"/>
      <c r="AE46" s="84"/>
      <c r="AF46" s="100" t="s">
        <v>183</v>
      </c>
      <c r="AG46" s="86">
        <f>AG44*AG45</f>
        <v>0</v>
      </c>
      <c r="AH46" s="34"/>
      <c r="AI46" s="126" t="s">
        <v>132</v>
      </c>
      <c r="AJ46" s="132">
        <f>SUMIF(AK21:AK39,"B/C",AJ21:AJ39)</f>
        <v>0</v>
      </c>
      <c r="AK46" s="40"/>
      <c r="AL46" s="34"/>
      <c r="AM46" s="126" t="s">
        <v>132</v>
      </c>
      <c r="AN46" s="132">
        <f>SUMIF(AO21:AO39,"B/C",AN21:AN39)</f>
        <v>0</v>
      </c>
      <c r="AO46" s="40"/>
      <c r="AP46" s="40"/>
      <c r="AQ46" s="34"/>
      <c r="AR46" s="77"/>
      <c r="AS46" s="40"/>
      <c r="AT46" s="34"/>
      <c r="AW46" s="34"/>
      <c r="AX46" s="119"/>
      <c r="AY46" s="40"/>
      <c r="AZ46" s="84"/>
      <c r="BA46" s="112" t="s">
        <v>182</v>
      </c>
      <c r="BB46" s="86">
        <f>BB44*BB45</f>
        <v>0</v>
      </c>
      <c r="BC46" s="34"/>
      <c r="BD46" s="84"/>
      <c r="BE46" s="100" t="s">
        <v>183</v>
      </c>
      <c r="BF46" s="86">
        <f>BF44*BF45</f>
        <v>0</v>
      </c>
      <c r="BG46" s="34"/>
      <c r="BH46" s="126" t="s">
        <v>132</v>
      </c>
      <c r="BI46" s="132">
        <f>SUMIF(BJ21:BJ39,"B/C",BI21:BI39)</f>
        <v>0</v>
      </c>
      <c r="BJ46" s="40"/>
      <c r="BK46" s="34"/>
      <c r="BL46" s="126" t="s">
        <v>132</v>
      </c>
      <c r="BM46" s="132">
        <f>SUMIF(BN21:BN39,"B/C",BM21:BM39)</f>
        <v>0</v>
      </c>
      <c r="BN46" s="40"/>
      <c r="BO46" s="40"/>
      <c r="BP46" s="34"/>
      <c r="BQ46" s="77"/>
      <c r="BR46" s="40"/>
      <c r="BS46" s="34"/>
      <c r="BV46" s="34"/>
      <c r="BW46" s="119"/>
      <c r="BX46" s="40"/>
      <c r="BY46" s="84"/>
      <c r="BZ46" s="112" t="s">
        <v>182</v>
      </c>
      <c r="CA46" s="86">
        <f>CA44*CA45</f>
        <v>0</v>
      </c>
      <c r="CB46" s="34"/>
      <c r="CC46" s="84"/>
      <c r="CD46" s="100" t="s">
        <v>183</v>
      </c>
      <c r="CE46" s="86">
        <f>CE44*CE45</f>
        <v>0</v>
      </c>
      <c r="CF46" s="34"/>
      <c r="CG46" s="126" t="s">
        <v>132</v>
      </c>
      <c r="CH46" s="132">
        <f>SUMIF(CI21:CI39,"B/C",CH21:CH39)</f>
        <v>0</v>
      </c>
      <c r="CI46" s="40"/>
      <c r="CJ46" s="34"/>
      <c r="CK46" s="126" t="s">
        <v>132</v>
      </c>
      <c r="CL46" s="132">
        <f>SUMIF(CM21:CM39,"B/C",CL21:CL39)</f>
        <v>0</v>
      </c>
      <c r="CM46" s="40"/>
      <c r="CN46" s="40"/>
      <c r="CO46" s="34"/>
      <c r="CP46" s="77"/>
      <c r="CQ46" s="40"/>
      <c r="CR46" s="34"/>
      <c r="CU46" s="53"/>
      <c r="CV46" s="119"/>
      <c r="CW46" s="40"/>
      <c r="CX46" s="40"/>
      <c r="DA46" s="40"/>
      <c r="DB46" s="40"/>
      <c r="DC46" s="40"/>
      <c r="DD46" s="40"/>
      <c r="DE46" s="40"/>
      <c r="DF46" s="40"/>
      <c r="DG46" s="40"/>
      <c r="DH46" s="40"/>
      <c r="DI46" s="40"/>
      <c r="DJ46" s="40"/>
      <c r="DK46" s="40"/>
      <c r="DL46" s="40"/>
      <c r="DM46" s="40"/>
      <c r="DN46" s="40"/>
      <c r="DO46" s="40"/>
      <c r="DP46" s="40"/>
      <c r="DQ46" s="40"/>
      <c r="DR46" s="40"/>
      <c r="DS46" s="40"/>
      <c r="DT46" s="40"/>
    </row>
    <row r="47" spans="1:124" ht="15.6" thickBot="1" x14ac:dyDescent="0.3">
      <c r="A47" s="33"/>
      <c r="B47" s="33"/>
      <c r="C47" s="34"/>
      <c r="D47" s="89"/>
      <c r="E47" s="34"/>
      <c r="F47" s="33"/>
      <c r="G47" s="34"/>
      <c r="H47" s="89"/>
      <c r="I47" s="34"/>
      <c r="J47" s="137" t="s">
        <v>133</v>
      </c>
      <c r="K47" s="129">
        <f>SUMIF(L21:L39,"C",K21:K39)</f>
        <v>0</v>
      </c>
      <c r="L47" s="40"/>
      <c r="M47" s="34"/>
      <c r="N47" s="137" t="s">
        <v>133</v>
      </c>
      <c r="O47" s="129">
        <f>SUMIF(P21:P39,"C",O21:O39)</f>
        <v>0</v>
      </c>
      <c r="P47" s="40"/>
      <c r="Q47" s="40"/>
      <c r="R47" s="34"/>
      <c r="S47" s="138"/>
      <c r="T47" s="40"/>
      <c r="U47" s="34"/>
      <c r="X47" s="34"/>
      <c r="Y47" s="410"/>
      <c r="Z47" s="427"/>
      <c r="AA47" s="33"/>
      <c r="AB47" s="34"/>
      <c r="AC47" s="89"/>
      <c r="AD47" s="34"/>
      <c r="AE47" s="33"/>
      <c r="AF47" s="34"/>
      <c r="AG47" s="89"/>
      <c r="AH47" s="34"/>
      <c r="AI47" s="137" t="s">
        <v>133</v>
      </c>
      <c r="AJ47" s="129">
        <f>SUMIF(AK21:AK39,"C",AJ21:AJ39)</f>
        <v>0</v>
      </c>
      <c r="AK47" s="40"/>
      <c r="AL47" s="34"/>
      <c r="AM47" s="137" t="s">
        <v>133</v>
      </c>
      <c r="AN47" s="129">
        <f>SUMIF(AO21:AO39,"C",AN21:AN39)</f>
        <v>0</v>
      </c>
      <c r="AO47" s="40"/>
      <c r="AP47" s="40"/>
      <c r="AQ47" s="34"/>
      <c r="AR47" s="138"/>
      <c r="AS47" s="40"/>
      <c r="AT47" s="34"/>
      <c r="AW47" s="34"/>
      <c r="AX47" s="119"/>
      <c r="AY47" s="40"/>
      <c r="AZ47" s="33"/>
      <c r="BA47" s="34"/>
      <c r="BB47" s="89"/>
      <c r="BC47" s="34"/>
      <c r="BD47" s="33"/>
      <c r="BE47" s="34"/>
      <c r="BF47" s="89"/>
      <c r="BG47" s="34"/>
      <c r="BH47" s="137" t="s">
        <v>133</v>
      </c>
      <c r="BI47" s="129">
        <f>SUMIF(BJ21:BJ39,"C",BI21:BI39)</f>
        <v>0</v>
      </c>
      <c r="BJ47" s="40"/>
      <c r="BK47" s="34"/>
      <c r="BL47" s="137" t="s">
        <v>133</v>
      </c>
      <c r="BM47" s="129">
        <f>SUMIF(BN21:BN39,"C",BM21:BM39)</f>
        <v>0</v>
      </c>
      <c r="BN47" s="40"/>
      <c r="BO47" s="40"/>
      <c r="BP47" s="34"/>
      <c r="BQ47" s="138"/>
      <c r="BR47" s="40"/>
      <c r="BS47" s="34"/>
      <c r="BV47" s="34"/>
      <c r="BW47" s="119"/>
      <c r="BX47" s="40"/>
      <c r="BY47" s="33"/>
      <c r="BZ47" s="34"/>
      <c r="CA47" s="89"/>
      <c r="CB47" s="34"/>
      <c r="CC47" s="33"/>
      <c r="CD47" s="34"/>
      <c r="CE47" s="89"/>
      <c r="CF47" s="34"/>
      <c r="CG47" s="137" t="s">
        <v>133</v>
      </c>
      <c r="CH47" s="129">
        <f>SUMIF(CI21:CI39,"C",CH21:CH39)</f>
        <v>0</v>
      </c>
      <c r="CI47" s="40"/>
      <c r="CJ47" s="34"/>
      <c r="CK47" s="137" t="s">
        <v>133</v>
      </c>
      <c r="CL47" s="129">
        <f>SUMIF(CM21:CM39,"C",CL21:CL39)</f>
        <v>0</v>
      </c>
      <c r="CM47" s="40"/>
      <c r="CN47" s="40"/>
      <c r="CO47" s="34"/>
      <c r="CP47" s="138"/>
      <c r="CQ47" s="40"/>
      <c r="CR47" s="34"/>
      <c r="CU47" s="53"/>
      <c r="CV47" s="119"/>
      <c r="CW47" s="40"/>
      <c r="CX47" s="40"/>
      <c r="DA47" s="40"/>
      <c r="DB47" s="40"/>
      <c r="DC47" s="40"/>
      <c r="DD47" s="40"/>
      <c r="DE47" s="40"/>
      <c r="DF47" s="40"/>
      <c r="DG47" s="40"/>
      <c r="DH47" s="40"/>
      <c r="DI47" s="40"/>
      <c r="DJ47" s="40"/>
      <c r="DK47" s="40"/>
      <c r="DL47" s="40"/>
      <c r="DM47" s="40"/>
      <c r="DN47" s="40"/>
      <c r="DO47" s="40"/>
      <c r="DP47" s="40"/>
      <c r="DQ47" s="40"/>
      <c r="DR47" s="40"/>
      <c r="DS47" s="40"/>
      <c r="DT47" s="40"/>
    </row>
    <row r="48" spans="1:124" x14ac:dyDescent="0.25">
      <c r="A48" s="33"/>
      <c r="B48" s="58" t="s">
        <v>140</v>
      </c>
      <c r="C48" s="59" t="s">
        <v>172</v>
      </c>
      <c r="D48" s="61">
        <f>Invoer!C9</f>
        <v>0</v>
      </c>
      <c r="E48" s="34"/>
      <c r="F48" s="58" t="s">
        <v>140</v>
      </c>
      <c r="G48" s="59" t="s">
        <v>172</v>
      </c>
      <c r="H48" s="61">
        <f>D48</f>
        <v>0</v>
      </c>
      <c r="I48" s="34"/>
      <c r="J48" s="40"/>
      <c r="K48" s="343"/>
      <c r="L48" s="40"/>
      <c r="M48" s="34"/>
      <c r="N48" s="40"/>
      <c r="O48" s="40"/>
      <c r="P48" s="40"/>
      <c r="Q48" s="40"/>
      <c r="R48" s="40"/>
      <c r="S48" s="40"/>
      <c r="T48" s="40"/>
      <c r="U48" s="34"/>
      <c r="V48" s="34"/>
      <c r="W48" s="34"/>
      <c r="X48" s="34"/>
      <c r="Y48" s="410"/>
      <c r="Z48" s="427"/>
      <c r="AA48" s="58" t="s">
        <v>140</v>
      </c>
      <c r="AB48" s="59" t="s">
        <v>172</v>
      </c>
      <c r="AC48" s="61">
        <f>Invoer!D6</f>
        <v>0</v>
      </c>
      <c r="AD48" s="34"/>
      <c r="AE48" s="58" t="s">
        <v>140</v>
      </c>
      <c r="AF48" s="59" t="s">
        <v>172</v>
      </c>
      <c r="AG48" s="61">
        <f>AC48</f>
        <v>0</v>
      </c>
      <c r="AH48" s="34"/>
      <c r="AW48" s="53"/>
      <c r="AX48" s="119"/>
      <c r="AY48" s="40"/>
      <c r="AZ48" s="58" t="s">
        <v>140</v>
      </c>
      <c r="BA48" s="59" t="s">
        <v>172</v>
      </c>
      <c r="BB48" s="61">
        <f>Invoer!E6</f>
        <v>0</v>
      </c>
      <c r="BC48" s="34"/>
      <c r="BD48" s="58" t="s">
        <v>140</v>
      </c>
      <c r="BE48" s="59" t="s">
        <v>172</v>
      </c>
      <c r="BF48" s="61">
        <f>BB48</f>
        <v>0</v>
      </c>
      <c r="BG48" s="34"/>
      <c r="BV48" s="53"/>
      <c r="BW48" s="119"/>
      <c r="BX48" s="40"/>
      <c r="BY48" s="58" t="s">
        <v>140</v>
      </c>
      <c r="BZ48" s="59" t="s">
        <v>172</v>
      </c>
      <c r="CA48" s="61">
        <f>Invoer!F6</f>
        <v>0</v>
      </c>
      <c r="CB48" s="34"/>
      <c r="CC48" s="58" t="s">
        <v>140</v>
      </c>
      <c r="CD48" s="59" t="s">
        <v>172</v>
      </c>
      <c r="CE48" s="61">
        <f>CA48</f>
        <v>0</v>
      </c>
      <c r="CF48" s="34"/>
      <c r="CV48" s="119"/>
      <c r="CW48" s="40"/>
      <c r="CX48" s="40"/>
      <c r="DA48" s="40"/>
      <c r="DB48" s="40"/>
      <c r="DC48" s="40"/>
      <c r="DD48" s="40"/>
      <c r="DE48" s="40"/>
      <c r="DF48" s="40"/>
      <c r="DG48" s="40"/>
      <c r="DH48" s="40"/>
      <c r="DI48" s="40"/>
      <c r="DJ48" s="40"/>
      <c r="DK48" s="40"/>
      <c r="DL48" s="40"/>
      <c r="DM48" s="40"/>
      <c r="DN48" s="40"/>
      <c r="DO48" s="40"/>
      <c r="DP48" s="40"/>
      <c r="DQ48" s="40"/>
      <c r="DR48" s="40"/>
      <c r="DS48" s="40"/>
      <c r="DT48" s="40"/>
    </row>
    <row r="49" spans="1:140" x14ac:dyDescent="0.25">
      <c r="A49" s="34"/>
      <c r="B49" s="141"/>
      <c r="C49" s="34" t="s">
        <v>175</v>
      </c>
      <c r="D49" s="70">
        <f>Milieuvariabelen!B12</f>
        <v>1.1859999999999999</v>
      </c>
      <c r="E49" s="34"/>
      <c r="F49" s="141"/>
      <c r="G49" s="96" t="s">
        <v>176</v>
      </c>
      <c r="H49" s="70">
        <f>Milieuvariabelen!E12</f>
        <v>30.6</v>
      </c>
      <c r="I49" s="34"/>
      <c r="J49" s="40"/>
      <c r="K49" s="40"/>
      <c r="L49" s="40"/>
      <c r="M49" s="34"/>
      <c r="N49" s="40"/>
      <c r="O49" s="40"/>
      <c r="P49" s="40"/>
      <c r="Q49" s="40"/>
      <c r="R49" s="40"/>
      <c r="S49" s="40"/>
      <c r="T49" s="40"/>
      <c r="U49" s="34"/>
      <c r="V49" s="34"/>
      <c r="W49" s="34"/>
      <c r="X49" s="34"/>
      <c r="Y49" s="410"/>
      <c r="Z49" s="427"/>
      <c r="AA49" s="141"/>
      <c r="AB49" s="34" t="s">
        <v>175</v>
      </c>
      <c r="AC49" s="76">
        <f>Milieuvariabelen!B35</f>
        <v>1.1859999999999999</v>
      </c>
      <c r="AD49" s="34"/>
      <c r="AE49" s="141"/>
      <c r="AF49" s="96" t="s">
        <v>176</v>
      </c>
      <c r="AG49" s="76">
        <f>Milieuvariabelen!E35</f>
        <v>30.6</v>
      </c>
      <c r="AH49" s="34"/>
      <c r="AX49" s="119"/>
      <c r="AY49" s="40"/>
      <c r="AZ49" s="141"/>
      <c r="BA49" s="34" t="s">
        <v>175</v>
      </c>
      <c r="BB49" s="70">
        <f>Milieuvariabelen!B58</f>
        <v>1.1859999999999999</v>
      </c>
      <c r="BC49" s="34"/>
      <c r="BD49" s="141"/>
      <c r="BE49" s="96" t="s">
        <v>176</v>
      </c>
      <c r="BF49" s="70">
        <f>Milieuvariabelen!E58</f>
        <v>30.6</v>
      </c>
      <c r="BG49" s="34"/>
      <c r="BW49" s="119"/>
      <c r="BX49" s="40"/>
      <c r="BY49" s="141"/>
      <c r="BZ49" s="34" t="s">
        <v>175</v>
      </c>
      <c r="CA49" s="70">
        <f>Milieuvariabelen!B81</f>
        <v>1.1859999999999999</v>
      </c>
      <c r="CB49" s="34"/>
      <c r="CC49" s="141"/>
      <c r="CD49" s="96" t="s">
        <v>176</v>
      </c>
      <c r="CE49" s="70">
        <f>Milieuvariabelen!E81</f>
        <v>30.6</v>
      </c>
      <c r="CF49" s="34"/>
      <c r="CV49" s="119"/>
      <c r="CW49" s="40"/>
      <c r="CX49" s="40"/>
      <c r="CY49" s="25"/>
      <c r="CZ49" s="27"/>
      <c r="DA49" s="40"/>
      <c r="DB49" s="40"/>
      <c r="DC49" s="40"/>
      <c r="DD49" s="40"/>
      <c r="DE49" s="40"/>
      <c r="DF49" s="40"/>
      <c r="DG49" s="40"/>
      <c r="DH49" s="40"/>
      <c r="DI49" s="40"/>
      <c r="DJ49" s="40"/>
      <c r="DK49" s="40"/>
      <c r="DL49" s="40"/>
      <c r="DM49" s="40"/>
      <c r="DN49" s="40"/>
      <c r="DO49" s="40"/>
      <c r="DP49" s="40"/>
      <c r="DQ49" s="40"/>
      <c r="DR49" s="40"/>
      <c r="DS49" s="40"/>
      <c r="DT49" s="40"/>
    </row>
    <row r="50" spans="1:140" ht="15.6" thickBot="1" x14ac:dyDescent="0.3">
      <c r="A50" s="34"/>
      <c r="B50" s="137"/>
      <c r="C50" s="99" t="s">
        <v>182</v>
      </c>
      <c r="D50" s="86">
        <f>D48*D49</f>
        <v>0</v>
      </c>
      <c r="E50" s="34"/>
      <c r="F50" s="137"/>
      <c r="G50" s="142" t="s">
        <v>183</v>
      </c>
      <c r="H50" s="86">
        <f>H48*H49</f>
        <v>0</v>
      </c>
      <c r="I50" s="34"/>
      <c r="J50" s="40"/>
      <c r="K50" s="40"/>
      <c r="L50" s="40"/>
      <c r="M50" s="34"/>
      <c r="N50" s="40"/>
      <c r="O50" s="40"/>
      <c r="P50" s="40"/>
      <c r="Q50" s="40"/>
      <c r="R50" s="40"/>
      <c r="S50" s="40"/>
      <c r="T50" s="40"/>
      <c r="U50" s="34"/>
      <c r="V50" s="140"/>
      <c r="W50" s="140"/>
      <c r="X50" s="140"/>
      <c r="Y50" s="410"/>
      <c r="Z50" s="427"/>
      <c r="AA50" s="137"/>
      <c r="AB50" s="99" t="s">
        <v>182</v>
      </c>
      <c r="AC50" s="86">
        <f>AC48*AC49</f>
        <v>0</v>
      </c>
      <c r="AD50" s="34"/>
      <c r="AE50" s="137"/>
      <c r="AF50" s="142" t="s">
        <v>183</v>
      </c>
      <c r="AG50" s="86">
        <f>AG48*AG49</f>
        <v>0</v>
      </c>
      <c r="AH50" s="34"/>
      <c r="AX50" s="119"/>
      <c r="AY50" s="40"/>
      <c r="AZ50" s="137"/>
      <c r="BA50" s="99" t="s">
        <v>182</v>
      </c>
      <c r="BB50" s="86">
        <f>BB48*BB49</f>
        <v>0</v>
      </c>
      <c r="BC50" s="34"/>
      <c r="BD50" s="137"/>
      <c r="BE50" s="142" t="s">
        <v>183</v>
      </c>
      <c r="BF50" s="86">
        <f>BF48*BF49</f>
        <v>0</v>
      </c>
      <c r="BG50" s="34"/>
      <c r="BH50" s="40"/>
      <c r="BI50" s="40"/>
      <c r="BJ50" s="40"/>
      <c r="BK50" s="34"/>
      <c r="BL50" s="40"/>
      <c r="BM50" s="40"/>
      <c r="BN50" s="40"/>
      <c r="BO50" s="40"/>
      <c r="BP50" s="40"/>
      <c r="BQ50" s="40"/>
      <c r="BR50" s="40"/>
      <c r="BS50" s="40"/>
      <c r="BT50" s="53"/>
      <c r="BU50" s="53"/>
      <c r="BV50" s="53"/>
      <c r="BW50" s="119"/>
      <c r="BX50" s="40"/>
      <c r="BY50" s="137"/>
      <c r="BZ50" s="99" t="s">
        <v>182</v>
      </c>
      <c r="CA50" s="86">
        <f>CA48*CA49</f>
        <v>0</v>
      </c>
      <c r="CB50" s="34"/>
      <c r="CC50" s="137"/>
      <c r="CD50" s="142" t="s">
        <v>183</v>
      </c>
      <c r="CE50" s="86">
        <f>CE48*CE49</f>
        <v>0</v>
      </c>
      <c r="CF50" s="34"/>
      <c r="CG50" s="244"/>
      <c r="CH50" s="244"/>
      <c r="CI50" s="244"/>
      <c r="CJ50" s="244"/>
      <c r="CK50" s="244"/>
      <c r="CL50" s="40"/>
      <c r="CM50" s="40"/>
      <c r="CN50" s="40"/>
      <c r="CO50" s="40"/>
      <c r="CP50" s="40"/>
      <c r="CQ50" s="40"/>
      <c r="CR50" s="40"/>
      <c r="CS50" s="53"/>
      <c r="CT50" s="53"/>
      <c r="CU50" s="53"/>
      <c r="CV50" s="460"/>
      <c r="CW50" s="40"/>
      <c r="CX50" s="40"/>
      <c r="CY50" s="40"/>
      <c r="CZ50" s="143"/>
      <c r="DA50" s="40"/>
      <c r="DB50" s="40"/>
      <c r="DC50" s="40"/>
      <c r="DD50" s="40"/>
      <c r="DE50" s="40"/>
      <c r="DF50" s="40"/>
      <c r="DG50" s="40"/>
      <c r="DH50" s="40"/>
      <c r="DI50" s="40"/>
      <c r="DJ50" s="40"/>
      <c r="DK50" s="40"/>
      <c r="DL50" s="244"/>
      <c r="DM50" s="244"/>
      <c r="DN50" s="244"/>
      <c r="DO50" s="244"/>
      <c r="DP50" s="40"/>
      <c r="DQ50" s="40"/>
      <c r="DR50" s="40"/>
      <c r="DS50" s="40"/>
      <c r="DT50" s="40"/>
    </row>
    <row r="51" spans="1:140" ht="15.6" thickBot="1" x14ac:dyDescent="0.3">
      <c r="A51" s="34"/>
      <c r="B51" s="34"/>
      <c r="C51" s="101"/>
      <c r="D51" s="79"/>
      <c r="E51" s="34"/>
      <c r="F51" s="34"/>
      <c r="G51" s="101"/>
      <c r="H51" s="79"/>
      <c r="I51" s="34"/>
      <c r="J51" s="40"/>
      <c r="K51" s="40"/>
      <c r="L51" s="40"/>
      <c r="M51" s="34"/>
      <c r="N51" s="40"/>
      <c r="O51" s="40"/>
      <c r="P51" s="40"/>
      <c r="Q51" s="40"/>
      <c r="R51" s="40"/>
      <c r="S51" s="40"/>
      <c r="T51" s="40"/>
      <c r="U51" s="34"/>
      <c r="V51" s="140"/>
      <c r="W51" s="140"/>
      <c r="X51" s="140"/>
      <c r="Y51" s="410"/>
      <c r="Z51" s="427"/>
      <c r="AA51" s="34"/>
      <c r="AB51" s="342"/>
      <c r="AC51" s="386"/>
      <c r="AD51" s="34"/>
      <c r="AE51" s="34"/>
      <c r="AF51" s="342"/>
      <c r="AG51" s="386"/>
      <c r="AH51" s="34"/>
      <c r="AI51" s="40"/>
      <c r="AJ51" s="40"/>
      <c r="AK51" s="40"/>
      <c r="AL51" s="34"/>
      <c r="AM51" s="40"/>
      <c r="AN51" s="40"/>
      <c r="AO51" s="40"/>
      <c r="AP51" s="40"/>
      <c r="AQ51" s="40"/>
      <c r="AR51" s="40"/>
      <c r="AS51" s="40"/>
      <c r="AT51" s="40"/>
      <c r="AU51" s="40"/>
      <c r="AV51" s="40"/>
      <c r="AW51" s="40"/>
      <c r="AX51" s="40"/>
      <c r="AY51" s="451"/>
      <c r="AZ51" s="40"/>
      <c r="BA51" s="40"/>
      <c r="BB51" s="119"/>
      <c r="BC51" s="40"/>
      <c r="BD51" s="34"/>
      <c r="BE51" s="342"/>
      <c r="BF51" s="386"/>
      <c r="BG51" s="34"/>
      <c r="BH51" s="40"/>
      <c r="BI51" s="40"/>
      <c r="BJ51" s="40"/>
      <c r="BK51" s="34"/>
      <c r="BL51" s="40"/>
      <c r="BM51" s="40"/>
      <c r="BN51" s="40"/>
      <c r="BO51" s="40"/>
      <c r="BP51" s="40"/>
      <c r="BQ51" s="40"/>
      <c r="BR51" s="40"/>
      <c r="BS51" s="40"/>
      <c r="BT51" s="40"/>
      <c r="BU51" s="40"/>
      <c r="BV51" s="40"/>
      <c r="BW51" s="460"/>
      <c r="BX51" s="40"/>
      <c r="BY51" s="40"/>
      <c r="BZ51" s="40"/>
      <c r="CA51" s="40"/>
      <c r="CB51" s="40"/>
      <c r="CC51" s="40"/>
      <c r="CD51" s="40"/>
      <c r="CE51" s="119"/>
      <c r="CF51" s="40"/>
      <c r="CG51" s="244"/>
      <c r="CH51" s="244"/>
      <c r="CI51" s="244"/>
      <c r="CJ51" s="244"/>
      <c r="CK51" s="244"/>
      <c r="CL51" s="244"/>
      <c r="CM51" s="244"/>
      <c r="CN51" s="244"/>
      <c r="CO51" s="40"/>
      <c r="CP51" s="40"/>
      <c r="CQ51" s="40"/>
      <c r="CR51" s="40"/>
      <c r="CS51" s="40"/>
      <c r="CT51" s="40"/>
      <c r="CU51" s="40"/>
      <c r="CV51" s="461"/>
      <c r="CW51" s="244"/>
      <c r="CX51" s="40"/>
      <c r="CY51" s="40"/>
      <c r="CZ51" s="40"/>
      <c r="DA51" s="40"/>
      <c r="DB51" s="40"/>
      <c r="DC51" s="40"/>
      <c r="DD51" s="40"/>
      <c r="DE51" s="40"/>
      <c r="DF51" s="40"/>
      <c r="DG51" s="40"/>
      <c r="DH51" s="40"/>
      <c r="DI51" s="40"/>
      <c r="DJ51" s="40"/>
      <c r="DK51" s="40"/>
      <c r="DL51" s="244"/>
      <c r="DM51" s="244"/>
      <c r="DN51" s="244"/>
      <c r="DO51" s="244"/>
      <c r="DP51" s="40"/>
      <c r="DQ51" s="40"/>
      <c r="DR51" s="40"/>
      <c r="DS51" s="40"/>
      <c r="DT51" s="40"/>
    </row>
    <row r="52" spans="1:140" x14ac:dyDescent="0.25">
      <c r="A52" s="34"/>
      <c r="B52" s="58" t="s">
        <v>374</v>
      </c>
      <c r="C52" s="59" t="s">
        <v>172</v>
      </c>
      <c r="D52" s="61">
        <f>Invoer!C8</f>
        <v>0</v>
      </c>
      <c r="E52" s="34"/>
      <c r="F52" s="58" t="s">
        <v>374</v>
      </c>
      <c r="G52" s="59" t="s">
        <v>172</v>
      </c>
      <c r="H52" s="61">
        <f>D52</f>
        <v>0</v>
      </c>
      <c r="I52" s="34"/>
      <c r="J52" s="244"/>
      <c r="K52" s="244"/>
      <c r="L52" s="244"/>
      <c r="M52" s="244"/>
      <c r="N52" s="40"/>
      <c r="O52" s="40"/>
      <c r="P52" s="40"/>
      <c r="Q52" s="40"/>
      <c r="R52" s="40"/>
      <c r="S52" s="40"/>
      <c r="T52" s="40"/>
      <c r="U52" s="34"/>
      <c r="V52" s="34"/>
      <c r="W52" s="34"/>
      <c r="X52" s="34"/>
      <c r="Y52" s="410"/>
      <c r="Z52" s="427"/>
      <c r="AA52" s="58" t="s">
        <v>374</v>
      </c>
      <c r="AB52" s="59" t="s">
        <v>172</v>
      </c>
      <c r="AC52" s="61">
        <f>Invoer!D8</f>
        <v>0</v>
      </c>
      <c r="AD52" s="34"/>
      <c r="AE52" s="58" t="s">
        <v>374</v>
      </c>
      <c r="AF52" s="59" t="s">
        <v>172</v>
      </c>
      <c r="AG52" s="61">
        <f>AC52</f>
        <v>0</v>
      </c>
      <c r="AH52" s="34"/>
      <c r="AI52" s="40"/>
      <c r="AJ52" s="40"/>
      <c r="AK52" s="40"/>
      <c r="AL52" s="34"/>
      <c r="AM52" s="40"/>
      <c r="AN52" s="40"/>
      <c r="AO52" s="40"/>
      <c r="AP52" s="40"/>
      <c r="AQ52" s="40"/>
      <c r="AR52" s="40"/>
      <c r="AS52" s="40"/>
      <c r="AT52" s="40"/>
      <c r="AU52" s="40"/>
      <c r="AV52" s="40"/>
      <c r="AW52" s="40"/>
      <c r="AX52" s="40"/>
      <c r="AY52" s="451"/>
      <c r="AZ52" s="455" t="s">
        <v>374</v>
      </c>
      <c r="BA52" s="59" t="s">
        <v>172</v>
      </c>
      <c r="BB52" s="61">
        <f>Invoer!E8</f>
        <v>0</v>
      </c>
      <c r="BC52" s="34"/>
      <c r="BD52" s="58" t="s">
        <v>374</v>
      </c>
      <c r="BE52" s="59" t="s">
        <v>172</v>
      </c>
      <c r="BF52" s="61">
        <f>BB52</f>
        <v>0</v>
      </c>
      <c r="BG52" s="34"/>
      <c r="BH52" s="40"/>
      <c r="BI52" s="40"/>
      <c r="BJ52" s="40"/>
      <c r="BK52" s="34"/>
      <c r="BL52" s="40"/>
      <c r="BM52" s="40"/>
      <c r="BN52" s="40"/>
      <c r="BO52" s="40"/>
      <c r="BP52" s="40"/>
      <c r="BQ52" s="40"/>
      <c r="BR52" s="40"/>
      <c r="BS52" s="40"/>
      <c r="BT52" s="40"/>
      <c r="BU52" s="40"/>
      <c r="BV52" s="40"/>
      <c r="BW52" s="460"/>
      <c r="BX52" s="40"/>
      <c r="BY52" s="58" t="s">
        <v>374</v>
      </c>
      <c r="BZ52" s="59" t="s">
        <v>172</v>
      </c>
      <c r="CA52" s="61">
        <f>Invoer!F8</f>
        <v>0</v>
      </c>
      <c r="CB52" s="34"/>
      <c r="CC52" s="58" t="s">
        <v>374</v>
      </c>
      <c r="CD52" s="59" t="s">
        <v>172</v>
      </c>
      <c r="CE52" s="61">
        <f>CA52</f>
        <v>0</v>
      </c>
      <c r="CF52" s="244"/>
      <c r="CG52" s="244"/>
      <c r="CH52" s="244"/>
      <c r="CI52" s="244"/>
      <c r="CJ52" s="244"/>
      <c r="CK52" s="244"/>
      <c r="CL52" s="244"/>
      <c r="CM52" s="244"/>
      <c r="CN52" s="244"/>
      <c r="CO52" s="244"/>
      <c r="CP52" s="244"/>
      <c r="CQ52" s="244"/>
      <c r="CR52" s="244"/>
      <c r="CS52" s="40"/>
      <c r="CT52" s="40"/>
      <c r="CU52" s="40"/>
      <c r="CV52" s="461"/>
      <c r="CW52" s="244"/>
      <c r="CX52" s="40"/>
      <c r="CY52" s="40"/>
      <c r="CZ52" s="40"/>
      <c r="DA52" s="40"/>
      <c r="DB52" s="40"/>
      <c r="DC52" s="40"/>
      <c r="DD52" s="40"/>
      <c r="DE52" s="40"/>
      <c r="DF52" s="40"/>
      <c r="DG52" s="40"/>
      <c r="DH52" s="40"/>
      <c r="DI52" s="40"/>
      <c r="DJ52" s="40"/>
      <c r="DK52" s="40"/>
      <c r="DL52" s="244"/>
      <c r="DM52" s="244"/>
      <c r="DN52" s="244"/>
      <c r="DO52" s="244"/>
      <c r="DP52" s="40"/>
      <c r="DQ52" s="40"/>
      <c r="DR52" s="40"/>
      <c r="DS52" s="40"/>
      <c r="DT52" s="40"/>
      <c r="DU52" s="40"/>
      <c r="DV52" s="40"/>
      <c r="DW52" s="40"/>
      <c r="DX52" s="40"/>
      <c r="DY52" s="40"/>
      <c r="DZ52" s="40"/>
      <c r="EA52" s="40"/>
      <c r="EB52" s="40"/>
      <c r="EC52" s="40"/>
      <c r="ED52" s="40"/>
      <c r="EE52" s="40"/>
      <c r="EF52" s="40"/>
      <c r="EG52" s="40"/>
      <c r="EH52" s="40"/>
      <c r="EI52" s="40"/>
      <c r="EJ52" s="40"/>
    </row>
    <row r="53" spans="1:140" x14ac:dyDescent="0.25">
      <c r="A53" s="34"/>
      <c r="B53" s="141"/>
      <c r="C53" s="34" t="s">
        <v>175</v>
      </c>
      <c r="D53" s="70">
        <f>Milieuvariabelen!B13</f>
        <v>0.4</v>
      </c>
      <c r="E53" s="34"/>
      <c r="F53" s="141"/>
      <c r="G53" s="144" t="s">
        <v>176</v>
      </c>
      <c r="H53" s="70">
        <f>Milieuvariabelen!E13</f>
        <v>20</v>
      </c>
      <c r="I53" s="34"/>
      <c r="J53" s="244"/>
      <c r="K53" s="244"/>
      <c r="L53" s="244"/>
      <c r="M53" s="244"/>
      <c r="N53" s="40"/>
      <c r="O53" s="40"/>
      <c r="P53" s="40"/>
      <c r="Q53" s="40"/>
      <c r="R53" s="40"/>
      <c r="S53" s="40"/>
      <c r="T53" s="40"/>
      <c r="U53" s="34"/>
      <c r="V53" s="34"/>
      <c r="W53" s="34"/>
      <c r="X53" s="34"/>
      <c r="Y53" s="410"/>
      <c r="Z53" s="427"/>
      <c r="AA53" s="141"/>
      <c r="AB53" s="34" t="s">
        <v>175</v>
      </c>
      <c r="AC53" s="76">
        <f>Milieuvariabelen!B36</f>
        <v>0.4</v>
      </c>
      <c r="AD53" s="34"/>
      <c r="AE53" s="141"/>
      <c r="AF53" s="144" t="s">
        <v>176</v>
      </c>
      <c r="AG53" s="76">
        <f>Milieuvariabelen!E36</f>
        <v>20</v>
      </c>
      <c r="AH53" s="34"/>
      <c r="AI53" s="40"/>
      <c r="AJ53" s="40"/>
      <c r="AK53" s="40"/>
      <c r="AL53" s="34"/>
      <c r="AM53" s="40"/>
      <c r="AN53" s="40"/>
      <c r="AO53" s="40"/>
      <c r="AP53" s="40"/>
      <c r="AQ53" s="40"/>
      <c r="AR53" s="40"/>
      <c r="AS53" s="40"/>
      <c r="AT53" s="40"/>
      <c r="AU53" s="40"/>
      <c r="AV53" s="40"/>
      <c r="AW53" s="40"/>
      <c r="AX53" s="40"/>
      <c r="AY53" s="451"/>
      <c r="AZ53" s="456"/>
      <c r="BA53" s="34" t="s">
        <v>175</v>
      </c>
      <c r="BB53" s="70">
        <f>Milieuvariabelen!B59</f>
        <v>0.4</v>
      </c>
      <c r="BC53" s="34"/>
      <c r="BD53" s="141"/>
      <c r="BE53" s="144" t="s">
        <v>176</v>
      </c>
      <c r="BF53" s="70">
        <f>Milieuvariabelen!E59</f>
        <v>20</v>
      </c>
      <c r="BG53" s="34"/>
      <c r="BH53" s="40"/>
      <c r="BI53" s="40"/>
      <c r="BJ53" s="40"/>
      <c r="BK53" s="34"/>
      <c r="BL53" s="40"/>
      <c r="BM53" s="40"/>
      <c r="BN53" s="40"/>
      <c r="BO53" s="40"/>
      <c r="BP53" s="40"/>
      <c r="BQ53" s="40"/>
      <c r="BR53" s="40"/>
      <c r="BS53" s="40"/>
      <c r="BT53" s="40"/>
      <c r="BU53" s="40"/>
      <c r="BV53" s="40"/>
      <c r="BW53" s="460"/>
      <c r="BX53" s="40"/>
      <c r="BY53" s="141"/>
      <c r="BZ53" s="34" t="s">
        <v>175</v>
      </c>
      <c r="CA53" s="70">
        <f>Milieuvariabelen!B82</f>
        <v>0.4</v>
      </c>
      <c r="CB53" s="34"/>
      <c r="CC53" s="141"/>
      <c r="CD53" s="144" t="s">
        <v>176</v>
      </c>
      <c r="CE53" s="70">
        <f>Milieuvariabelen!E82</f>
        <v>20</v>
      </c>
      <c r="CF53" s="244"/>
      <c r="CG53" s="244"/>
      <c r="CH53" s="244"/>
      <c r="CI53" s="244"/>
      <c r="CJ53" s="244"/>
      <c r="CK53" s="244"/>
      <c r="CL53" s="244"/>
      <c r="CM53" s="244"/>
      <c r="CN53" s="244"/>
      <c r="CO53" s="244"/>
      <c r="CP53" s="244"/>
      <c r="CQ53" s="244"/>
      <c r="CR53" s="244"/>
      <c r="CS53" s="40"/>
      <c r="CT53" s="40"/>
      <c r="CU53" s="40"/>
      <c r="CV53" s="461"/>
      <c r="CW53" s="244"/>
      <c r="CX53" s="40"/>
      <c r="CY53" s="40"/>
      <c r="CZ53" s="40"/>
      <c r="DA53" s="40"/>
      <c r="DB53" s="40"/>
      <c r="DC53" s="40"/>
      <c r="DD53" s="40"/>
      <c r="DE53" s="40"/>
      <c r="DF53" s="40"/>
      <c r="DG53" s="40"/>
      <c r="DH53" s="40"/>
      <c r="DI53" s="40"/>
      <c r="DJ53" s="40"/>
      <c r="DK53" s="40"/>
      <c r="DL53" s="244"/>
      <c r="DM53" s="244"/>
      <c r="DN53" s="244"/>
      <c r="DO53" s="244"/>
      <c r="DP53" s="40"/>
      <c r="DQ53" s="40"/>
      <c r="DR53" s="40"/>
      <c r="DS53" s="40"/>
      <c r="DT53" s="40"/>
      <c r="DU53" s="40"/>
      <c r="DV53" s="40"/>
      <c r="DW53" s="40"/>
      <c r="DX53" s="40"/>
      <c r="DY53" s="40"/>
      <c r="DZ53" s="40"/>
      <c r="EA53" s="40"/>
      <c r="EB53" s="40"/>
      <c r="EC53" s="40"/>
      <c r="ED53" s="40"/>
      <c r="EE53" s="40"/>
      <c r="EF53" s="40"/>
      <c r="EG53" s="40"/>
      <c r="EH53" s="40"/>
      <c r="EI53" s="40"/>
      <c r="EJ53" s="40"/>
    </row>
    <row r="54" spans="1:140" ht="15.6" thickBot="1" x14ac:dyDescent="0.3">
      <c r="A54" s="34"/>
      <c r="B54" s="387"/>
      <c r="C54" s="99" t="s">
        <v>182</v>
      </c>
      <c r="D54" s="86">
        <f>D52*D53</f>
        <v>0</v>
      </c>
      <c r="E54" s="34"/>
      <c r="F54" s="387"/>
      <c r="G54" s="145" t="s">
        <v>183</v>
      </c>
      <c r="H54" s="86">
        <f>H52*H53</f>
        <v>0</v>
      </c>
      <c r="I54" s="34"/>
      <c r="J54" s="244"/>
      <c r="K54" s="244"/>
      <c r="L54" s="244"/>
      <c r="M54" s="244"/>
      <c r="N54" s="40"/>
      <c r="O54" s="40"/>
      <c r="P54" s="40"/>
      <c r="Q54" s="40"/>
      <c r="R54" s="40"/>
      <c r="S54" s="40"/>
      <c r="T54" s="40"/>
      <c r="U54" s="34"/>
      <c r="V54" s="34"/>
      <c r="W54" s="34"/>
      <c r="X54" s="34"/>
      <c r="Y54" s="410"/>
      <c r="Z54" s="427"/>
      <c r="AA54" s="387"/>
      <c r="AB54" s="99" t="s">
        <v>182</v>
      </c>
      <c r="AC54" s="86">
        <f>AC52*AC53</f>
        <v>0</v>
      </c>
      <c r="AD54" s="34"/>
      <c r="AE54" s="387"/>
      <c r="AF54" s="145" t="s">
        <v>183</v>
      </c>
      <c r="AG54" s="86">
        <f>AG52*AG53</f>
        <v>0</v>
      </c>
      <c r="AH54" s="34"/>
      <c r="AI54" s="244"/>
      <c r="AJ54" s="244"/>
      <c r="AK54" s="244"/>
      <c r="AL54" s="244"/>
      <c r="AM54" s="244"/>
      <c r="AN54" s="40"/>
      <c r="AO54" s="40"/>
      <c r="AP54" s="40"/>
      <c r="AQ54" s="40"/>
      <c r="AR54" s="40"/>
      <c r="AS54" s="40"/>
      <c r="AT54" s="40"/>
      <c r="AU54" s="40"/>
      <c r="AV54" s="40"/>
      <c r="AW54" s="40"/>
      <c r="AX54" s="40"/>
      <c r="AY54" s="451"/>
      <c r="AZ54" s="457"/>
      <c r="BA54" s="99" t="s">
        <v>182</v>
      </c>
      <c r="BB54" s="86">
        <f>BB52*BB53</f>
        <v>0</v>
      </c>
      <c r="BC54" s="34"/>
      <c r="BD54" s="387"/>
      <c r="BE54" s="145" t="s">
        <v>183</v>
      </c>
      <c r="BF54" s="86">
        <f>BF52*BF53</f>
        <v>0</v>
      </c>
      <c r="BG54" s="34"/>
      <c r="BH54" s="244"/>
      <c r="BI54" s="244"/>
      <c r="BJ54" s="244"/>
      <c r="BK54" s="244"/>
      <c r="BL54" s="40"/>
      <c r="BM54" s="40"/>
      <c r="BN54" s="40"/>
      <c r="BO54" s="34"/>
      <c r="BP54" s="40"/>
      <c r="BQ54" s="40"/>
      <c r="BR54" s="40"/>
      <c r="BS54" s="40"/>
      <c r="BT54" s="40"/>
      <c r="BU54" s="40"/>
      <c r="BV54" s="40"/>
      <c r="BW54" s="460"/>
      <c r="BX54" s="40"/>
      <c r="BY54" s="387"/>
      <c r="BZ54" s="99" t="s">
        <v>182</v>
      </c>
      <c r="CA54" s="86">
        <f>CA52*CA53</f>
        <v>0</v>
      </c>
      <c r="CB54" s="34"/>
      <c r="CC54" s="387"/>
      <c r="CD54" s="145" t="s">
        <v>183</v>
      </c>
      <c r="CE54" s="86">
        <f>CE52*CE53</f>
        <v>0</v>
      </c>
      <c r="CF54" s="244"/>
      <c r="CG54" s="244"/>
      <c r="CH54" s="244"/>
      <c r="CI54" s="244"/>
      <c r="CJ54" s="244"/>
      <c r="CK54" s="244"/>
      <c r="CL54" s="244"/>
      <c r="CM54" s="244"/>
      <c r="CN54" s="244"/>
      <c r="CO54" s="244"/>
      <c r="CP54" s="244"/>
      <c r="CQ54" s="244"/>
      <c r="CR54" s="244"/>
      <c r="CS54" s="40"/>
      <c r="CT54" s="244"/>
      <c r="CU54" s="244"/>
      <c r="CV54" s="461"/>
      <c r="CW54" s="244"/>
      <c r="CX54" s="40"/>
      <c r="CY54" s="40"/>
      <c r="CZ54" s="40"/>
      <c r="DA54" s="40"/>
      <c r="DB54" s="40"/>
      <c r="DC54" s="40"/>
      <c r="DD54" s="40"/>
      <c r="DE54" s="40"/>
      <c r="DF54" s="40"/>
      <c r="DG54" s="40"/>
      <c r="DH54" s="40"/>
      <c r="DI54" s="40"/>
      <c r="DJ54" s="40"/>
      <c r="DK54" s="40"/>
      <c r="DL54" s="244"/>
      <c r="DM54" s="244"/>
      <c r="DN54" s="244"/>
      <c r="DO54" s="244"/>
      <c r="DP54" s="40"/>
      <c r="DQ54" s="40"/>
      <c r="DR54" s="40"/>
      <c r="DS54" s="40"/>
      <c r="DT54" s="40"/>
      <c r="DU54" s="40"/>
      <c r="DV54" s="40"/>
      <c r="DW54" s="40"/>
      <c r="DX54" s="40"/>
      <c r="DY54" s="40"/>
      <c r="DZ54" s="40"/>
      <c r="EA54" s="40"/>
      <c r="EB54" s="40"/>
      <c r="EC54" s="40"/>
      <c r="ED54" s="40"/>
      <c r="EE54" s="40"/>
      <c r="EF54" s="40"/>
      <c r="EG54" s="40"/>
      <c r="EH54" s="40"/>
      <c r="EI54" s="40"/>
      <c r="EJ54" s="40"/>
    </row>
    <row r="55" spans="1:140" ht="15.6" thickBot="1" x14ac:dyDescent="0.3">
      <c r="A55" s="34"/>
      <c r="B55" s="34"/>
      <c r="C55" s="342"/>
      <c r="D55" s="386"/>
      <c r="E55" s="34"/>
      <c r="F55" s="34"/>
      <c r="G55" s="342"/>
      <c r="H55" s="386"/>
      <c r="I55" s="34"/>
      <c r="J55" s="244"/>
      <c r="K55" s="244"/>
      <c r="L55" s="244"/>
      <c r="M55" s="244"/>
      <c r="N55" s="40"/>
      <c r="O55" s="40"/>
      <c r="P55" s="40"/>
      <c r="Q55" s="40"/>
      <c r="R55" s="40"/>
      <c r="S55" s="40"/>
      <c r="T55" s="40"/>
      <c r="U55" s="34"/>
      <c r="V55" s="34"/>
      <c r="W55" s="34"/>
      <c r="X55" s="34"/>
      <c r="Y55" s="410"/>
      <c r="Z55" s="427"/>
      <c r="AA55" s="34"/>
      <c r="AB55" s="342"/>
      <c r="AC55" s="386"/>
      <c r="AD55" s="34"/>
      <c r="AE55" s="34"/>
      <c r="AF55" s="342"/>
      <c r="AG55" s="386"/>
      <c r="AH55" s="34"/>
      <c r="AI55" s="244"/>
      <c r="AJ55" s="244"/>
      <c r="AK55" s="244"/>
      <c r="AL55" s="244"/>
      <c r="AM55" s="244"/>
      <c r="AN55" s="40"/>
      <c r="AO55" s="40"/>
      <c r="AP55" s="40"/>
      <c r="AQ55" s="40"/>
      <c r="AR55" s="40"/>
      <c r="AS55" s="40"/>
      <c r="AT55" s="40"/>
      <c r="AU55" s="40"/>
      <c r="AV55" s="40"/>
      <c r="AW55" s="40"/>
      <c r="AX55" s="40"/>
      <c r="AY55" s="451"/>
      <c r="AZ55" s="410"/>
      <c r="BA55" s="342"/>
      <c r="BB55" s="386"/>
      <c r="BC55" s="34"/>
      <c r="BD55" s="34"/>
      <c r="BE55" s="342"/>
      <c r="BF55" s="386"/>
      <c r="BG55" s="34"/>
      <c r="BH55" s="244"/>
      <c r="BI55" s="244"/>
      <c r="BJ55" s="244"/>
      <c r="BK55" s="244"/>
      <c r="BL55" s="40"/>
      <c r="BM55" s="40"/>
      <c r="BN55" s="40"/>
      <c r="BO55" s="34"/>
      <c r="BP55" s="40"/>
      <c r="BQ55" s="40"/>
      <c r="BR55" s="40"/>
      <c r="BS55" s="40"/>
      <c r="BT55" s="40"/>
      <c r="BU55" s="40"/>
      <c r="BV55" s="40"/>
      <c r="BW55" s="460"/>
      <c r="BX55" s="40"/>
      <c r="BY55" s="34"/>
      <c r="BZ55" s="342"/>
      <c r="CA55" s="386"/>
      <c r="CB55" s="34"/>
      <c r="CC55" s="34"/>
      <c r="CD55" s="342"/>
      <c r="CE55" s="386"/>
      <c r="CF55" s="244"/>
      <c r="CG55" s="244"/>
      <c r="CH55" s="244"/>
      <c r="CI55" s="244"/>
      <c r="CJ55" s="244"/>
      <c r="CK55" s="244"/>
      <c r="CL55" s="244"/>
      <c r="CM55" s="244"/>
      <c r="CN55" s="244"/>
      <c r="CO55" s="244"/>
      <c r="CP55" s="244"/>
      <c r="CQ55" s="244"/>
      <c r="CR55" s="244"/>
      <c r="CS55" s="40"/>
      <c r="CT55" s="244"/>
      <c r="CU55" s="244"/>
      <c r="CV55" s="461"/>
      <c r="CW55" s="244"/>
      <c r="CX55" s="40"/>
      <c r="CY55" s="40"/>
      <c r="CZ55" s="40"/>
      <c r="DA55" s="40"/>
      <c r="DB55" s="40"/>
      <c r="DC55" s="40"/>
      <c r="DD55" s="40"/>
      <c r="DE55" s="40"/>
      <c r="DF55" s="40"/>
      <c r="DG55" s="40"/>
      <c r="DH55" s="40"/>
      <c r="DI55" s="40"/>
      <c r="DJ55" s="40"/>
      <c r="DK55" s="40"/>
      <c r="DL55" s="244"/>
      <c r="DM55" s="244"/>
      <c r="DN55" s="244"/>
      <c r="DO55" s="244"/>
      <c r="DP55" s="40"/>
      <c r="DQ55" s="40"/>
      <c r="DR55" s="40"/>
      <c r="DS55" s="40"/>
      <c r="DT55" s="40"/>
      <c r="DU55" s="40"/>
      <c r="DV55" s="40"/>
      <c r="DW55" s="40"/>
      <c r="DX55" s="40"/>
      <c r="DY55" s="40"/>
      <c r="DZ55" s="40"/>
      <c r="EA55" s="40"/>
      <c r="EB55" s="40"/>
      <c r="EC55" s="40"/>
      <c r="ED55" s="40"/>
      <c r="EE55" s="40"/>
      <c r="EF55" s="40"/>
      <c r="EG55" s="40"/>
      <c r="EH55" s="40"/>
      <c r="EI55" s="40"/>
      <c r="EJ55" s="40"/>
    </row>
    <row r="56" spans="1:140" x14ac:dyDescent="0.25">
      <c r="A56" s="34"/>
      <c r="B56" s="58" t="s">
        <v>375</v>
      </c>
      <c r="C56" s="59" t="s">
        <v>172</v>
      </c>
      <c r="D56" s="61">
        <f>Invoer!C9</f>
        <v>0</v>
      </c>
      <c r="E56" s="34"/>
      <c r="F56" s="58" t="s">
        <v>375</v>
      </c>
      <c r="G56" s="59" t="s">
        <v>172</v>
      </c>
      <c r="H56" s="61">
        <f>D56</f>
        <v>0</v>
      </c>
      <c r="I56" s="34"/>
      <c r="J56" s="244"/>
      <c r="K56" s="244"/>
      <c r="L56" s="244"/>
      <c r="M56" s="244"/>
      <c r="N56" s="40"/>
      <c r="O56" s="40"/>
      <c r="P56" s="40"/>
      <c r="Q56" s="40"/>
      <c r="R56" s="40"/>
      <c r="S56" s="40"/>
      <c r="T56" s="40"/>
      <c r="U56" s="34"/>
      <c r="V56" s="34"/>
      <c r="W56" s="34"/>
      <c r="X56" s="34"/>
      <c r="Y56" s="410"/>
      <c r="Z56" s="427"/>
      <c r="AA56" s="58" t="s">
        <v>375</v>
      </c>
      <c r="AB56" s="59" t="s">
        <v>172</v>
      </c>
      <c r="AC56" s="60">
        <f>Invoer!D9</f>
        <v>0</v>
      </c>
      <c r="AD56" s="34"/>
      <c r="AE56" s="58" t="s">
        <v>375</v>
      </c>
      <c r="AF56" s="59" t="s">
        <v>172</v>
      </c>
      <c r="AG56" s="61">
        <f>AC56</f>
        <v>0</v>
      </c>
      <c r="AH56" s="34"/>
      <c r="AI56" s="244"/>
      <c r="AJ56" s="244"/>
      <c r="AK56" s="244"/>
      <c r="AL56" s="244"/>
      <c r="AM56" s="244"/>
      <c r="AN56" s="40"/>
      <c r="AO56" s="40"/>
      <c r="AP56" s="40"/>
      <c r="AQ56" s="40"/>
      <c r="AR56" s="40"/>
      <c r="AS56" s="40"/>
      <c r="AT56" s="40"/>
      <c r="AU56" s="40"/>
      <c r="AV56" s="40"/>
      <c r="AW56" s="40"/>
      <c r="AX56" s="40"/>
      <c r="AY56" s="458"/>
      <c r="AZ56" s="452" t="s">
        <v>375</v>
      </c>
      <c r="BA56" s="59" t="s">
        <v>172</v>
      </c>
      <c r="BB56" s="61">
        <f>Invoer!E9</f>
        <v>0</v>
      </c>
      <c r="BC56" s="34"/>
      <c r="BD56" s="58" t="s">
        <v>375</v>
      </c>
      <c r="BE56" s="59" t="s">
        <v>172</v>
      </c>
      <c r="BF56" s="61">
        <f>BB56</f>
        <v>0</v>
      </c>
      <c r="BG56" s="34"/>
      <c r="BH56" s="244"/>
      <c r="BI56" s="244"/>
      <c r="BJ56" s="244"/>
      <c r="BK56" s="244"/>
      <c r="BL56" s="244"/>
      <c r="BM56" s="244"/>
      <c r="BN56" s="244"/>
      <c r="BO56" s="244"/>
      <c r="BP56" s="40"/>
      <c r="BQ56" s="40"/>
      <c r="BR56" s="40"/>
      <c r="BS56" s="40"/>
      <c r="BT56" s="40"/>
      <c r="BU56" s="40"/>
      <c r="BV56" s="40"/>
      <c r="BW56" s="460"/>
      <c r="BX56" s="40"/>
      <c r="BY56" s="58" t="s">
        <v>375</v>
      </c>
      <c r="BZ56" s="59" t="s">
        <v>172</v>
      </c>
      <c r="CA56" s="61">
        <f>Invoer!F9</f>
        <v>0</v>
      </c>
      <c r="CB56" s="34"/>
      <c r="CC56" s="58" t="s">
        <v>375</v>
      </c>
      <c r="CD56" s="59" t="s">
        <v>172</v>
      </c>
      <c r="CE56" s="61">
        <f>CA56</f>
        <v>0</v>
      </c>
      <c r="CF56" s="244"/>
      <c r="CG56" s="244"/>
      <c r="CH56" s="244"/>
      <c r="CI56" s="244"/>
      <c r="CJ56" s="244"/>
      <c r="CK56" s="244"/>
      <c r="CL56" s="244"/>
      <c r="CM56" s="244"/>
      <c r="CN56" s="244"/>
      <c r="CO56" s="244"/>
      <c r="CP56" s="244"/>
      <c r="CQ56" s="244"/>
      <c r="CR56" s="244"/>
      <c r="CS56" s="40"/>
      <c r="CT56" s="244"/>
      <c r="CU56" s="244"/>
      <c r="CV56" s="461"/>
      <c r="CW56" s="244"/>
      <c r="CX56" s="40"/>
      <c r="CY56" s="40"/>
      <c r="CZ56" s="40"/>
      <c r="DA56" s="40"/>
      <c r="DB56" s="40"/>
      <c r="DC56" s="40"/>
      <c r="DD56" s="40"/>
      <c r="DE56" s="40"/>
      <c r="DF56" s="40"/>
      <c r="DG56" s="40"/>
      <c r="DH56" s="40"/>
      <c r="DI56" s="40"/>
      <c r="DJ56" s="40"/>
      <c r="DK56" s="40"/>
      <c r="DL56" s="244"/>
      <c r="DM56" s="244"/>
      <c r="DN56" s="244"/>
      <c r="DO56" s="244"/>
      <c r="DP56" s="40"/>
      <c r="DQ56" s="40"/>
      <c r="DR56" s="40"/>
      <c r="DS56" s="40"/>
      <c r="DT56" s="40"/>
      <c r="DU56" s="40"/>
      <c r="DV56" s="40"/>
      <c r="DW56" s="40"/>
      <c r="DX56" s="40"/>
      <c r="DY56" s="40"/>
      <c r="DZ56" s="40"/>
      <c r="EA56" s="40"/>
      <c r="EB56" s="40"/>
      <c r="EC56" s="40"/>
      <c r="ED56" s="40"/>
      <c r="EE56" s="40"/>
      <c r="EF56" s="40"/>
      <c r="EG56" s="40"/>
      <c r="EH56" s="40"/>
      <c r="EI56" s="40"/>
      <c r="EJ56" s="40"/>
    </row>
    <row r="57" spans="1:140" x14ac:dyDescent="0.25">
      <c r="A57" s="34"/>
      <c r="B57" s="141"/>
      <c r="C57" s="34" t="s">
        <v>175</v>
      </c>
      <c r="D57" s="70">
        <f>Milieuvariabelen!B14</f>
        <v>1.03</v>
      </c>
      <c r="E57" s="34"/>
      <c r="F57" s="141"/>
      <c r="G57" s="388" t="s">
        <v>176</v>
      </c>
      <c r="H57" s="70">
        <f>Milieuvariabelen!E14</f>
        <v>26</v>
      </c>
      <c r="I57" s="34"/>
      <c r="J57" s="244"/>
      <c r="K57" s="244"/>
      <c r="L57" s="244"/>
      <c r="M57" s="244"/>
      <c r="N57" s="40"/>
      <c r="O57" s="40"/>
      <c r="P57" s="40"/>
      <c r="Q57" s="40"/>
      <c r="R57" s="40"/>
      <c r="S57" s="40"/>
      <c r="T57" s="40"/>
      <c r="U57" s="34"/>
      <c r="V57" s="34"/>
      <c r="W57" s="34"/>
      <c r="X57" s="34"/>
      <c r="Y57" s="410"/>
      <c r="Z57" s="427"/>
      <c r="AA57" s="141"/>
      <c r="AB57" s="34" t="s">
        <v>175</v>
      </c>
      <c r="AC57" s="76">
        <f>Milieuvariabelen!B37</f>
        <v>1.03</v>
      </c>
      <c r="AD57" s="34"/>
      <c r="AE57" s="141"/>
      <c r="AF57" s="388" t="s">
        <v>176</v>
      </c>
      <c r="AG57" s="76">
        <f>Milieuvariabelen!E37</f>
        <v>26</v>
      </c>
      <c r="AH57" s="34"/>
      <c r="AI57" s="244"/>
      <c r="AJ57" s="244"/>
      <c r="AK57" s="244"/>
      <c r="AL57" s="244"/>
      <c r="AM57" s="244"/>
      <c r="AN57" s="40"/>
      <c r="AO57" s="40"/>
      <c r="AP57" s="40"/>
      <c r="AQ57" s="40"/>
      <c r="AR57" s="40"/>
      <c r="AS57" s="40"/>
      <c r="AT57" s="40"/>
      <c r="AU57" s="40"/>
      <c r="AV57" s="40"/>
      <c r="AW57" s="40"/>
      <c r="AX57" s="40"/>
      <c r="AY57" s="458"/>
      <c r="AZ57" s="453"/>
      <c r="BA57" s="34" t="s">
        <v>175</v>
      </c>
      <c r="BB57" s="70">
        <f>Milieuvariabelen!B60</f>
        <v>1.03</v>
      </c>
      <c r="BC57" s="34"/>
      <c r="BD57" s="141"/>
      <c r="BE57" s="388" t="s">
        <v>176</v>
      </c>
      <c r="BF57" s="70">
        <f>Milieuvariabelen!E60</f>
        <v>26</v>
      </c>
      <c r="BG57" s="34"/>
      <c r="BH57" s="244"/>
      <c r="BI57" s="244"/>
      <c r="BJ57" s="244"/>
      <c r="BK57" s="244"/>
      <c r="BL57" s="244"/>
      <c r="BM57" s="244"/>
      <c r="BN57" s="244"/>
      <c r="BO57" s="244"/>
      <c r="BP57" s="40"/>
      <c r="BQ57" s="40"/>
      <c r="BR57" s="40"/>
      <c r="BS57" s="40"/>
      <c r="BT57" s="40"/>
      <c r="BU57" s="40"/>
      <c r="BV57" s="40"/>
      <c r="BW57" s="460"/>
      <c r="BX57" s="40"/>
      <c r="BY57" s="141"/>
      <c r="BZ57" s="34" t="s">
        <v>175</v>
      </c>
      <c r="CA57" s="70">
        <f>Milieuvariabelen!B83</f>
        <v>1.03</v>
      </c>
      <c r="CB57" s="34"/>
      <c r="CC57" s="141"/>
      <c r="CD57" s="388" t="s">
        <v>176</v>
      </c>
      <c r="CE57" s="70">
        <f>Milieuvariabelen!E83</f>
        <v>26</v>
      </c>
      <c r="CF57" s="244"/>
      <c r="CG57" s="244"/>
      <c r="CH57" s="244"/>
      <c r="CI57" s="244"/>
      <c r="CJ57" s="244"/>
      <c r="CK57" s="244"/>
      <c r="CL57" s="244"/>
      <c r="CM57" s="244"/>
      <c r="CN57" s="244"/>
      <c r="CO57" s="244"/>
      <c r="CP57" s="244"/>
      <c r="CQ57" s="244"/>
      <c r="CR57" s="244"/>
      <c r="CS57" s="40"/>
      <c r="CT57" s="244"/>
      <c r="CU57" s="244"/>
      <c r="CV57" s="461"/>
      <c r="CW57" s="244"/>
      <c r="CX57" s="40"/>
      <c r="CY57" s="40"/>
      <c r="CZ57" s="40"/>
      <c r="DA57" s="40"/>
      <c r="DB57" s="40"/>
      <c r="DC57" s="40"/>
      <c r="DD57" s="40"/>
      <c r="DE57" s="40"/>
      <c r="DF57" s="40"/>
      <c r="DG57" s="40"/>
      <c r="DH57" s="40"/>
      <c r="DI57" s="40"/>
      <c r="DJ57" s="40"/>
      <c r="DK57" s="40"/>
      <c r="DL57" s="244"/>
      <c r="DM57" s="244"/>
      <c r="DN57" s="244"/>
      <c r="DO57" s="244"/>
      <c r="DP57" s="40"/>
      <c r="DQ57" s="40"/>
      <c r="DR57" s="40"/>
      <c r="DS57" s="40"/>
      <c r="DT57" s="40"/>
      <c r="DU57" s="40"/>
      <c r="DV57" s="40"/>
      <c r="DW57" s="40"/>
      <c r="DX57" s="40"/>
      <c r="DY57" s="40"/>
      <c r="DZ57" s="40"/>
      <c r="EA57" s="40"/>
      <c r="EB57" s="40"/>
      <c r="EC57" s="40"/>
      <c r="ED57" s="40"/>
      <c r="EE57" s="40"/>
      <c r="EF57" s="40"/>
      <c r="EG57" s="40"/>
      <c r="EH57" s="40"/>
      <c r="EI57" s="40"/>
      <c r="EJ57" s="40"/>
    </row>
    <row r="58" spans="1:140" ht="15.6" thickBot="1" x14ac:dyDescent="0.3">
      <c r="A58" s="34"/>
      <c r="B58" s="387"/>
      <c r="C58" s="99" t="s">
        <v>182</v>
      </c>
      <c r="D58" s="86">
        <f>D56*D57</f>
        <v>0</v>
      </c>
      <c r="E58" s="34"/>
      <c r="F58" s="387"/>
      <c r="G58" s="142" t="s">
        <v>183</v>
      </c>
      <c r="H58" s="86">
        <f>H56*H57</f>
        <v>0</v>
      </c>
      <c r="I58" s="34"/>
      <c r="J58" s="244"/>
      <c r="K58" s="244"/>
      <c r="L58" s="244"/>
      <c r="M58" s="244"/>
      <c r="N58" s="40"/>
      <c r="O58" s="40"/>
      <c r="P58" s="40"/>
      <c r="Q58" s="40"/>
      <c r="R58" s="40"/>
      <c r="S58" s="40"/>
      <c r="T58" s="40"/>
      <c r="U58" s="34"/>
      <c r="V58" s="34"/>
      <c r="W58" s="34"/>
      <c r="X58" s="34"/>
      <c r="Y58" s="410"/>
      <c r="Z58" s="427"/>
      <c r="AA58" s="387"/>
      <c r="AB58" s="99" t="s">
        <v>182</v>
      </c>
      <c r="AC58" s="86">
        <f>AC56*AC57</f>
        <v>0</v>
      </c>
      <c r="AD58" s="34"/>
      <c r="AE58" s="387"/>
      <c r="AF58" s="142" t="s">
        <v>183</v>
      </c>
      <c r="AG58" s="86">
        <f>AG56*AG57</f>
        <v>0</v>
      </c>
      <c r="AH58" s="34"/>
      <c r="AI58" s="244"/>
      <c r="AJ58" s="244"/>
      <c r="AK58" s="244"/>
      <c r="AL58" s="244"/>
      <c r="AM58" s="244"/>
      <c r="AN58" s="40"/>
      <c r="AO58" s="40"/>
      <c r="AP58" s="40"/>
      <c r="AQ58" s="40"/>
      <c r="AR58" s="40"/>
      <c r="AS58" s="40"/>
      <c r="AT58" s="40"/>
      <c r="AU58" s="40"/>
      <c r="AV58" s="40"/>
      <c r="AW58" s="40"/>
      <c r="AX58" s="40"/>
      <c r="AY58" s="458"/>
      <c r="AZ58" s="454"/>
      <c r="BA58" s="99" t="s">
        <v>182</v>
      </c>
      <c r="BB58" s="86">
        <f>BB56*BB57</f>
        <v>0</v>
      </c>
      <c r="BC58" s="34"/>
      <c r="BD58" s="387"/>
      <c r="BE58" s="142" t="s">
        <v>183</v>
      </c>
      <c r="BF58" s="86">
        <f>BF56*BF57</f>
        <v>0</v>
      </c>
      <c r="BG58" s="34"/>
      <c r="BH58" s="244"/>
      <c r="BI58" s="244"/>
      <c r="BJ58" s="244"/>
      <c r="BK58" s="244"/>
      <c r="BL58" s="244"/>
      <c r="BM58" s="244"/>
      <c r="BN58" s="244"/>
      <c r="BO58" s="244"/>
      <c r="BP58" s="40"/>
      <c r="BQ58" s="40"/>
      <c r="BR58" s="40"/>
      <c r="BS58" s="40"/>
      <c r="BT58" s="40"/>
      <c r="BU58" s="40"/>
      <c r="BV58" s="40"/>
      <c r="BW58" s="460"/>
      <c r="BX58" s="40"/>
      <c r="BY58" s="387"/>
      <c r="BZ58" s="99" t="s">
        <v>182</v>
      </c>
      <c r="CA58" s="86">
        <f>CA56*CA57</f>
        <v>0</v>
      </c>
      <c r="CB58" s="34"/>
      <c r="CC58" s="387"/>
      <c r="CD58" s="142" t="s">
        <v>183</v>
      </c>
      <c r="CE58" s="86">
        <f>CE56*CE57</f>
        <v>0</v>
      </c>
      <c r="CF58" s="244"/>
      <c r="CG58" s="244"/>
      <c r="CH58" s="244"/>
      <c r="CI58" s="244"/>
      <c r="CJ58" s="244"/>
      <c r="CK58" s="244"/>
      <c r="CL58" s="244"/>
      <c r="CM58" s="244"/>
      <c r="CN58" s="244"/>
      <c r="CO58" s="244"/>
      <c r="CP58" s="244"/>
      <c r="CQ58" s="244"/>
      <c r="CR58" s="244"/>
      <c r="CS58" s="40"/>
      <c r="CT58" s="244"/>
      <c r="CU58" s="244"/>
      <c r="CV58" s="461"/>
      <c r="CW58" s="244"/>
      <c r="CX58" s="40"/>
      <c r="CY58" s="40"/>
      <c r="CZ58" s="40"/>
      <c r="DA58" s="40"/>
      <c r="DB58" s="40"/>
      <c r="DC58" s="40"/>
      <c r="DD58" s="40"/>
      <c r="DE58" s="40"/>
      <c r="DF58" s="40"/>
      <c r="DG58" s="40"/>
      <c r="DH58" s="40"/>
      <c r="DI58" s="40"/>
      <c r="DJ58" s="40"/>
      <c r="DK58" s="40"/>
      <c r="DL58" s="244"/>
      <c r="DM58" s="244"/>
      <c r="DN58" s="244"/>
      <c r="DO58" s="244"/>
      <c r="DP58" s="40"/>
      <c r="DQ58" s="40"/>
      <c r="DR58" s="40"/>
      <c r="DS58" s="40"/>
      <c r="DT58" s="40"/>
      <c r="DU58" s="40"/>
      <c r="DV58" s="40"/>
      <c r="DW58" s="40"/>
      <c r="DX58" s="40"/>
      <c r="DY58" s="40"/>
      <c r="DZ58" s="40"/>
      <c r="EA58" s="40"/>
      <c r="EB58" s="40"/>
      <c r="EC58" s="40"/>
      <c r="ED58" s="40"/>
      <c r="EE58" s="40"/>
      <c r="EF58" s="40"/>
      <c r="EG58" s="40"/>
      <c r="EH58" s="40"/>
      <c r="EI58" s="40"/>
      <c r="EJ58" s="40"/>
    </row>
    <row r="59" spans="1:140" ht="15.6" thickBot="1" x14ac:dyDescent="0.3">
      <c r="A59" s="34"/>
      <c r="B59" s="34"/>
      <c r="C59" s="342"/>
      <c r="D59" s="386"/>
      <c r="E59" s="34"/>
      <c r="F59" s="34"/>
      <c r="G59" s="342"/>
      <c r="H59" s="386"/>
      <c r="I59" s="34"/>
      <c r="J59" s="244"/>
      <c r="K59" s="244"/>
      <c r="L59" s="244"/>
      <c r="M59" s="244"/>
      <c r="N59" s="40"/>
      <c r="O59" s="40"/>
      <c r="P59" s="40"/>
      <c r="Q59" s="40"/>
      <c r="R59" s="40"/>
      <c r="S59" s="40"/>
      <c r="T59" s="40"/>
      <c r="U59" s="34"/>
      <c r="V59" s="34"/>
      <c r="W59" s="34"/>
      <c r="X59" s="34"/>
      <c r="Y59" s="410"/>
      <c r="Z59" s="427"/>
      <c r="AA59" s="34"/>
      <c r="AB59" s="342"/>
      <c r="AC59" s="386"/>
      <c r="AD59" s="34"/>
      <c r="AE59" s="34"/>
      <c r="AF59" s="342"/>
      <c r="AG59" s="386"/>
      <c r="AH59" s="34"/>
      <c r="AI59" s="244"/>
      <c r="AJ59" s="244"/>
      <c r="AK59" s="244"/>
      <c r="AL59" s="244"/>
      <c r="AM59" s="244"/>
      <c r="AN59" s="40"/>
      <c r="AO59" s="40"/>
      <c r="AP59" s="40"/>
      <c r="AQ59" s="40"/>
      <c r="AR59" s="40"/>
      <c r="AS59" s="40"/>
      <c r="AT59" s="40"/>
      <c r="AU59" s="40"/>
      <c r="AV59" s="40"/>
      <c r="AW59" s="40"/>
      <c r="AX59" s="40"/>
      <c r="AY59" s="451"/>
      <c r="AZ59" s="410"/>
      <c r="BA59" s="342"/>
      <c r="BB59" s="386"/>
      <c r="BC59" s="34"/>
      <c r="BD59" s="34"/>
      <c r="BE59" s="342"/>
      <c r="BF59" s="386"/>
      <c r="BG59" s="34"/>
      <c r="BH59" s="244"/>
      <c r="BI59" s="244"/>
      <c r="BJ59" s="244"/>
      <c r="BK59" s="244"/>
      <c r="BL59" s="244"/>
      <c r="BM59" s="244"/>
      <c r="BN59" s="244"/>
      <c r="BO59" s="244"/>
      <c r="BP59" s="40"/>
      <c r="BQ59" s="40"/>
      <c r="BR59" s="40"/>
      <c r="BS59" s="40"/>
      <c r="BT59" s="40"/>
      <c r="BU59" s="40"/>
      <c r="BV59" s="40"/>
      <c r="BW59" s="460"/>
      <c r="BX59" s="40"/>
      <c r="BY59" s="34"/>
      <c r="BZ59" s="342"/>
      <c r="CA59" s="386"/>
      <c r="CB59" s="34"/>
      <c r="CC59" s="34"/>
      <c r="CD59" s="342"/>
      <c r="CE59" s="386"/>
      <c r="CF59" s="244"/>
      <c r="CG59" s="244"/>
      <c r="CH59" s="244"/>
      <c r="CI59" s="244"/>
      <c r="CJ59" s="244"/>
      <c r="CK59" s="244"/>
      <c r="CL59" s="244"/>
      <c r="CM59" s="244"/>
      <c r="CN59" s="244"/>
      <c r="CO59" s="244"/>
      <c r="CP59" s="244"/>
      <c r="CQ59" s="244"/>
      <c r="CR59" s="244"/>
      <c r="CS59" s="40"/>
      <c r="CT59" s="244"/>
      <c r="CU59" s="244"/>
      <c r="CV59" s="461"/>
      <c r="CW59" s="244"/>
      <c r="CX59" s="40"/>
      <c r="CY59" s="40"/>
      <c r="CZ59" s="40"/>
      <c r="DA59" s="40"/>
      <c r="DB59" s="40"/>
      <c r="DC59" s="40"/>
      <c r="DD59" s="40"/>
      <c r="DE59" s="40"/>
      <c r="DF59" s="40"/>
      <c r="DG59" s="40"/>
      <c r="DH59" s="40"/>
      <c r="DI59" s="40"/>
      <c r="DJ59" s="40"/>
      <c r="DK59" s="40"/>
      <c r="DL59" s="244"/>
      <c r="DM59" s="244"/>
      <c r="DN59" s="244"/>
      <c r="DO59" s="244"/>
      <c r="DP59" s="40"/>
      <c r="DQ59" s="40"/>
      <c r="DR59" s="40"/>
      <c r="DS59" s="40"/>
      <c r="DT59" s="40"/>
      <c r="DU59" s="40"/>
      <c r="DV59" s="40"/>
      <c r="DW59" s="40"/>
      <c r="DX59" s="40"/>
      <c r="DY59" s="40"/>
      <c r="DZ59" s="40"/>
      <c r="EA59" s="40"/>
      <c r="EB59" s="40"/>
      <c r="EC59" s="40"/>
      <c r="ED59" s="40"/>
      <c r="EE59" s="40"/>
      <c r="EF59" s="40"/>
      <c r="EG59" s="40"/>
      <c r="EH59" s="40"/>
      <c r="EI59" s="40"/>
      <c r="EJ59" s="40"/>
    </row>
    <row r="60" spans="1:140" x14ac:dyDescent="0.25">
      <c r="A60" s="34"/>
      <c r="B60" s="58" t="s">
        <v>378</v>
      </c>
      <c r="C60" s="59" t="s">
        <v>172</v>
      </c>
      <c r="D60" s="60">
        <f>L9</f>
        <v>0</v>
      </c>
      <c r="E60" s="34"/>
      <c r="F60" s="58" t="s">
        <v>378</v>
      </c>
      <c r="G60" s="59" t="s">
        <v>172</v>
      </c>
      <c r="H60" s="61">
        <f>D60</f>
        <v>0</v>
      </c>
      <c r="I60" s="34"/>
      <c r="J60" s="244"/>
      <c r="K60" s="244"/>
      <c r="L60" s="244"/>
      <c r="M60" s="244"/>
      <c r="N60" s="40"/>
      <c r="O60" s="40"/>
      <c r="P60" s="40"/>
      <c r="Q60" s="40"/>
      <c r="R60" s="40"/>
      <c r="S60" s="40"/>
      <c r="T60" s="40"/>
      <c r="U60" s="34"/>
      <c r="V60" s="34"/>
      <c r="W60" s="34"/>
      <c r="X60" s="34"/>
      <c r="Y60" s="410"/>
      <c r="Z60" s="427"/>
      <c r="AA60" s="58" t="s">
        <v>378</v>
      </c>
      <c r="AB60" s="59" t="s">
        <v>172</v>
      </c>
      <c r="AC60" s="60">
        <f>F9</f>
        <v>0</v>
      </c>
      <c r="AD60" s="34"/>
      <c r="AE60" s="58" t="s">
        <v>378</v>
      </c>
      <c r="AF60" s="59" t="s">
        <v>172</v>
      </c>
      <c r="AG60" s="60">
        <f>AC60</f>
        <v>0</v>
      </c>
      <c r="AH60" s="34"/>
      <c r="AI60" s="244"/>
      <c r="AJ60" s="244"/>
      <c r="AK60" s="244"/>
      <c r="AL60" s="244"/>
      <c r="AM60" s="244"/>
      <c r="AN60" s="40"/>
      <c r="AO60" s="40"/>
      <c r="AP60" s="40"/>
      <c r="AQ60" s="40"/>
      <c r="AR60" s="40"/>
      <c r="AS60" s="40"/>
      <c r="AT60" s="40"/>
      <c r="AU60" s="40"/>
      <c r="AV60" s="40"/>
      <c r="AW60" s="40"/>
      <c r="AX60" s="40"/>
      <c r="AY60" s="458"/>
      <c r="AZ60" s="452" t="s">
        <v>378</v>
      </c>
      <c r="BA60" s="59" t="s">
        <v>172</v>
      </c>
      <c r="BB60" s="60">
        <f>I9</f>
        <v>0</v>
      </c>
      <c r="BC60" s="34"/>
      <c r="BD60" s="58" t="s">
        <v>378</v>
      </c>
      <c r="BE60" s="59" t="s">
        <v>172</v>
      </c>
      <c r="BF60" s="60">
        <f>BB60</f>
        <v>0</v>
      </c>
      <c r="BG60" s="34"/>
      <c r="BH60" s="244"/>
      <c r="BI60" s="244"/>
      <c r="BJ60" s="244"/>
      <c r="BK60" s="244"/>
      <c r="BL60" s="244"/>
      <c r="BM60" s="244"/>
      <c r="BN60" s="244"/>
      <c r="BO60" s="244"/>
      <c r="BP60" s="40"/>
      <c r="BQ60" s="40"/>
      <c r="BR60" s="40"/>
      <c r="BS60" s="40"/>
      <c r="BT60" s="40"/>
      <c r="BU60" s="40"/>
      <c r="BV60" s="40"/>
      <c r="BW60" s="460"/>
      <c r="BX60" s="40"/>
      <c r="BY60" s="58" t="s">
        <v>378</v>
      </c>
      <c r="BZ60" s="59" t="s">
        <v>172</v>
      </c>
      <c r="CA60" s="60">
        <f>C9</f>
        <v>0</v>
      </c>
      <c r="CB60" s="34"/>
      <c r="CC60" s="58" t="s">
        <v>378</v>
      </c>
      <c r="CD60" s="59" t="s">
        <v>172</v>
      </c>
      <c r="CE60" s="60">
        <f>CA60</f>
        <v>0</v>
      </c>
      <c r="CF60" s="244"/>
      <c r="CG60" s="244"/>
      <c r="CH60" s="244"/>
      <c r="CI60" s="244"/>
      <c r="CJ60" s="244"/>
      <c r="CK60" s="244"/>
      <c r="CL60" s="244"/>
      <c r="CM60" s="244"/>
      <c r="CN60" s="244"/>
      <c r="CO60" s="244"/>
      <c r="CP60" s="244"/>
      <c r="CQ60" s="244"/>
      <c r="CR60" s="244"/>
      <c r="CS60" s="40"/>
      <c r="CT60" s="244"/>
      <c r="CU60" s="244"/>
      <c r="CV60" s="461"/>
      <c r="CW60" s="244"/>
      <c r="CX60" s="40"/>
      <c r="CY60" s="40"/>
      <c r="CZ60" s="40"/>
      <c r="DA60" s="40"/>
      <c r="DB60" s="40"/>
      <c r="DC60" s="40"/>
      <c r="DD60" s="40"/>
      <c r="DE60" s="40"/>
      <c r="DF60" s="40"/>
      <c r="DG60" s="40"/>
      <c r="DH60" s="40"/>
      <c r="DI60" s="40"/>
      <c r="DJ60" s="40"/>
      <c r="DK60" s="40"/>
      <c r="DL60" s="244"/>
      <c r="DM60" s="244"/>
      <c r="DN60" s="244"/>
      <c r="DO60" s="244"/>
      <c r="DP60" s="40"/>
      <c r="DQ60" s="40"/>
      <c r="DR60" s="40"/>
      <c r="DS60" s="40"/>
      <c r="DT60" s="40"/>
      <c r="DU60" s="40"/>
      <c r="DV60" s="40"/>
      <c r="DW60" s="40"/>
      <c r="DX60" s="40"/>
      <c r="DY60" s="40"/>
      <c r="DZ60" s="40"/>
      <c r="EA60" s="40"/>
      <c r="EB60" s="40"/>
      <c r="EC60" s="40"/>
      <c r="ED60" s="40"/>
      <c r="EE60" s="40"/>
      <c r="EF60" s="40"/>
      <c r="EG60" s="40"/>
      <c r="EH60" s="40"/>
      <c r="EI60" s="40"/>
      <c r="EJ60" s="40"/>
    </row>
    <row r="61" spans="1:140" x14ac:dyDescent="0.25">
      <c r="A61" s="34"/>
      <c r="B61" s="141"/>
      <c r="C61" s="34" t="s">
        <v>175</v>
      </c>
      <c r="D61" s="70">
        <f>Milieuvariabelen!B15</f>
        <v>1.29</v>
      </c>
      <c r="E61" s="34"/>
      <c r="F61" s="141"/>
      <c r="G61" s="388" t="s">
        <v>176</v>
      </c>
      <c r="H61" s="146">
        <f>Milieuvariabelen!E15</f>
        <v>28.41</v>
      </c>
      <c r="I61" s="34"/>
      <c r="J61" s="244"/>
      <c r="K61" s="244"/>
      <c r="L61" s="244"/>
      <c r="M61" s="244"/>
      <c r="N61" s="40"/>
      <c r="O61" s="40"/>
      <c r="P61" s="40"/>
      <c r="Q61" s="40"/>
      <c r="R61" s="40"/>
      <c r="S61" s="40"/>
      <c r="T61" s="40"/>
      <c r="U61" s="34"/>
      <c r="V61" s="34"/>
      <c r="W61" s="34"/>
      <c r="X61" s="34"/>
      <c r="Y61" s="410"/>
      <c r="Z61" s="427"/>
      <c r="AA61" s="141"/>
      <c r="AB61" s="34" t="s">
        <v>175</v>
      </c>
      <c r="AC61" s="76">
        <f>Milieuvariabelen!B38</f>
        <v>1.29</v>
      </c>
      <c r="AD61" s="34"/>
      <c r="AE61" s="141"/>
      <c r="AF61" s="388" t="s">
        <v>176</v>
      </c>
      <c r="AG61" s="147">
        <f>Milieuvariabelen!E38</f>
        <v>28.41</v>
      </c>
      <c r="AH61" s="34"/>
      <c r="AI61" s="244"/>
      <c r="AJ61" s="244"/>
      <c r="AK61" s="244"/>
      <c r="AL61" s="244"/>
      <c r="AM61" s="244"/>
      <c r="AN61" s="40"/>
      <c r="AO61" s="40"/>
      <c r="AP61" s="40"/>
      <c r="AQ61" s="40"/>
      <c r="AR61" s="40"/>
      <c r="AS61" s="40"/>
      <c r="AT61" s="40"/>
      <c r="AU61" s="40"/>
      <c r="AV61" s="40"/>
      <c r="AW61" s="40"/>
      <c r="AX61" s="40"/>
      <c r="AY61" s="458"/>
      <c r="AZ61" s="453"/>
      <c r="BA61" s="34" t="s">
        <v>175</v>
      </c>
      <c r="BB61" s="70">
        <f>Milieuvariabelen!B61</f>
        <v>1.29</v>
      </c>
      <c r="BC61" s="34"/>
      <c r="BD61" s="141"/>
      <c r="BE61" s="388" t="s">
        <v>176</v>
      </c>
      <c r="BF61" s="146">
        <f>Milieuvariabelen!E61</f>
        <v>28.41</v>
      </c>
      <c r="BG61" s="34"/>
      <c r="BH61" s="244"/>
      <c r="BI61" s="244"/>
      <c r="BJ61" s="244"/>
      <c r="BK61" s="244"/>
      <c r="BL61" s="244"/>
      <c r="BM61" s="244"/>
      <c r="BN61" s="244"/>
      <c r="BO61" s="244"/>
      <c r="BP61" s="40"/>
      <c r="BQ61" s="40"/>
      <c r="BR61" s="40"/>
      <c r="BS61" s="40"/>
      <c r="BT61" s="40"/>
      <c r="BU61" s="40"/>
      <c r="BV61" s="40"/>
      <c r="BW61" s="460"/>
      <c r="BX61" s="40"/>
      <c r="BY61" s="141"/>
      <c r="BZ61" s="34" t="s">
        <v>175</v>
      </c>
      <c r="CA61" s="70">
        <f>Milieuvariabelen!B84</f>
        <v>1.29</v>
      </c>
      <c r="CB61" s="34"/>
      <c r="CC61" s="141"/>
      <c r="CD61" s="388" t="s">
        <v>176</v>
      </c>
      <c r="CE61" s="146">
        <f>Milieuvariabelen!E84</f>
        <v>28.41</v>
      </c>
      <c r="CF61" s="244"/>
      <c r="CG61" s="244"/>
      <c r="CH61" s="244"/>
      <c r="CI61" s="244"/>
      <c r="CJ61" s="244"/>
      <c r="CK61" s="244"/>
      <c r="CL61" s="244"/>
      <c r="CM61" s="244"/>
      <c r="CN61" s="244"/>
      <c r="CO61" s="244"/>
      <c r="CP61" s="244"/>
      <c r="CQ61" s="244"/>
      <c r="CR61" s="244"/>
      <c r="CS61" s="40"/>
      <c r="CT61" s="244"/>
      <c r="CU61" s="244"/>
      <c r="CV61" s="461"/>
      <c r="CW61" s="244"/>
      <c r="CX61" s="40"/>
      <c r="CY61" s="40"/>
      <c r="CZ61" s="40"/>
      <c r="DA61" s="40"/>
      <c r="DB61" s="40"/>
      <c r="DC61" s="40"/>
      <c r="DD61" s="40"/>
      <c r="DE61" s="40"/>
      <c r="DF61" s="40"/>
      <c r="DG61" s="40"/>
      <c r="DH61" s="40"/>
      <c r="DI61" s="40"/>
      <c r="DJ61" s="40"/>
      <c r="DK61" s="40"/>
      <c r="DL61" s="244"/>
      <c r="DM61" s="244"/>
      <c r="DN61" s="244"/>
      <c r="DO61" s="244"/>
      <c r="DP61" s="40"/>
      <c r="DQ61" s="40"/>
      <c r="DR61" s="40"/>
      <c r="DS61" s="40"/>
      <c r="DT61" s="40"/>
      <c r="DU61" s="40"/>
      <c r="DV61" s="40"/>
      <c r="DW61" s="40"/>
      <c r="DX61" s="40"/>
      <c r="DY61" s="40"/>
      <c r="DZ61" s="40"/>
      <c r="EA61" s="40"/>
      <c r="EB61" s="40"/>
      <c r="EC61" s="40"/>
      <c r="ED61" s="40"/>
      <c r="EE61" s="40"/>
      <c r="EF61" s="40"/>
      <c r="EG61" s="40"/>
      <c r="EH61" s="40"/>
      <c r="EI61" s="40"/>
      <c r="EJ61" s="40"/>
    </row>
    <row r="62" spans="1:140" ht="15.6" thickBot="1" x14ac:dyDescent="0.3">
      <c r="A62" s="34"/>
      <c r="B62" s="387"/>
      <c r="C62" s="99" t="s">
        <v>182</v>
      </c>
      <c r="D62" s="86">
        <f>D60*D61</f>
        <v>0</v>
      </c>
      <c r="E62" s="34"/>
      <c r="F62" s="387"/>
      <c r="G62" s="142" t="s">
        <v>183</v>
      </c>
      <c r="H62" s="86">
        <f>H60*H61</f>
        <v>0</v>
      </c>
      <c r="I62" s="34"/>
      <c r="J62" s="244"/>
      <c r="K62" s="244"/>
      <c r="L62" s="244"/>
      <c r="M62" s="244"/>
      <c r="N62" s="40"/>
      <c r="O62" s="40"/>
      <c r="P62" s="40"/>
      <c r="Q62" s="40"/>
      <c r="R62" s="40"/>
      <c r="S62" s="40"/>
      <c r="T62" s="40"/>
      <c r="U62" s="34"/>
      <c r="V62" s="34"/>
      <c r="W62" s="34"/>
      <c r="X62" s="34"/>
      <c r="Y62" s="410"/>
      <c r="Z62" s="427"/>
      <c r="AA62" s="387"/>
      <c r="AB62" s="99" t="s">
        <v>182</v>
      </c>
      <c r="AC62" s="86">
        <f>AC60*AC61</f>
        <v>0</v>
      </c>
      <c r="AD62" s="34"/>
      <c r="AE62" s="387"/>
      <c r="AF62" s="142" t="s">
        <v>183</v>
      </c>
      <c r="AG62" s="86">
        <f>AG60*AG61</f>
        <v>0</v>
      </c>
      <c r="AH62" s="34"/>
      <c r="AI62" s="244"/>
      <c r="AJ62" s="244"/>
      <c r="AK62" s="244"/>
      <c r="AL62" s="244"/>
      <c r="AM62" s="244"/>
      <c r="AN62" s="40"/>
      <c r="AO62" s="40"/>
      <c r="AP62" s="40"/>
      <c r="AQ62" s="40"/>
      <c r="AR62" s="40"/>
      <c r="AS62" s="40"/>
      <c r="AT62" s="40"/>
      <c r="AU62" s="40"/>
      <c r="AV62" s="40"/>
      <c r="AW62" s="40"/>
      <c r="AX62" s="40"/>
      <c r="AY62" s="451"/>
      <c r="AZ62" s="457"/>
      <c r="BA62" s="99" t="s">
        <v>182</v>
      </c>
      <c r="BB62" s="86">
        <f>BB60*BB61</f>
        <v>0</v>
      </c>
      <c r="BC62" s="34"/>
      <c r="BD62" s="387"/>
      <c r="BE62" s="142" t="s">
        <v>183</v>
      </c>
      <c r="BF62" s="86">
        <f>BF60*BF61</f>
        <v>0</v>
      </c>
      <c r="BG62" s="34"/>
      <c r="BH62" s="244"/>
      <c r="BI62" s="244"/>
      <c r="BJ62" s="244"/>
      <c r="BK62" s="244"/>
      <c r="BL62" s="244"/>
      <c r="BM62" s="244"/>
      <c r="BN62" s="244"/>
      <c r="BO62" s="244"/>
      <c r="BP62" s="40"/>
      <c r="BQ62" s="40"/>
      <c r="BR62" s="40"/>
      <c r="BS62" s="40"/>
      <c r="BT62" s="40"/>
      <c r="BU62" s="40"/>
      <c r="BV62" s="40"/>
      <c r="BW62" s="460"/>
      <c r="BX62" s="40"/>
      <c r="BY62" s="387"/>
      <c r="BZ62" s="99" t="s">
        <v>182</v>
      </c>
      <c r="CA62" s="86">
        <f>CA60*CA61</f>
        <v>0</v>
      </c>
      <c r="CB62" s="34"/>
      <c r="CC62" s="387"/>
      <c r="CD62" s="142" t="s">
        <v>183</v>
      </c>
      <c r="CE62" s="86">
        <f>CE60*CE61</f>
        <v>0</v>
      </c>
      <c r="CF62" s="244"/>
      <c r="CG62" s="244"/>
      <c r="CH62" s="244"/>
      <c r="CI62" s="244"/>
      <c r="CJ62" s="244"/>
      <c r="CK62" s="244"/>
      <c r="CL62" s="244"/>
      <c r="CM62" s="244"/>
      <c r="CN62" s="244"/>
      <c r="CO62" s="244"/>
      <c r="CP62" s="244"/>
      <c r="CQ62" s="244"/>
      <c r="CR62" s="244"/>
      <c r="CS62" s="40"/>
      <c r="CT62" s="244"/>
      <c r="CU62" s="244"/>
      <c r="CV62" s="461"/>
      <c r="CW62" s="244"/>
      <c r="CX62" s="40"/>
      <c r="CY62" s="40"/>
      <c r="CZ62" s="40"/>
      <c r="DA62" s="40"/>
      <c r="DB62" s="40"/>
      <c r="DC62" s="40"/>
      <c r="DD62" s="40"/>
      <c r="DE62" s="40"/>
      <c r="DF62" s="40"/>
      <c r="DG62" s="40"/>
      <c r="DH62" s="40"/>
      <c r="DI62" s="40"/>
      <c r="DJ62" s="40"/>
      <c r="DK62" s="40"/>
      <c r="DL62" s="244"/>
      <c r="DM62" s="244"/>
      <c r="DN62" s="244"/>
      <c r="DO62" s="244"/>
      <c r="DP62" s="40"/>
      <c r="DQ62" s="40"/>
      <c r="DR62" s="40"/>
      <c r="DS62" s="40"/>
      <c r="DT62" s="40"/>
      <c r="DU62" s="40"/>
      <c r="DV62" s="40"/>
      <c r="DW62" s="40"/>
      <c r="DX62" s="40"/>
      <c r="DY62" s="40"/>
      <c r="DZ62" s="40"/>
      <c r="EA62" s="40"/>
      <c r="EB62" s="40"/>
      <c r="EC62" s="40"/>
      <c r="ED62" s="40"/>
      <c r="EE62" s="40"/>
      <c r="EF62" s="40"/>
      <c r="EG62" s="40"/>
      <c r="EH62" s="40"/>
      <c r="EI62" s="40"/>
      <c r="EJ62" s="40"/>
    </row>
    <row r="63" spans="1:140" ht="15.6" thickBot="1" x14ac:dyDescent="0.3">
      <c r="A63" s="34"/>
      <c r="B63" s="34"/>
      <c r="C63" s="342"/>
      <c r="D63" s="386"/>
      <c r="E63" s="34"/>
      <c r="F63" s="34"/>
      <c r="G63" s="342"/>
      <c r="H63" s="386"/>
      <c r="I63" s="34"/>
      <c r="J63" s="244"/>
      <c r="K63" s="244"/>
      <c r="L63" s="244"/>
      <c r="M63" s="244"/>
      <c r="N63" s="40"/>
      <c r="O63" s="40"/>
      <c r="P63" s="40"/>
      <c r="Q63" s="40"/>
      <c r="R63" s="40"/>
      <c r="S63" s="40"/>
      <c r="T63" s="40"/>
      <c r="U63" s="34"/>
      <c r="V63" s="34"/>
      <c r="W63" s="34"/>
      <c r="X63" s="34"/>
      <c r="Y63" s="410"/>
      <c r="Z63" s="427"/>
      <c r="AA63" s="34"/>
      <c r="AB63" s="342"/>
      <c r="AC63" s="386"/>
      <c r="AD63" s="34"/>
      <c r="AE63" s="34"/>
      <c r="AF63" s="342"/>
      <c r="AG63" s="386"/>
      <c r="AH63" s="34"/>
      <c r="AI63" s="244"/>
      <c r="AJ63" s="244"/>
      <c r="AK63" s="244"/>
      <c r="AL63" s="244"/>
      <c r="AM63" s="244"/>
      <c r="AN63" s="40"/>
      <c r="AO63" s="40"/>
      <c r="AP63" s="40"/>
      <c r="AQ63" s="40"/>
      <c r="AR63" s="40"/>
      <c r="AS63" s="40"/>
      <c r="AT63" s="40"/>
      <c r="AU63" s="40"/>
      <c r="AV63" s="40"/>
      <c r="AW63" s="40"/>
      <c r="AX63" s="40"/>
      <c r="AY63" s="451"/>
      <c r="AZ63" s="411"/>
      <c r="BA63" s="40"/>
      <c r="BB63" s="119"/>
      <c r="BC63" s="40"/>
      <c r="BD63" s="34"/>
      <c r="BE63" s="342"/>
      <c r="BF63" s="386"/>
      <c r="BG63" s="34"/>
      <c r="BH63" s="244"/>
      <c r="BI63" s="244"/>
      <c r="BJ63" s="244"/>
      <c r="BK63" s="244"/>
      <c r="BL63" s="244"/>
      <c r="BM63" s="244"/>
      <c r="BN63" s="244"/>
      <c r="BO63" s="244"/>
      <c r="BP63" s="40"/>
      <c r="BQ63" s="40"/>
      <c r="BR63" s="40"/>
      <c r="BS63" s="40"/>
      <c r="BT63" s="40"/>
      <c r="BU63" s="40"/>
      <c r="BV63" s="40"/>
      <c r="BW63" s="460"/>
      <c r="BX63" s="40"/>
      <c r="BY63" s="34"/>
      <c r="BZ63" s="342"/>
      <c r="CA63" s="386"/>
      <c r="CB63" s="34"/>
      <c r="CC63" s="34"/>
      <c r="CD63" s="342"/>
      <c r="CE63" s="386"/>
      <c r="CF63" s="244"/>
      <c r="CG63" s="244"/>
      <c r="CH63" s="244"/>
      <c r="CI63" s="244"/>
      <c r="CJ63" s="244"/>
      <c r="CK63" s="244"/>
      <c r="CL63" s="244"/>
      <c r="CM63" s="244"/>
      <c r="CN63" s="244"/>
      <c r="CO63" s="244"/>
      <c r="CP63" s="244"/>
      <c r="CQ63" s="244"/>
      <c r="CR63" s="244"/>
      <c r="CS63" s="40"/>
      <c r="CT63" s="244"/>
      <c r="CU63" s="244"/>
      <c r="CV63" s="461"/>
      <c r="CW63" s="244"/>
      <c r="CX63" s="40"/>
      <c r="CY63" s="40"/>
      <c r="CZ63" s="40"/>
      <c r="DA63" s="40"/>
      <c r="DB63" s="40"/>
      <c r="DC63" s="40"/>
      <c r="DD63" s="40"/>
      <c r="DE63" s="40"/>
      <c r="DF63" s="40"/>
      <c r="DG63" s="40"/>
      <c r="DH63" s="40"/>
      <c r="DI63" s="40"/>
      <c r="DJ63" s="40"/>
      <c r="DK63" s="40"/>
      <c r="DL63" s="244"/>
      <c r="DM63" s="244"/>
      <c r="DN63" s="244"/>
      <c r="DO63" s="244"/>
      <c r="DP63" s="40"/>
      <c r="DQ63" s="40"/>
      <c r="DR63" s="40"/>
      <c r="DS63" s="40"/>
      <c r="DT63" s="40"/>
      <c r="DU63" s="40"/>
      <c r="DV63" s="40"/>
      <c r="DW63" s="40"/>
      <c r="DX63" s="40"/>
      <c r="DY63" s="40"/>
      <c r="DZ63" s="40"/>
      <c r="EA63" s="40"/>
      <c r="EB63" s="40"/>
      <c r="EC63" s="40"/>
      <c r="ED63" s="40"/>
      <c r="EE63" s="40"/>
      <c r="EF63" s="40"/>
      <c r="EG63" s="40"/>
      <c r="EH63" s="40"/>
      <c r="EI63" s="40"/>
      <c r="EJ63" s="40"/>
    </row>
    <row r="64" spans="1:140" x14ac:dyDescent="0.25">
      <c r="A64" s="34"/>
      <c r="B64" s="58" t="s">
        <v>112</v>
      </c>
      <c r="C64" s="59" t="s">
        <v>172</v>
      </c>
      <c r="D64" s="61">
        <f>(Invoer!C20+CALC_Agroforestry!G5)*'Economische variabelen'!C232+'Economische variabelen'!C232*0.5*Invoer!C21</f>
        <v>0</v>
      </c>
      <c r="E64" s="34"/>
      <c r="F64" s="58" t="s">
        <v>112</v>
      </c>
      <c r="G64" s="59" t="s">
        <v>172</v>
      </c>
      <c r="H64" s="61">
        <f>D64</f>
        <v>0</v>
      </c>
      <c r="I64" s="34"/>
      <c r="J64" s="244"/>
      <c r="K64" s="244"/>
      <c r="L64" s="244"/>
      <c r="M64" s="244"/>
      <c r="R64" s="40"/>
      <c r="S64" s="40"/>
      <c r="T64" s="40"/>
      <c r="U64" s="34"/>
      <c r="V64" s="34"/>
      <c r="W64" s="34"/>
      <c r="X64" s="34"/>
      <c r="Y64" s="410"/>
      <c r="Z64" s="427"/>
      <c r="AA64" s="58" t="s">
        <v>112</v>
      </c>
      <c r="AB64" s="59" t="s">
        <v>172</v>
      </c>
      <c r="AC64" s="61">
        <f>(CALC_Agroforestry!G10+Invoer!D20)*'Economische variabelen'!C232+'Economische variabelen'!C232*0.5*Invoer!D21</f>
        <v>0</v>
      </c>
      <c r="AD64" s="34"/>
      <c r="AE64" s="58" t="s">
        <v>112</v>
      </c>
      <c r="AF64" s="59" t="s">
        <v>172</v>
      </c>
      <c r="AG64" s="61">
        <f>AC64</f>
        <v>0</v>
      </c>
      <c r="AH64" s="34"/>
      <c r="AI64" s="244"/>
      <c r="AJ64" s="244"/>
      <c r="AK64" s="244"/>
      <c r="AL64" s="244"/>
      <c r="AM64" s="244"/>
      <c r="AN64" s="40"/>
      <c r="AO64" s="40"/>
      <c r="AP64" s="40"/>
      <c r="AQ64" s="40"/>
      <c r="AR64" s="40"/>
      <c r="AS64" s="40"/>
      <c r="AT64" s="40"/>
      <c r="AU64" s="40"/>
      <c r="AV64" s="40"/>
      <c r="AW64" s="40"/>
      <c r="AX64" s="119"/>
      <c r="AY64" s="40"/>
      <c r="AZ64" s="58" t="s">
        <v>112</v>
      </c>
      <c r="BA64" s="59" t="s">
        <v>172</v>
      </c>
      <c r="BB64" s="61">
        <f>(CALC_Agroforestry!G15+Invoer!E20)*'Economische variabelen'!C232+'Economische variabelen'!C232*0.5*Invoer!E21</f>
        <v>0</v>
      </c>
      <c r="BC64" s="34"/>
      <c r="BD64" s="58" t="s">
        <v>112</v>
      </c>
      <c r="BE64" s="59" t="s">
        <v>172</v>
      </c>
      <c r="BF64" s="61">
        <f>BB64</f>
        <v>0</v>
      </c>
      <c r="BG64" s="33"/>
      <c r="BH64" s="244"/>
      <c r="BI64" s="244"/>
      <c r="BJ64" s="244"/>
      <c r="BK64" s="244"/>
      <c r="BL64" s="244"/>
      <c r="BM64" s="244"/>
      <c r="BN64" s="244"/>
      <c r="BO64" s="244"/>
      <c r="BP64" s="40"/>
      <c r="BQ64" s="40"/>
      <c r="BR64" s="40"/>
      <c r="BS64" s="40"/>
      <c r="BT64" s="40"/>
      <c r="BU64" s="40"/>
      <c r="BV64" s="40"/>
      <c r="BW64" s="119"/>
      <c r="BX64" s="40"/>
      <c r="BY64" s="58" t="s">
        <v>112</v>
      </c>
      <c r="BZ64" s="59" t="s">
        <v>172</v>
      </c>
      <c r="CA64" s="61">
        <f>(CALC_Agroforestry!G20+Invoer!F20)*'Economische variabelen'!C232+'Economische variabelen'!C232*0.5*Invoer!F21</f>
        <v>0</v>
      </c>
      <c r="CB64" s="34"/>
      <c r="CC64" s="58" t="s">
        <v>112</v>
      </c>
      <c r="CD64" s="59" t="s">
        <v>172</v>
      </c>
      <c r="CE64" s="61">
        <f>CA64</f>
        <v>0</v>
      </c>
      <c r="CF64" s="34"/>
      <c r="CG64" s="244"/>
      <c r="CH64" s="244"/>
      <c r="CI64" s="244"/>
      <c r="CJ64" s="244"/>
      <c r="CK64" s="244"/>
      <c r="CL64" s="244"/>
      <c r="CM64" s="244"/>
      <c r="CN64" s="244"/>
      <c r="CO64" s="244"/>
      <c r="CP64" s="244"/>
      <c r="CQ64" s="244"/>
      <c r="CR64" s="244"/>
      <c r="CS64" s="40"/>
      <c r="CT64" s="244"/>
      <c r="CU64" s="244"/>
      <c r="CV64" s="461"/>
      <c r="CW64" s="244"/>
      <c r="CX64" s="40"/>
      <c r="CY64" s="40"/>
      <c r="CZ64" s="40"/>
      <c r="DA64" s="40"/>
      <c r="DB64" s="40"/>
      <c r="DC64" s="40"/>
      <c r="DD64" s="40"/>
      <c r="DE64" s="40"/>
      <c r="DF64" s="40"/>
      <c r="DG64" s="40"/>
      <c r="DH64" s="40"/>
      <c r="DI64" s="40"/>
      <c r="DJ64" s="40"/>
      <c r="DK64" s="40"/>
      <c r="DL64" s="244"/>
      <c r="DM64" s="244"/>
      <c r="DN64" s="244"/>
      <c r="DO64" s="244"/>
      <c r="DP64" s="40"/>
      <c r="DQ64" s="40"/>
      <c r="DR64" s="40"/>
      <c r="DS64" s="40"/>
      <c r="DT64" s="40"/>
    </row>
    <row r="65" spans="1:124" x14ac:dyDescent="0.25">
      <c r="A65" s="34"/>
      <c r="B65" s="141"/>
      <c r="C65" s="34" t="s">
        <v>175</v>
      </c>
      <c r="D65" s="70">
        <f>Milieuvariabelen!B16</f>
        <v>0</v>
      </c>
      <c r="E65" s="34"/>
      <c r="F65" s="141"/>
      <c r="G65" s="144" t="s">
        <v>176</v>
      </c>
      <c r="H65" s="70">
        <f>Milieuvariabelen!E16</f>
        <v>2.4</v>
      </c>
      <c r="I65" s="34"/>
      <c r="J65" s="244"/>
      <c r="K65" s="244"/>
      <c r="L65" s="244"/>
      <c r="M65" s="244"/>
      <c r="R65" s="40"/>
      <c r="S65" s="40"/>
      <c r="T65" s="40"/>
      <c r="U65" s="34"/>
      <c r="V65" s="34"/>
      <c r="W65" s="34"/>
      <c r="X65" s="34"/>
      <c r="Y65" s="410"/>
      <c r="Z65" s="427"/>
      <c r="AA65" s="141"/>
      <c r="AB65" s="34" t="s">
        <v>175</v>
      </c>
      <c r="AC65" s="76">
        <f>Milieuvariabelen!B39</f>
        <v>0</v>
      </c>
      <c r="AD65" s="34"/>
      <c r="AE65" s="141"/>
      <c r="AF65" s="144" t="s">
        <v>176</v>
      </c>
      <c r="AG65" s="76">
        <f>Milieuvariabelen!E39</f>
        <v>2.4</v>
      </c>
      <c r="AH65" s="34"/>
      <c r="AI65" s="244"/>
      <c r="AJ65" s="244"/>
      <c r="AK65" s="244"/>
      <c r="AL65" s="244"/>
      <c r="AM65" s="244"/>
      <c r="AN65" s="40"/>
      <c r="AO65" s="40"/>
      <c r="AP65" s="40"/>
      <c r="AQ65" s="40"/>
      <c r="AR65" s="40"/>
      <c r="AS65" s="40"/>
      <c r="AT65" s="40"/>
      <c r="AU65" s="40"/>
      <c r="AV65" s="40"/>
      <c r="AW65" s="40"/>
      <c r="AX65" s="119"/>
      <c r="AY65" s="40"/>
      <c r="AZ65" s="141"/>
      <c r="BA65" s="34" t="s">
        <v>175</v>
      </c>
      <c r="BB65" s="70">
        <f>Milieuvariabelen!B62</f>
        <v>0</v>
      </c>
      <c r="BC65" s="34"/>
      <c r="BD65" s="141"/>
      <c r="BE65" s="144" t="s">
        <v>176</v>
      </c>
      <c r="BF65" s="70">
        <f>Milieuvariabelen!E62</f>
        <v>2.4</v>
      </c>
      <c r="BG65" s="34"/>
      <c r="BH65" s="244"/>
      <c r="BI65" s="244"/>
      <c r="BJ65" s="244"/>
      <c r="BK65" s="244"/>
      <c r="BL65" s="244"/>
      <c r="BM65" s="244"/>
      <c r="BN65" s="244"/>
      <c r="BO65" s="244"/>
      <c r="BP65" s="40"/>
      <c r="BQ65" s="40"/>
      <c r="BR65" s="40"/>
      <c r="BS65" s="40"/>
      <c r="BT65" s="40"/>
      <c r="BU65" s="40"/>
      <c r="BV65" s="40"/>
      <c r="BW65" s="119"/>
      <c r="BX65" s="40"/>
      <c r="BY65" s="141"/>
      <c r="BZ65" s="34" t="s">
        <v>175</v>
      </c>
      <c r="CA65" s="70">
        <f>Milieuvariabelen!B85</f>
        <v>0</v>
      </c>
      <c r="CB65" s="34"/>
      <c r="CC65" s="141"/>
      <c r="CD65" s="144" t="s">
        <v>176</v>
      </c>
      <c r="CE65" s="70">
        <f>Milieuvariabelen!E85</f>
        <v>2.4</v>
      </c>
      <c r="CF65" s="34"/>
      <c r="CG65" s="244"/>
      <c r="CH65" s="244"/>
      <c r="CI65" s="244"/>
      <c r="CJ65" s="244"/>
      <c r="CK65" s="244"/>
      <c r="CL65" s="244"/>
      <c r="CM65" s="244"/>
      <c r="CN65" s="244"/>
      <c r="CO65" s="244"/>
      <c r="CP65" s="244"/>
      <c r="CQ65" s="244"/>
      <c r="CR65" s="244"/>
      <c r="CS65" s="40"/>
      <c r="CT65" s="244"/>
      <c r="CU65" s="244"/>
      <c r="CV65" s="461"/>
      <c r="CW65" s="244"/>
      <c r="CX65" s="40"/>
      <c r="CY65" s="40"/>
      <c r="CZ65" s="40"/>
      <c r="DA65" s="40"/>
      <c r="DB65" s="40"/>
      <c r="DC65" s="40"/>
      <c r="DD65" s="40"/>
      <c r="DE65" s="40"/>
      <c r="DF65" s="40"/>
      <c r="DG65" s="40"/>
      <c r="DH65" s="40"/>
      <c r="DI65" s="40"/>
      <c r="DJ65" s="40"/>
      <c r="DK65" s="40"/>
      <c r="DL65" s="244"/>
      <c r="DM65" s="244"/>
      <c r="DN65" s="244"/>
      <c r="DO65" s="244"/>
      <c r="DP65" s="40"/>
      <c r="DQ65" s="40"/>
      <c r="DR65" s="40"/>
      <c r="DS65" s="40"/>
      <c r="DT65" s="40"/>
    </row>
    <row r="66" spans="1:124" ht="15.6" thickBot="1" x14ac:dyDescent="0.3">
      <c r="A66" s="34"/>
      <c r="B66" s="137"/>
      <c r="C66" s="99" t="s">
        <v>182</v>
      </c>
      <c r="D66" s="86">
        <f>D64*D65</f>
        <v>0</v>
      </c>
      <c r="E66" s="34"/>
      <c r="F66" s="137"/>
      <c r="G66" s="145" t="s">
        <v>183</v>
      </c>
      <c r="H66" s="86">
        <f>H64*H65</f>
        <v>0</v>
      </c>
      <c r="I66" s="34"/>
      <c r="J66" s="244"/>
      <c r="K66" s="244"/>
      <c r="L66" s="244"/>
      <c r="M66" s="244"/>
      <c r="R66" s="40"/>
      <c r="S66" s="40"/>
      <c r="T66" s="40"/>
      <c r="U66" s="34"/>
      <c r="V66" s="34"/>
      <c r="W66" s="34"/>
      <c r="X66" s="34"/>
      <c r="Y66" s="410"/>
      <c r="Z66" s="427"/>
      <c r="AA66" s="137"/>
      <c r="AB66" s="99" t="s">
        <v>182</v>
      </c>
      <c r="AC66" s="86">
        <f>AC64*AC65</f>
        <v>0</v>
      </c>
      <c r="AD66" s="34"/>
      <c r="AE66" s="137"/>
      <c r="AF66" s="145" t="s">
        <v>183</v>
      </c>
      <c r="AG66" s="86">
        <f>AG64*AG65</f>
        <v>0</v>
      </c>
      <c r="AH66" s="34"/>
      <c r="AI66" s="244"/>
      <c r="AJ66" s="244"/>
      <c r="AK66" s="244"/>
      <c r="AL66" s="244"/>
      <c r="AM66" s="244"/>
      <c r="AN66" s="40"/>
      <c r="AO66" s="40"/>
      <c r="AP66" s="40"/>
      <c r="AQ66" s="40"/>
      <c r="AR66" s="40"/>
      <c r="AS66" s="40"/>
      <c r="AT66" s="40"/>
      <c r="AU66" s="40"/>
      <c r="AV66" s="40"/>
      <c r="AW66" s="40"/>
      <c r="AX66" s="119"/>
      <c r="AY66" s="40"/>
      <c r="AZ66" s="137"/>
      <c r="BA66" s="99" t="s">
        <v>182</v>
      </c>
      <c r="BB66" s="86">
        <f>BB64*BB65</f>
        <v>0</v>
      </c>
      <c r="BC66" s="34"/>
      <c r="BD66" s="137"/>
      <c r="BE66" s="145" t="s">
        <v>183</v>
      </c>
      <c r="BF66" s="86">
        <f>BF64*BF65</f>
        <v>0</v>
      </c>
      <c r="BG66" s="34"/>
      <c r="BH66" s="244"/>
      <c r="BI66" s="244"/>
      <c r="BJ66" s="244"/>
      <c r="BK66" s="244"/>
      <c r="BL66" s="244"/>
      <c r="BM66" s="244"/>
      <c r="BN66" s="244"/>
      <c r="BO66" s="244"/>
      <c r="BP66" s="40"/>
      <c r="BQ66" s="40"/>
      <c r="BR66" s="40"/>
      <c r="BS66" s="40"/>
      <c r="BT66" s="40"/>
      <c r="BU66" s="40"/>
      <c r="BV66" s="40"/>
      <c r="BW66" s="119"/>
      <c r="BX66" s="40"/>
      <c r="BY66" s="137"/>
      <c r="BZ66" s="99" t="s">
        <v>182</v>
      </c>
      <c r="CA66" s="86">
        <f>CA64*CA65</f>
        <v>0</v>
      </c>
      <c r="CB66" s="34"/>
      <c r="CC66" s="137"/>
      <c r="CD66" s="145" t="s">
        <v>183</v>
      </c>
      <c r="CE66" s="86">
        <f>CE64*CE65</f>
        <v>0</v>
      </c>
      <c r="CF66" s="34"/>
      <c r="CG66" s="244"/>
      <c r="CH66" s="244"/>
      <c r="CI66" s="244"/>
      <c r="CJ66" s="244"/>
      <c r="CK66" s="244"/>
      <c r="CL66" s="244"/>
      <c r="CM66" s="244"/>
      <c r="CN66" s="244"/>
      <c r="CO66" s="244"/>
      <c r="CP66" s="244"/>
      <c r="CQ66" s="244"/>
      <c r="CR66" s="244"/>
      <c r="CS66" s="40"/>
      <c r="CT66" s="244"/>
      <c r="CU66" s="244"/>
      <c r="CV66" s="461"/>
      <c r="CW66" s="244"/>
      <c r="CX66" s="40"/>
      <c r="CY66" s="40"/>
      <c r="CZ66" s="40"/>
      <c r="DA66" s="40"/>
      <c r="DB66" s="40"/>
      <c r="DC66" s="40"/>
      <c r="DD66" s="40"/>
      <c r="DE66" s="40"/>
      <c r="DF66" s="40"/>
      <c r="DG66" s="40"/>
      <c r="DH66" s="40"/>
      <c r="DI66" s="40"/>
      <c r="DJ66" s="40"/>
      <c r="DK66" s="40"/>
      <c r="DL66" s="244"/>
      <c r="DM66" s="244"/>
      <c r="DN66" s="244"/>
      <c r="DO66" s="244"/>
      <c r="DP66" s="40"/>
      <c r="DQ66" s="40"/>
      <c r="DR66" s="40"/>
      <c r="DS66" s="40"/>
      <c r="DT66" s="40"/>
    </row>
    <row r="67" spans="1:124" ht="15.6" thickBot="1" x14ac:dyDescent="0.3">
      <c r="A67" s="34"/>
      <c r="B67" s="34"/>
      <c r="C67" s="101"/>
      <c r="D67" s="79"/>
      <c r="E67" s="34"/>
      <c r="F67" s="34"/>
      <c r="G67" s="101"/>
      <c r="H67" s="79"/>
      <c r="I67" s="34"/>
      <c r="R67" s="40"/>
      <c r="S67" s="40"/>
      <c r="T67" s="40"/>
      <c r="U67" s="34"/>
      <c r="V67" s="34"/>
      <c r="W67" s="34"/>
      <c r="X67" s="34"/>
      <c r="Y67" s="410"/>
      <c r="Z67" s="427"/>
      <c r="AA67" s="34"/>
      <c r="AB67" s="101"/>
      <c r="AC67" s="79"/>
      <c r="AD67" s="34"/>
      <c r="AE67" s="34"/>
      <c r="AF67" s="101"/>
      <c r="AG67" s="79"/>
      <c r="AH67" s="34"/>
      <c r="AI67" s="244"/>
      <c r="AJ67" s="244"/>
      <c r="AK67" s="244"/>
      <c r="AL67" s="244"/>
      <c r="AM67" s="244"/>
      <c r="AN67" s="40"/>
      <c r="AO67" s="40"/>
      <c r="AP67" s="40"/>
      <c r="AQ67" s="40"/>
      <c r="AR67" s="40"/>
      <c r="AS67" s="40"/>
      <c r="AT67" s="40"/>
      <c r="AU67" s="40"/>
      <c r="AV67" s="40"/>
      <c r="AW67" s="40"/>
      <c r="AX67" s="119"/>
      <c r="AY67" s="40"/>
      <c r="AZ67" s="34"/>
      <c r="BA67" s="101"/>
      <c r="BB67" s="79"/>
      <c r="BC67" s="34"/>
      <c r="BD67" s="34"/>
      <c r="BE67" s="101"/>
      <c r="BF67" s="79"/>
      <c r="BG67" s="34"/>
      <c r="BH67" s="244"/>
      <c r="BI67" s="244"/>
      <c r="BJ67" s="244"/>
      <c r="BK67" s="244"/>
      <c r="BL67" s="244"/>
      <c r="BM67" s="244"/>
      <c r="BN67" s="244"/>
      <c r="BO67" s="244"/>
      <c r="BP67" s="40"/>
      <c r="BQ67" s="40"/>
      <c r="BR67" s="40"/>
      <c r="BS67" s="40"/>
      <c r="BT67" s="40"/>
      <c r="BU67" s="40"/>
      <c r="BV67" s="40"/>
      <c r="BW67" s="119"/>
      <c r="BX67" s="40"/>
      <c r="BY67" s="34"/>
      <c r="BZ67" s="101"/>
      <c r="CA67" s="79"/>
      <c r="CB67" s="34"/>
      <c r="CC67" s="34"/>
      <c r="CD67" s="101"/>
      <c r="CE67" s="79"/>
      <c r="CF67" s="34"/>
      <c r="CG67" s="40"/>
      <c r="CH67" s="244"/>
      <c r="CI67" s="244"/>
      <c r="CJ67" s="244"/>
      <c r="CK67" s="244"/>
      <c r="CL67" s="244"/>
      <c r="CM67" s="244"/>
      <c r="CN67" s="244"/>
      <c r="CO67" s="244"/>
      <c r="CP67" s="244"/>
      <c r="CQ67" s="244"/>
      <c r="CR67" s="244"/>
      <c r="CS67" s="40"/>
      <c r="CT67" s="244"/>
      <c r="CU67" s="244"/>
      <c r="CV67" s="461"/>
      <c r="CW67" s="244"/>
      <c r="CX67" s="40"/>
      <c r="CY67" s="40"/>
      <c r="CZ67" s="40"/>
      <c r="DA67" s="40"/>
      <c r="DB67" s="40"/>
      <c r="DC67" s="40"/>
      <c r="DD67" s="40"/>
      <c r="DE67" s="40"/>
      <c r="DF67" s="40"/>
      <c r="DG67" s="40"/>
      <c r="DH67" s="40"/>
      <c r="DI67" s="40"/>
      <c r="DJ67" s="40"/>
      <c r="DK67" s="40"/>
      <c r="DL67" s="244"/>
      <c r="DM67" s="244"/>
      <c r="DN67" s="244"/>
      <c r="DO67" s="244"/>
      <c r="DP67" s="40"/>
      <c r="DQ67" s="40"/>
      <c r="DR67" s="40"/>
      <c r="DS67" s="40"/>
      <c r="DT67" s="40"/>
    </row>
    <row r="68" spans="1:124" x14ac:dyDescent="0.25">
      <c r="A68" s="34"/>
      <c r="B68" s="58" t="s">
        <v>113</v>
      </c>
      <c r="C68" s="59" t="s">
        <v>172</v>
      </c>
      <c r="D68" s="61">
        <f>(Invoer!C20+CALC_Agroforestry!G5)*'Economische variabelen'!C233+'Economische variabelen'!C233*0.5*Invoer!C21</f>
        <v>0</v>
      </c>
      <c r="E68" s="34"/>
      <c r="F68" s="58" t="s">
        <v>113</v>
      </c>
      <c r="G68" s="59" t="s">
        <v>172</v>
      </c>
      <c r="H68" s="61">
        <f>D68</f>
        <v>0</v>
      </c>
      <c r="I68" s="34"/>
      <c r="R68" s="40"/>
      <c r="S68" s="40"/>
      <c r="T68" s="40"/>
      <c r="U68" s="34"/>
      <c r="V68" s="34"/>
      <c r="W68" s="34"/>
      <c r="X68" s="34"/>
      <c r="Y68" s="410"/>
      <c r="Z68" s="427"/>
      <c r="AA68" s="58" t="s">
        <v>113</v>
      </c>
      <c r="AB68" s="59" t="s">
        <v>172</v>
      </c>
      <c r="AC68" s="61">
        <f>(CALC_Agroforestry!G10+Invoer!D20)*'Economische variabelen'!C233+'Economische variabelen'!C233*0.5*Invoer!D21</f>
        <v>0</v>
      </c>
      <c r="AD68" s="34"/>
      <c r="AE68" s="58" t="s">
        <v>113</v>
      </c>
      <c r="AF68" s="59" t="s">
        <v>172</v>
      </c>
      <c r="AG68" s="61">
        <f>AC68</f>
        <v>0</v>
      </c>
      <c r="AH68" s="34"/>
      <c r="AI68" s="244"/>
      <c r="AJ68" s="244"/>
      <c r="AK68" s="244"/>
      <c r="AL68" s="244"/>
      <c r="AM68" s="244"/>
      <c r="AN68" s="40"/>
      <c r="AO68" s="40"/>
      <c r="AP68" s="40"/>
      <c r="AQ68" s="40"/>
      <c r="AR68" s="40"/>
      <c r="AS68" s="40"/>
      <c r="AT68" s="40"/>
      <c r="AU68" s="40"/>
      <c r="AV68" s="40"/>
      <c r="AW68" s="40"/>
      <c r="AX68" s="119"/>
      <c r="AY68" s="40"/>
      <c r="AZ68" s="58" t="s">
        <v>113</v>
      </c>
      <c r="BA68" s="59" t="s">
        <v>172</v>
      </c>
      <c r="BB68" s="61">
        <f>(CALC_Agroforestry!G15+Invoer!E20)*'Economische variabelen'!C233+'Economische variabelen'!C233*0.5*Invoer!E21</f>
        <v>0</v>
      </c>
      <c r="BC68" s="34"/>
      <c r="BD68" s="58" t="s">
        <v>113</v>
      </c>
      <c r="BE68" s="59" t="s">
        <v>172</v>
      </c>
      <c r="BF68" s="61">
        <f>BB68</f>
        <v>0</v>
      </c>
      <c r="BG68" s="34"/>
      <c r="BH68" s="244"/>
      <c r="BI68" s="244"/>
      <c r="BJ68" s="244"/>
      <c r="BK68" s="244"/>
      <c r="BL68" s="244"/>
      <c r="BM68" s="244"/>
      <c r="BN68" s="244"/>
      <c r="BO68" s="244"/>
      <c r="BP68" s="40"/>
      <c r="BQ68" s="40"/>
      <c r="BR68" s="40"/>
      <c r="BS68" s="40"/>
      <c r="BT68" s="40"/>
      <c r="BU68" s="40"/>
      <c r="BV68" s="40"/>
      <c r="BW68" s="119"/>
      <c r="BX68" s="40"/>
      <c r="BY68" s="58" t="s">
        <v>113</v>
      </c>
      <c r="BZ68" s="59" t="s">
        <v>172</v>
      </c>
      <c r="CA68" s="61">
        <f>(CALC_Agroforestry!G20+Invoer!F20)*'Economische variabelen'!C233+'Economische variabelen'!C233*0.5*Invoer!F21</f>
        <v>0</v>
      </c>
      <c r="CB68" s="34"/>
      <c r="CC68" s="58" t="s">
        <v>113</v>
      </c>
      <c r="CD68" s="59" t="s">
        <v>172</v>
      </c>
      <c r="CE68" s="61">
        <f>CA68</f>
        <v>0</v>
      </c>
      <c r="CF68" s="34"/>
      <c r="CG68" s="40"/>
      <c r="CH68" s="244"/>
      <c r="CI68" s="244"/>
      <c r="CJ68" s="244"/>
      <c r="CK68" s="244"/>
      <c r="CL68" s="244"/>
      <c r="CM68" s="244"/>
      <c r="CN68" s="244"/>
      <c r="CO68" s="244"/>
      <c r="CP68" s="244"/>
      <c r="CQ68" s="244"/>
      <c r="CR68" s="244"/>
      <c r="CS68" s="40"/>
      <c r="CT68" s="244"/>
      <c r="CU68" s="244"/>
      <c r="CV68" s="461"/>
      <c r="CW68" s="244"/>
      <c r="CX68" s="40"/>
      <c r="CY68" s="40"/>
      <c r="CZ68" s="40"/>
      <c r="DA68" s="40"/>
      <c r="DB68" s="40"/>
      <c r="DC68" s="40"/>
      <c r="DD68" s="40"/>
      <c r="DE68" s="40"/>
      <c r="DF68" s="40"/>
      <c r="DG68" s="40"/>
      <c r="DH68" s="40"/>
      <c r="DI68" s="40"/>
      <c r="DJ68" s="40"/>
      <c r="DK68" s="40"/>
      <c r="DL68" s="244"/>
      <c r="DM68" s="244"/>
      <c r="DN68" s="244"/>
      <c r="DO68" s="244"/>
      <c r="DP68" s="40"/>
      <c r="DQ68" s="40"/>
      <c r="DR68" s="40"/>
      <c r="DS68" s="40"/>
      <c r="DT68" s="40"/>
    </row>
    <row r="69" spans="1:124" x14ac:dyDescent="0.25">
      <c r="A69" s="34"/>
      <c r="B69" s="141"/>
      <c r="C69" s="34" t="s">
        <v>175</v>
      </c>
      <c r="D69" s="70">
        <f>Milieuvariabelen!B17</f>
        <v>0</v>
      </c>
      <c r="E69" s="34"/>
      <c r="F69" s="141"/>
      <c r="G69" s="96" t="s">
        <v>176</v>
      </c>
      <c r="H69" s="70">
        <f>Milieuvariabelen!E17</f>
        <v>2.48</v>
      </c>
      <c r="I69" s="34"/>
      <c r="R69" s="40"/>
      <c r="S69" s="40"/>
      <c r="T69" s="40"/>
      <c r="U69" s="34"/>
      <c r="V69" s="34"/>
      <c r="W69" s="34"/>
      <c r="X69" s="34"/>
      <c r="Y69" s="410"/>
      <c r="Z69" s="427"/>
      <c r="AA69" s="141"/>
      <c r="AB69" s="34" t="s">
        <v>175</v>
      </c>
      <c r="AC69" s="76">
        <f>Milieuvariabelen!B40</f>
        <v>0</v>
      </c>
      <c r="AD69" s="34"/>
      <c r="AE69" s="141"/>
      <c r="AF69" s="96" t="s">
        <v>176</v>
      </c>
      <c r="AG69" s="76">
        <f>Milieuvariabelen!E40</f>
        <v>2.48</v>
      </c>
      <c r="AH69" s="34"/>
      <c r="AI69" s="244"/>
      <c r="AJ69" s="244"/>
      <c r="AK69" s="244"/>
      <c r="AL69" s="244"/>
      <c r="AM69" s="244"/>
      <c r="AN69" s="40"/>
      <c r="AO69" s="40"/>
      <c r="AP69" s="40"/>
      <c r="AQ69" s="40"/>
      <c r="AR69" s="40"/>
      <c r="AS69" s="40"/>
      <c r="AT69" s="40"/>
      <c r="AU69" s="40"/>
      <c r="AV69" s="40"/>
      <c r="AW69" s="40"/>
      <c r="AX69" s="119"/>
      <c r="AY69" s="40"/>
      <c r="AZ69" s="141"/>
      <c r="BA69" s="34" t="s">
        <v>175</v>
      </c>
      <c r="BB69" s="70">
        <f>Milieuvariabelen!B63</f>
        <v>0</v>
      </c>
      <c r="BC69" s="34"/>
      <c r="BD69" s="141"/>
      <c r="BE69" s="96" t="s">
        <v>176</v>
      </c>
      <c r="BF69" s="70">
        <f>Milieuvariabelen!E63</f>
        <v>2.48</v>
      </c>
      <c r="BG69" s="34"/>
      <c r="BH69" s="244"/>
      <c r="BI69" s="244"/>
      <c r="BJ69" s="244"/>
      <c r="BK69" s="244"/>
      <c r="BL69" s="244"/>
      <c r="BM69" s="244"/>
      <c r="BN69" s="244"/>
      <c r="BO69" s="244"/>
      <c r="BP69" s="40"/>
      <c r="BQ69" s="40"/>
      <c r="BR69" s="40"/>
      <c r="BS69" s="40"/>
      <c r="BT69" s="40"/>
      <c r="BU69" s="40"/>
      <c r="BV69" s="40"/>
      <c r="BW69" s="119"/>
      <c r="BX69" s="40"/>
      <c r="BY69" s="141"/>
      <c r="BZ69" s="34" t="s">
        <v>175</v>
      </c>
      <c r="CA69" s="70">
        <f>Milieuvariabelen!B86</f>
        <v>0</v>
      </c>
      <c r="CB69" s="34"/>
      <c r="CC69" s="141"/>
      <c r="CD69" s="96" t="s">
        <v>176</v>
      </c>
      <c r="CE69" s="70">
        <f>Milieuvariabelen!E86</f>
        <v>2.48</v>
      </c>
      <c r="CF69" s="34"/>
      <c r="CG69" s="40"/>
      <c r="CH69" s="244"/>
      <c r="CI69" s="244"/>
      <c r="CJ69" s="244"/>
      <c r="CK69" s="244"/>
      <c r="CL69" s="244"/>
      <c r="CM69" s="244"/>
      <c r="CN69" s="244"/>
      <c r="CO69" s="244"/>
      <c r="CP69" s="244"/>
      <c r="CQ69" s="244"/>
      <c r="CR69" s="244"/>
      <c r="CS69" s="40"/>
      <c r="CT69" s="244"/>
      <c r="CU69" s="244"/>
      <c r="CV69" s="461"/>
      <c r="CW69" s="244"/>
      <c r="CX69" s="40"/>
      <c r="CY69" s="40"/>
      <c r="CZ69" s="40"/>
      <c r="DA69" s="40"/>
      <c r="DB69" s="40"/>
      <c r="DC69" s="40"/>
      <c r="DD69" s="40"/>
      <c r="DE69" s="40"/>
      <c r="DF69" s="40"/>
      <c r="DG69" s="40"/>
      <c r="DH69" s="40"/>
      <c r="DI69" s="40"/>
      <c r="DJ69" s="40"/>
      <c r="DK69" s="40"/>
      <c r="DL69" s="244"/>
      <c r="DM69" s="244"/>
      <c r="DN69" s="244"/>
      <c r="DO69" s="244"/>
      <c r="DP69" s="40"/>
      <c r="DQ69" s="40"/>
      <c r="DR69" s="40"/>
      <c r="DS69" s="40"/>
      <c r="DT69" s="40"/>
    </row>
    <row r="70" spans="1:124" ht="15.6" thickBot="1" x14ac:dyDescent="0.3">
      <c r="A70" s="34"/>
      <c r="B70" s="137"/>
      <c r="C70" s="99" t="s">
        <v>182</v>
      </c>
      <c r="D70" s="86">
        <f>D68*D69</f>
        <v>0</v>
      </c>
      <c r="E70" s="34"/>
      <c r="F70" s="137"/>
      <c r="G70" s="142" t="s">
        <v>183</v>
      </c>
      <c r="H70" s="86">
        <f>H68*H69</f>
        <v>0</v>
      </c>
      <c r="I70" s="34"/>
      <c r="R70" s="40"/>
      <c r="S70" s="40"/>
      <c r="T70" s="40"/>
      <c r="U70" s="34"/>
      <c r="V70" s="34"/>
      <c r="W70" s="34"/>
      <c r="X70" s="34"/>
      <c r="Y70" s="410"/>
      <c r="Z70" s="427"/>
      <c r="AA70" s="137"/>
      <c r="AB70" s="99" t="s">
        <v>182</v>
      </c>
      <c r="AC70" s="86">
        <f>AC68*AC69</f>
        <v>0</v>
      </c>
      <c r="AD70" s="34"/>
      <c r="AE70" s="137"/>
      <c r="AF70" s="142" t="s">
        <v>183</v>
      </c>
      <c r="AG70" s="86">
        <f>AG68*AG69</f>
        <v>0</v>
      </c>
      <c r="AH70" s="34"/>
      <c r="AI70" s="244"/>
      <c r="AJ70" s="244"/>
      <c r="AK70" s="244"/>
      <c r="AL70" s="244"/>
      <c r="AM70" s="244"/>
      <c r="AN70" s="40"/>
      <c r="AO70" s="40"/>
      <c r="AP70" s="40"/>
      <c r="AQ70" s="40"/>
      <c r="AR70" s="40"/>
      <c r="AS70" s="40"/>
      <c r="AT70" s="40"/>
      <c r="AU70" s="40"/>
      <c r="AV70" s="40"/>
      <c r="AW70" s="40"/>
      <c r="AX70" s="119"/>
      <c r="AY70" s="40"/>
      <c r="AZ70" s="137"/>
      <c r="BA70" s="99" t="s">
        <v>182</v>
      </c>
      <c r="BB70" s="86">
        <f>BB68*BB69</f>
        <v>0</v>
      </c>
      <c r="BC70" s="34"/>
      <c r="BD70" s="137"/>
      <c r="BE70" s="142" t="s">
        <v>183</v>
      </c>
      <c r="BF70" s="86">
        <f>BF68*BF69</f>
        <v>0</v>
      </c>
      <c r="BG70" s="34"/>
      <c r="BH70" s="244"/>
      <c r="BI70" s="244"/>
      <c r="BJ70" s="244"/>
      <c r="BK70" s="244"/>
      <c r="BL70" s="244"/>
      <c r="BM70" s="244"/>
      <c r="BN70" s="244"/>
      <c r="BO70" s="244"/>
      <c r="BP70" s="40"/>
      <c r="BQ70" s="40"/>
      <c r="BR70" s="40"/>
      <c r="BS70" s="40"/>
      <c r="BT70" s="40"/>
      <c r="BU70" s="40"/>
      <c r="BV70" s="40"/>
      <c r="BW70" s="119"/>
      <c r="BX70" s="40"/>
      <c r="BY70" s="137"/>
      <c r="BZ70" s="99" t="s">
        <v>182</v>
      </c>
      <c r="CA70" s="86">
        <f>CA68*CA69</f>
        <v>0</v>
      </c>
      <c r="CB70" s="34"/>
      <c r="CC70" s="137"/>
      <c r="CD70" s="142" t="s">
        <v>183</v>
      </c>
      <c r="CE70" s="86">
        <f>CE68*CE69</f>
        <v>0</v>
      </c>
      <c r="CF70" s="34"/>
      <c r="CG70" s="40"/>
      <c r="CH70" s="244"/>
      <c r="CI70" s="244"/>
      <c r="CJ70" s="244"/>
      <c r="CK70" s="244"/>
      <c r="CL70" s="244"/>
      <c r="CM70" s="244"/>
      <c r="CN70" s="244"/>
      <c r="CO70" s="244"/>
      <c r="CP70" s="244"/>
      <c r="CQ70" s="244"/>
      <c r="CR70" s="244"/>
      <c r="CS70" s="40"/>
      <c r="CT70" s="244"/>
      <c r="CU70" s="244"/>
      <c r="CV70" s="46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row>
    <row r="71" spans="1:124" ht="15.6" thickBot="1" x14ac:dyDescent="0.3">
      <c r="A71" s="34"/>
      <c r="B71" s="34"/>
      <c r="C71" s="101"/>
      <c r="D71" s="79"/>
      <c r="E71" s="34"/>
      <c r="F71" s="34"/>
      <c r="G71" s="101"/>
      <c r="H71" s="79"/>
      <c r="I71" s="34"/>
      <c r="R71" s="40"/>
      <c r="S71" s="40"/>
      <c r="T71" s="40"/>
      <c r="U71" s="34"/>
      <c r="V71" s="34"/>
      <c r="W71" s="34"/>
      <c r="X71" s="34"/>
      <c r="Y71" s="410"/>
      <c r="Z71" s="427"/>
      <c r="AA71" s="34"/>
      <c r="AB71" s="101"/>
      <c r="AC71" s="79"/>
      <c r="AD71" s="34"/>
      <c r="AE71" s="34"/>
      <c r="AF71" s="101"/>
      <c r="AG71" s="79"/>
      <c r="AH71" s="34"/>
      <c r="AI71" s="244"/>
      <c r="AJ71" s="244"/>
      <c r="AK71" s="244"/>
      <c r="AL71" s="244"/>
      <c r="AM71" s="244"/>
      <c r="AN71" s="40"/>
      <c r="AO71" s="40"/>
      <c r="AP71" s="40"/>
      <c r="AQ71" s="40"/>
      <c r="AR71" s="40"/>
      <c r="AS71" s="40"/>
      <c r="AT71" s="40"/>
      <c r="AU71" s="40"/>
      <c r="AV71" s="40"/>
      <c r="AW71" s="40"/>
      <c r="AX71" s="119"/>
      <c r="AY71" s="40"/>
      <c r="AZ71" s="34"/>
      <c r="BA71" s="101"/>
      <c r="BB71" s="79"/>
      <c r="BC71" s="34"/>
      <c r="BD71" s="34"/>
      <c r="BE71" s="101"/>
      <c r="BF71" s="79"/>
      <c r="BG71" s="34"/>
      <c r="BH71" s="244"/>
      <c r="BI71" s="244"/>
      <c r="BJ71" s="244"/>
      <c r="BK71" s="244"/>
      <c r="BL71" s="244"/>
      <c r="BM71" s="244"/>
      <c r="BN71" s="244"/>
      <c r="BO71" s="244"/>
      <c r="BP71" s="40"/>
      <c r="BQ71" s="40"/>
      <c r="BR71" s="40"/>
      <c r="BS71" s="40"/>
      <c r="BT71" s="40"/>
      <c r="BU71" s="40"/>
      <c r="BV71" s="40"/>
      <c r="BW71" s="119"/>
      <c r="BX71" s="40"/>
      <c r="BY71" s="34"/>
      <c r="BZ71" s="101"/>
      <c r="CA71" s="79"/>
      <c r="CB71" s="34"/>
      <c r="CC71" s="34"/>
      <c r="CD71" s="101"/>
      <c r="CE71" s="79"/>
      <c r="CF71" s="34"/>
      <c r="CG71" s="40"/>
      <c r="CH71" s="244"/>
      <c r="CI71" s="244"/>
      <c r="CJ71" s="244"/>
      <c r="CK71" s="244"/>
      <c r="CL71" s="244"/>
      <c r="CM71" s="244"/>
      <c r="CN71" s="244"/>
      <c r="CO71" s="244"/>
      <c r="CP71" s="244"/>
      <c r="CQ71" s="244"/>
      <c r="CR71" s="244"/>
      <c r="CS71" s="40"/>
      <c r="CT71" s="244"/>
      <c r="CU71" s="244"/>
      <c r="CV71" s="119"/>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row>
    <row r="72" spans="1:124" x14ac:dyDescent="0.25">
      <c r="A72" s="34"/>
      <c r="B72" s="58" t="s">
        <v>106</v>
      </c>
      <c r="C72" s="59" t="s">
        <v>172</v>
      </c>
      <c r="D72" s="61">
        <f>(CALC_Agroforestry!F5+Invoer!C19)*'Economische variabelen'!C221+0.5*'Economische variabelen'!C221*Invoer!C21</f>
        <v>0</v>
      </c>
      <c r="E72" s="34"/>
      <c r="F72" s="58" t="s">
        <v>106</v>
      </c>
      <c r="G72" s="59" t="s">
        <v>172</v>
      </c>
      <c r="H72" s="61">
        <f>D72</f>
        <v>0</v>
      </c>
      <c r="I72" s="34"/>
      <c r="R72" s="40"/>
      <c r="S72" s="40"/>
      <c r="T72" s="40"/>
      <c r="U72" s="34"/>
      <c r="V72" s="34"/>
      <c r="W72" s="34"/>
      <c r="X72" s="34"/>
      <c r="Y72" s="410"/>
      <c r="Z72" s="427"/>
      <c r="AA72" s="58" t="s">
        <v>106</v>
      </c>
      <c r="AB72" s="59" t="s">
        <v>172</v>
      </c>
      <c r="AC72" s="61">
        <f>(CALC_Agroforestry!F10+Invoer!D19)*'Economische variabelen'!C221+0.5*'Economische variabelen'!C221*Invoer!D21</f>
        <v>0</v>
      </c>
      <c r="AD72" s="34"/>
      <c r="AE72" s="58" t="s">
        <v>106</v>
      </c>
      <c r="AF72" s="59" t="s">
        <v>172</v>
      </c>
      <c r="AG72" s="61">
        <f>AC72</f>
        <v>0</v>
      </c>
      <c r="AH72" s="34"/>
      <c r="AI72" s="244"/>
      <c r="AJ72" s="244"/>
      <c r="AK72" s="244"/>
      <c r="AL72" s="244"/>
      <c r="AM72" s="244"/>
      <c r="AN72" s="40"/>
      <c r="AO72" s="40"/>
      <c r="AP72" s="40"/>
      <c r="AQ72" s="40"/>
      <c r="AR72" s="40"/>
      <c r="AS72" s="40"/>
      <c r="AT72" s="40"/>
      <c r="AU72" s="40"/>
      <c r="AV72" s="40"/>
      <c r="AW72" s="40"/>
      <c r="AX72" s="119"/>
      <c r="AY72" s="40"/>
      <c r="AZ72" s="58" t="s">
        <v>106</v>
      </c>
      <c r="BA72" s="59" t="s">
        <v>172</v>
      </c>
      <c r="BB72" s="61">
        <f>(CALC_Agroforestry!F15+Invoer!E19)*'Economische variabelen'!C221+0.5*'Economische variabelen'!C221*Invoer!E21</f>
        <v>0</v>
      </c>
      <c r="BC72" s="34"/>
      <c r="BD72" s="58" t="s">
        <v>106</v>
      </c>
      <c r="BE72" s="59" t="s">
        <v>172</v>
      </c>
      <c r="BF72" s="61">
        <f>BB72</f>
        <v>0</v>
      </c>
      <c r="BG72" s="34"/>
      <c r="BH72" s="244"/>
      <c r="BI72" s="244"/>
      <c r="BJ72" s="244"/>
      <c r="BK72" s="244"/>
      <c r="BL72" s="244"/>
      <c r="BM72" s="244"/>
      <c r="BN72" s="244"/>
      <c r="BO72" s="244"/>
      <c r="BP72" s="40"/>
      <c r="BQ72" s="40"/>
      <c r="BR72" s="40"/>
      <c r="BS72" s="40"/>
      <c r="BT72" s="40"/>
      <c r="BU72" s="40"/>
      <c r="BV72" s="40"/>
      <c r="BW72" s="119"/>
      <c r="BX72" s="40"/>
      <c r="BY72" s="58" t="s">
        <v>106</v>
      </c>
      <c r="BZ72" s="59" t="s">
        <v>172</v>
      </c>
      <c r="CA72" s="61">
        <f>(CALC_Agroforestry!F20+Invoer!F19)*'Economische variabelen'!C221+0.5*'Economische variabelen'!C221*Invoer!F21</f>
        <v>0</v>
      </c>
      <c r="CB72" s="34"/>
      <c r="CC72" s="58" t="s">
        <v>106</v>
      </c>
      <c r="CD72" s="59" t="s">
        <v>172</v>
      </c>
      <c r="CE72" s="61">
        <f>CA72</f>
        <v>0</v>
      </c>
      <c r="CF72" s="34"/>
      <c r="CG72" s="40"/>
      <c r="CH72" s="244"/>
      <c r="CI72" s="244"/>
      <c r="CJ72" s="244"/>
      <c r="CK72" s="244"/>
      <c r="CL72" s="244"/>
      <c r="CM72" s="244"/>
      <c r="CN72" s="244"/>
      <c r="CO72" s="244"/>
      <c r="CP72" s="244"/>
      <c r="CQ72" s="244"/>
      <c r="CR72" s="244"/>
      <c r="CS72" s="40"/>
      <c r="CT72" s="244"/>
      <c r="CU72" s="244"/>
      <c r="CV72" s="119"/>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row>
    <row r="73" spans="1:124" x14ac:dyDescent="0.25">
      <c r="A73" s="34"/>
      <c r="B73" s="141"/>
      <c r="C73" s="34" t="s">
        <v>175</v>
      </c>
      <c r="D73" s="70">
        <f>Milieuvariabelen!B18</f>
        <v>0</v>
      </c>
      <c r="E73" s="34"/>
      <c r="F73" s="141"/>
      <c r="G73" s="96" t="s">
        <v>176</v>
      </c>
      <c r="H73" s="146">
        <f>Milieuvariabelen!E18</f>
        <v>4.6900000000000004</v>
      </c>
      <c r="I73" s="34"/>
      <c r="R73" s="40"/>
      <c r="S73" s="40"/>
      <c r="T73" s="40"/>
      <c r="U73" s="34"/>
      <c r="V73" s="34"/>
      <c r="W73" s="34"/>
      <c r="X73" s="34"/>
      <c r="Y73" s="410"/>
      <c r="Z73" s="427"/>
      <c r="AA73" s="141"/>
      <c r="AB73" s="34" t="s">
        <v>175</v>
      </c>
      <c r="AC73" s="76">
        <f>Milieuvariabelen!B41</f>
        <v>0</v>
      </c>
      <c r="AD73" s="34"/>
      <c r="AE73" s="141"/>
      <c r="AF73" s="96" t="s">
        <v>176</v>
      </c>
      <c r="AG73" s="147">
        <f>Milieuvariabelen!E41</f>
        <v>4.6900000000000004</v>
      </c>
      <c r="AH73" s="34"/>
      <c r="AI73" s="244"/>
      <c r="AJ73" s="244"/>
      <c r="AK73" s="244"/>
      <c r="AL73" s="244"/>
      <c r="AM73" s="244"/>
      <c r="AN73" s="40"/>
      <c r="AO73" s="40"/>
      <c r="AP73" s="40"/>
      <c r="AQ73" s="40"/>
      <c r="AR73" s="40"/>
      <c r="AS73" s="40"/>
      <c r="AT73" s="40"/>
      <c r="AU73" s="40"/>
      <c r="AV73" s="40"/>
      <c r="AW73" s="40"/>
      <c r="AX73" s="119"/>
      <c r="AY73" s="40"/>
      <c r="AZ73" s="141"/>
      <c r="BA73" s="34" t="s">
        <v>175</v>
      </c>
      <c r="BB73" s="70">
        <f>Milieuvariabelen!B64</f>
        <v>0</v>
      </c>
      <c r="BC73" s="34"/>
      <c r="BD73" s="141"/>
      <c r="BE73" s="96" t="s">
        <v>176</v>
      </c>
      <c r="BF73" s="146">
        <f>Milieuvariabelen!E64</f>
        <v>4.6900000000000004</v>
      </c>
      <c r="BG73" s="34"/>
      <c r="BH73" s="244"/>
      <c r="BI73" s="244"/>
      <c r="BJ73" s="244"/>
      <c r="BK73" s="244"/>
      <c r="BL73" s="244"/>
      <c r="BM73" s="244"/>
      <c r="BN73" s="244"/>
      <c r="BO73" s="244"/>
      <c r="BP73" s="40"/>
      <c r="BQ73" s="40"/>
      <c r="BR73" s="40"/>
      <c r="BS73" s="40"/>
      <c r="BT73" s="40"/>
      <c r="BU73" s="40"/>
      <c r="BV73" s="40"/>
      <c r="BW73" s="119"/>
      <c r="BX73" s="40"/>
      <c r="BY73" s="141"/>
      <c r="BZ73" s="34" t="s">
        <v>175</v>
      </c>
      <c r="CA73" s="70">
        <f>Milieuvariabelen!B87</f>
        <v>0</v>
      </c>
      <c r="CB73" s="34"/>
      <c r="CC73" s="141"/>
      <c r="CD73" s="96" t="s">
        <v>176</v>
      </c>
      <c r="CE73" s="146">
        <f>Milieuvariabelen!E87</f>
        <v>4.6900000000000004</v>
      </c>
      <c r="CF73" s="34"/>
      <c r="CG73" s="40"/>
      <c r="CH73" s="244"/>
      <c r="CI73" s="244"/>
      <c r="CJ73" s="244"/>
      <c r="CK73" s="244"/>
      <c r="CL73" s="244"/>
      <c r="CM73" s="244"/>
      <c r="CN73" s="244"/>
      <c r="CO73" s="244"/>
      <c r="CP73" s="244"/>
      <c r="CQ73" s="244"/>
      <c r="CR73" s="244"/>
      <c r="CS73" s="40"/>
      <c r="CT73" s="40"/>
      <c r="CU73" s="40"/>
      <c r="CV73" s="119"/>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row>
    <row r="74" spans="1:124" ht="15.6" thickBot="1" x14ac:dyDescent="0.3">
      <c r="A74" s="34"/>
      <c r="B74" s="137"/>
      <c r="C74" s="99" t="s">
        <v>182</v>
      </c>
      <c r="D74" s="86">
        <f>D72*D73</f>
        <v>0</v>
      </c>
      <c r="E74" s="34"/>
      <c r="F74" s="137"/>
      <c r="G74" s="142" t="s">
        <v>183</v>
      </c>
      <c r="H74" s="86">
        <f>H72*H73</f>
        <v>0</v>
      </c>
      <c r="I74" s="34"/>
      <c r="R74" s="40"/>
      <c r="S74" s="40"/>
      <c r="T74" s="40"/>
      <c r="U74" s="34"/>
      <c r="V74" s="34"/>
      <c r="W74" s="34"/>
      <c r="X74" s="34"/>
      <c r="Y74" s="410"/>
      <c r="Z74" s="427"/>
      <c r="AA74" s="137"/>
      <c r="AB74" s="99" t="s">
        <v>182</v>
      </c>
      <c r="AC74" s="86">
        <f>AC72*AC73</f>
        <v>0</v>
      </c>
      <c r="AD74" s="34"/>
      <c r="AE74" s="137"/>
      <c r="AF74" s="142" t="s">
        <v>183</v>
      </c>
      <c r="AG74" s="86">
        <f>AG72*AG73</f>
        <v>0</v>
      </c>
      <c r="AH74" s="34"/>
      <c r="AI74" s="244"/>
      <c r="AJ74" s="244"/>
      <c r="AK74" s="244"/>
      <c r="AL74" s="244"/>
      <c r="AM74" s="244"/>
      <c r="AN74" s="40"/>
      <c r="AO74" s="40"/>
      <c r="AP74" s="40"/>
      <c r="AQ74" s="40"/>
      <c r="AR74" s="40"/>
      <c r="AS74" s="40"/>
      <c r="AT74" s="40"/>
      <c r="AU74" s="40"/>
      <c r="AV74" s="40"/>
      <c r="AW74" s="40"/>
      <c r="AX74" s="119"/>
      <c r="AY74" s="40"/>
      <c r="AZ74" s="137"/>
      <c r="BA74" s="99" t="s">
        <v>182</v>
      </c>
      <c r="BB74" s="86">
        <f>BB72*BB73</f>
        <v>0</v>
      </c>
      <c r="BC74" s="34"/>
      <c r="BD74" s="137"/>
      <c r="BE74" s="142" t="s">
        <v>183</v>
      </c>
      <c r="BF74" s="86">
        <f>BF72*BF73</f>
        <v>0</v>
      </c>
      <c r="BG74" s="34"/>
      <c r="BH74" s="244"/>
      <c r="BI74" s="244"/>
      <c r="BJ74" s="244"/>
      <c r="BK74" s="244"/>
      <c r="BL74" s="244"/>
      <c r="BM74" s="244"/>
      <c r="BN74" s="244"/>
      <c r="BO74" s="244"/>
      <c r="BP74" s="40"/>
      <c r="BQ74" s="40"/>
      <c r="BR74" s="40"/>
      <c r="BS74" s="40"/>
      <c r="BT74" s="40"/>
      <c r="BU74" s="40"/>
      <c r="BV74" s="40"/>
      <c r="BW74" s="119"/>
      <c r="BX74" s="40"/>
      <c r="BY74" s="137"/>
      <c r="BZ74" s="99" t="s">
        <v>182</v>
      </c>
      <c r="CA74" s="86">
        <f>CA72*CA73</f>
        <v>0</v>
      </c>
      <c r="CB74" s="34"/>
      <c r="CC74" s="137"/>
      <c r="CD74" s="142" t="s">
        <v>183</v>
      </c>
      <c r="CE74" s="86">
        <f>CE72*CE73</f>
        <v>0</v>
      </c>
      <c r="CF74" s="34"/>
      <c r="CG74" s="40"/>
      <c r="CH74" s="244"/>
      <c r="CI74" s="244"/>
      <c r="CJ74" s="244"/>
      <c r="CK74" s="244"/>
      <c r="CL74" s="244"/>
      <c r="CM74" s="244"/>
      <c r="CN74" s="244"/>
      <c r="CO74" s="244"/>
      <c r="CP74" s="244"/>
      <c r="CQ74" s="244"/>
      <c r="CR74" s="244"/>
      <c r="CS74" s="40"/>
      <c r="CT74" s="40"/>
      <c r="CU74" s="40"/>
      <c r="CV74" s="119"/>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row>
    <row r="75" spans="1:124" ht="15.6" thickBot="1" x14ac:dyDescent="0.3">
      <c r="A75" s="34"/>
      <c r="B75" s="34"/>
      <c r="C75" s="101"/>
      <c r="D75" s="79"/>
      <c r="E75" s="34"/>
      <c r="F75" s="34"/>
      <c r="G75" s="101"/>
      <c r="H75" s="79"/>
      <c r="I75" s="34"/>
      <c r="R75" s="40"/>
      <c r="S75" s="40"/>
      <c r="T75" s="40"/>
      <c r="U75" s="34"/>
      <c r="V75" s="34"/>
      <c r="W75" s="34"/>
      <c r="X75" s="34"/>
      <c r="Y75" s="410"/>
      <c r="Z75" s="427"/>
      <c r="AA75" s="34"/>
      <c r="AB75" s="101"/>
      <c r="AC75" s="79"/>
      <c r="AD75" s="34"/>
      <c r="AE75" s="34"/>
      <c r="AF75" s="101"/>
      <c r="AG75" s="79"/>
      <c r="AH75" s="34"/>
      <c r="AI75" s="244"/>
      <c r="AJ75" s="244"/>
      <c r="AK75" s="244"/>
      <c r="AL75" s="244"/>
      <c r="AM75" s="244"/>
      <c r="AN75" s="40"/>
      <c r="AO75" s="40"/>
      <c r="AP75" s="40"/>
      <c r="AQ75" s="40"/>
      <c r="AR75" s="40"/>
      <c r="AS75" s="40"/>
      <c r="AT75" s="40"/>
      <c r="AU75" s="40"/>
      <c r="AV75" s="40"/>
      <c r="AW75" s="40"/>
      <c r="AX75" s="119"/>
      <c r="AY75" s="40"/>
      <c r="AZ75" s="34"/>
      <c r="BA75" s="101"/>
      <c r="BB75" s="79"/>
      <c r="BC75" s="34"/>
      <c r="BD75" s="34"/>
      <c r="BE75" s="101"/>
      <c r="BF75" s="79"/>
      <c r="BG75" s="34"/>
      <c r="BH75" s="244"/>
      <c r="BI75" s="244"/>
      <c r="BJ75" s="244"/>
      <c r="BK75" s="244"/>
      <c r="BL75" s="244"/>
      <c r="BM75" s="244"/>
      <c r="BN75" s="244"/>
      <c r="BO75" s="244"/>
      <c r="BP75" s="40"/>
      <c r="BQ75" s="40"/>
      <c r="BR75" s="40"/>
      <c r="BS75" s="40"/>
      <c r="BT75" s="40"/>
      <c r="BU75" s="40"/>
      <c r="BV75" s="40"/>
      <c r="BW75" s="119"/>
      <c r="BX75" s="40"/>
      <c r="BY75" s="34"/>
      <c r="BZ75" s="101"/>
      <c r="CA75" s="79"/>
      <c r="CB75" s="34"/>
      <c r="CC75" s="34"/>
      <c r="CD75" s="101"/>
      <c r="CE75" s="79"/>
      <c r="CF75" s="34"/>
      <c r="CG75" s="40"/>
      <c r="CH75" s="244"/>
      <c r="CI75" s="244"/>
      <c r="CJ75" s="244"/>
      <c r="CK75" s="244"/>
      <c r="CL75" s="244"/>
      <c r="CM75" s="244"/>
      <c r="CN75" s="244"/>
      <c r="CO75" s="244"/>
      <c r="CP75" s="244"/>
      <c r="CQ75" s="244"/>
      <c r="CR75" s="244"/>
      <c r="CS75" s="40"/>
      <c r="CT75" s="40"/>
      <c r="CU75" s="40"/>
      <c r="CV75" s="119"/>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row>
    <row r="76" spans="1:124" x14ac:dyDescent="0.25">
      <c r="A76" s="34"/>
      <c r="B76" s="58" t="s">
        <v>141</v>
      </c>
      <c r="C76" s="59" t="s">
        <v>172</v>
      </c>
      <c r="D76" s="61">
        <f>Invoer!C22</f>
        <v>0</v>
      </c>
      <c r="E76" s="34"/>
      <c r="F76" s="58" t="s">
        <v>141</v>
      </c>
      <c r="G76" s="59" t="s">
        <v>172</v>
      </c>
      <c r="H76" s="61">
        <f>D76</f>
        <v>0</v>
      </c>
      <c r="I76" s="34"/>
      <c r="R76" s="40"/>
      <c r="S76" s="40"/>
      <c r="T76" s="40"/>
      <c r="U76" s="34"/>
      <c r="V76" s="34"/>
      <c r="W76" s="34"/>
      <c r="X76" s="34"/>
      <c r="Y76" s="410"/>
      <c r="Z76" s="427"/>
      <c r="AA76" s="58" t="s">
        <v>141</v>
      </c>
      <c r="AB76" s="59" t="s">
        <v>172</v>
      </c>
      <c r="AC76" s="61">
        <f>Invoer!D22</f>
        <v>0</v>
      </c>
      <c r="AD76" s="34"/>
      <c r="AE76" s="58" t="s">
        <v>141</v>
      </c>
      <c r="AF76" s="59" t="s">
        <v>172</v>
      </c>
      <c r="AG76" s="61">
        <f>AC76</f>
        <v>0</v>
      </c>
      <c r="AH76" s="34"/>
      <c r="AI76" s="244"/>
      <c r="AJ76" s="244"/>
      <c r="AK76" s="244"/>
      <c r="AL76" s="244"/>
      <c r="AM76" s="244"/>
      <c r="AN76" s="40"/>
      <c r="AO76" s="40"/>
      <c r="AP76" s="40"/>
      <c r="AQ76" s="40"/>
      <c r="AR76" s="40"/>
      <c r="AS76" s="40"/>
      <c r="AT76" s="40"/>
      <c r="AU76" s="40"/>
      <c r="AV76" s="40"/>
      <c r="AW76" s="40"/>
      <c r="AX76" s="119"/>
      <c r="AY76" s="40"/>
      <c r="AZ76" s="58" t="s">
        <v>141</v>
      </c>
      <c r="BA76" s="59" t="s">
        <v>172</v>
      </c>
      <c r="BB76" s="61">
        <f>Invoer!E22</f>
        <v>0</v>
      </c>
      <c r="BC76" s="34"/>
      <c r="BD76" s="58" t="s">
        <v>141</v>
      </c>
      <c r="BE76" s="59" t="s">
        <v>172</v>
      </c>
      <c r="BF76" s="61">
        <f>BB76</f>
        <v>0</v>
      </c>
      <c r="BG76" s="34"/>
      <c r="BH76" s="244"/>
      <c r="BI76" s="244"/>
      <c r="BJ76" s="244"/>
      <c r="BK76" s="244"/>
      <c r="BL76" s="244"/>
      <c r="BM76" s="244"/>
      <c r="BN76" s="244"/>
      <c r="BO76" s="244"/>
      <c r="BP76" s="40"/>
      <c r="BQ76" s="40"/>
      <c r="BR76" s="40"/>
      <c r="BS76" s="40"/>
      <c r="BT76" s="40"/>
      <c r="BU76" s="40"/>
      <c r="BV76" s="40"/>
      <c r="BW76" s="119"/>
      <c r="BX76" s="40"/>
      <c r="BY76" s="58" t="s">
        <v>141</v>
      </c>
      <c r="BZ76" s="59" t="s">
        <v>172</v>
      </c>
      <c r="CA76" s="61">
        <f>Invoer!F22</f>
        <v>0</v>
      </c>
      <c r="CB76" s="34"/>
      <c r="CC76" s="58" t="s">
        <v>141</v>
      </c>
      <c r="CD76" s="59" t="s">
        <v>172</v>
      </c>
      <c r="CE76" s="61">
        <f>CA76</f>
        <v>0</v>
      </c>
      <c r="CF76" s="34"/>
      <c r="CG76" s="40"/>
      <c r="CH76" s="244"/>
      <c r="CI76" s="244"/>
      <c r="CJ76" s="244"/>
      <c r="CK76" s="244"/>
      <c r="CL76" s="244"/>
      <c r="CM76" s="244"/>
      <c r="CN76" s="244"/>
      <c r="CO76" s="244"/>
      <c r="CP76" s="244"/>
      <c r="CQ76" s="244"/>
      <c r="CR76" s="244"/>
      <c r="CS76" s="40"/>
      <c r="CT76" s="40"/>
      <c r="CU76" s="40"/>
      <c r="CV76" s="119"/>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row>
    <row r="77" spans="1:124" x14ac:dyDescent="0.25">
      <c r="A77" s="34"/>
      <c r="B77" s="141"/>
      <c r="C77" s="34" t="s">
        <v>175</v>
      </c>
      <c r="D77" s="70">
        <f>Milieuvariabelen!B19</f>
        <v>0</v>
      </c>
      <c r="E77" s="34"/>
      <c r="F77" s="141"/>
      <c r="G77" s="96" t="s">
        <v>176</v>
      </c>
      <c r="H77" s="70">
        <f>Milieuvariabelen!E19</f>
        <v>2.44</v>
      </c>
      <c r="I77" s="34"/>
      <c r="R77" s="40"/>
      <c r="S77" s="40"/>
      <c r="T77" s="40"/>
      <c r="U77" s="34"/>
      <c r="V77" s="34"/>
      <c r="W77" s="34"/>
      <c r="X77" s="34"/>
      <c r="Y77" s="410"/>
      <c r="Z77" s="427"/>
      <c r="AA77" s="141"/>
      <c r="AB77" s="34" t="s">
        <v>175</v>
      </c>
      <c r="AC77" s="76">
        <f>Milieuvariabelen!B42</f>
        <v>0</v>
      </c>
      <c r="AD77" s="34"/>
      <c r="AE77" s="141"/>
      <c r="AF77" s="96" t="s">
        <v>176</v>
      </c>
      <c r="AG77" s="76">
        <f>Milieuvariabelen!E42</f>
        <v>2.44</v>
      </c>
      <c r="AH77" s="34"/>
      <c r="AI77" s="244"/>
      <c r="AJ77" s="244"/>
      <c r="AK77" s="244"/>
      <c r="AL77" s="244"/>
      <c r="AM77" s="244"/>
      <c r="AN77" s="40"/>
      <c r="AO77" s="40"/>
      <c r="AP77" s="40"/>
      <c r="AQ77" s="40"/>
      <c r="AR77" s="40"/>
      <c r="AS77" s="40"/>
      <c r="AT77" s="40"/>
      <c r="AU77" s="40"/>
      <c r="AV77" s="40"/>
      <c r="AW77" s="40"/>
      <c r="AX77" s="119"/>
      <c r="AY77" s="40"/>
      <c r="AZ77" s="141"/>
      <c r="BA77" s="34" t="s">
        <v>175</v>
      </c>
      <c r="BB77" s="70">
        <f>Milieuvariabelen!B65</f>
        <v>0</v>
      </c>
      <c r="BC77" s="34"/>
      <c r="BD77" s="141"/>
      <c r="BE77" s="96" t="s">
        <v>176</v>
      </c>
      <c r="BF77" s="70">
        <f>Milieuvariabelen!E65</f>
        <v>2.44</v>
      </c>
      <c r="BG77" s="34"/>
      <c r="BH77" s="244"/>
      <c r="BI77" s="244"/>
      <c r="BJ77" s="244"/>
      <c r="BK77" s="244"/>
      <c r="BL77" s="244"/>
      <c r="BM77" s="244"/>
      <c r="BN77" s="244"/>
      <c r="BO77" s="244"/>
      <c r="BP77" s="40"/>
      <c r="BQ77" s="40"/>
      <c r="BR77" s="40"/>
      <c r="BS77" s="40"/>
      <c r="BT77" s="40"/>
      <c r="BU77" s="40"/>
      <c r="BV77" s="40"/>
      <c r="BW77" s="119"/>
      <c r="BX77" s="40"/>
      <c r="BY77" s="141"/>
      <c r="BZ77" s="34" t="s">
        <v>175</v>
      </c>
      <c r="CA77" s="70">
        <f>Milieuvariabelen!B88</f>
        <v>0</v>
      </c>
      <c r="CB77" s="34"/>
      <c r="CC77" s="141"/>
      <c r="CD77" s="96" t="s">
        <v>176</v>
      </c>
      <c r="CE77" s="70">
        <f>Milieuvariabelen!E88</f>
        <v>2.44</v>
      </c>
      <c r="CF77" s="34"/>
      <c r="CG77" s="40"/>
      <c r="CH77" s="244"/>
      <c r="CI77" s="244"/>
      <c r="CJ77" s="244"/>
      <c r="CK77" s="244"/>
      <c r="CL77" s="244"/>
      <c r="CM77" s="244"/>
      <c r="CN77" s="244"/>
      <c r="CO77" s="244"/>
      <c r="CP77" s="244"/>
      <c r="CQ77" s="244"/>
      <c r="CR77" s="244"/>
      <c r="CS77" s="40"/>
      <c r="CT77" s="40"/>
      <c r="CU77" s="40"/>
      <c r="CV77" s="119"/>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row>
    <row r="78" spans="1:124" ht="15.6" thickBot="1" x14ac:dyDescent="0.3">
      <c r="A78" s="34"/>
      <c r="B78" s="137"/>
      <c r="C78" s="99" t="s">
        <v>182</v>
      </c>
      <c r="D78" s="86">
        <f>D76*D77</f>
        <v>0</v>
      </c>
      <c r="E78" s="34"/>
      <c r="F78" s="137"/>
      <c r="G78" s="142" t="s">
        <v>183</v>
      </c>
      <c r="H78" s="86">
        <f>H76*H77</f>
        <v>0</v>
      </c>
      <c r="I78" s="34"/>
      <c r="R78" s="40"/>
      <c r="S78" s="40"/>
      <c r="T78" s="40"/>
      <c r="U78" s="34"/>
      <c r="V78" s="34"/>
      <c r="W78" s="34"/>
      <c r="X78" s="34"/>
      <c r="Y78" s="410"/>
      <c r="Z78" s="427"/>
      <c r="AA78" s="137"/>
      <c r="AB78" s="99" t="s">
        <v>182</v>
      </c>
      <c r="AC78" s="86">
        <f>AC76*AC77</f>
        <v>0</v>
      </c>
      <c r="AD78" s="34"/>
      <c r="AE78" s="137"/>
      <c r="AF78" s="142" t="s">
        <v>183</v>
      </c>
      <c r="AG78" s="86">
        <f>AG76*AG77</f>
        <v>0</v>
      </c>
      <c r="AH78" s="34"/>
      <c r="AI78" s="244"/>
      <c r="AJ78" s="244"/>
      <c r="AK78" s="244"/>
      <c r="AL78" s="244"/>
      <c r="AM78" s="244"/>
      <c r="AN78" s="40"/>
      <c r="AO78" s="40"/>
      <c r="AP78" s="40"/>
      <c r="AQ78" s="40"/>
      <c r="AR78" s="40"/>
      <c r="AS78" s="40"/>
      <c r="AT78" s="40"/>
      <c r="AU78" s="40"/>
      <c r="AV78" s="40"/>
      <c r="AW78" s="40"/>
      <c r="AX78" s="119"/>
      <c r="AY78" s="40"/>
      <c r="AZ78" s="137"/>
      <c r="BA78" s="99" t="s">
        <v>182</v>
      </c>
      <c r="BB78" s="86">
        <f>BB76*BB77</f>
        <v>0</v>
      </c>
      <c r="BC78" s="34"/>
      <c r="BD78" s="137"/>
      <c r="BE78" s="142" t="s">
        <v>183</v>
      </c>
      <c r="BF78" s="86">
        <f>BF76*BF77</f>
        <v>0</v>
      </c>
      <c r="BG78" s="34"/>
      <c r="BH78" s="244"/>
      <c r="BI78" s="244"/>
      <c r="BJ78" s="244"/>
      <c r="BK78" s="244"/>
      <c r="BL78" s="244"/>
      <c r="BM78" s="244"/>
      <c r="BN78" s="244"/>
      <c r="BO78" s="244"/>
      <c r="BP78" s="40"/>
      <c r="BQ78" s="40"/>
      <c r="BR78" s="40"/>
      <c r="BS78" s="40"/>
      <c r="BT78" s="40"/>
      <c r="BU78" s="40"/>
      <c r="BV78" s="40"/>
      <c r="BW78" s="119"/>
      <c r="BX78" s="40"/>
      <c r="BY78" s="137"/>
      <c r="BZ78" s="99" t="s">
        <v>182</v>
      </c>
      <c r="CA78" s="86">
        <f>CA76*CA77</f>
        <v>0</v>
      </c>
      <c r="CB78" s="34"/>
      <c r="CC78" s="137"/>
      <c r="CD78" s="142" t="s">
        <v>183</v>
      </c>
      <c r="CE78" s="86">
        <f>CE76*CE77</f>
        <v>0</v>
      </c>
      <c r="CF78" s="34"/>
      <c r="CG78" s="40"/>
      <c r="CH78" s="244"/>
      <c r="CI78" s="244"/>
      <c r="CJ78" s="244"/>
      <c r="CK78" s="244"/>
      <c r="CL78" s="244"/>
      <c r="CM78" s="244"/>
      <c r="CN78" s="244"/>
      <c r="CO78" s="244"/>
      <c r="CP78" s="244"/>
      <c r="CQ78" s="244"/>
      <c r="CR78" s="244"/>
      <c r="CS78" s="40"/>
      <c r="CT78" s="40"/>
      <c r="CU78" s="40"/>
      <c r="CV78" s="119"/>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row>
    <row r="79" spans="1:124" ht="15.6" thickBot="1" x14ac:dyDescent="0.3">
      <c r="A79" s="34"/>
      <c r="B79" s="34"/>
      <c r="C79" s="101"/>
      <c r="D79" s="79"/>
      <c r="E79" s="34"/>
      <c r="F79" s="34"/>
      <c r="G79" s="101"/>
      <c r="H79" s="79"/>
      <c r="I79" s="34"/>
      <c r="R79" s="40"/>
      <c r="S79" s="40"/>
      <c r="T79" s="40"/>
      <c r="U79" s="34"/>
      <c r="V79" s="34"/>
      <c r="W79" s="34"/>
      <c r="X79" s="34"/>
      <c r="Y79" s="410"/>
      <c r="Z79" s="427"/>
      <c r="AA79" s="34"/>
      <c r="AB79" s="101"/>
      <c r="AC79" s="79"/>
      <c r="AD79" s="34"/>
      <c r="AE79" s="34"/>
      <c r="AF79" s="101"/>
      <c r="AG79" s="79"/>
      <c r="AH79" s="34"/>
      <c r="AI79" s="244"/>
      <c r="AJ79" s="244"/>
      <c r="AK79" s="244"/>
      <c r="AL79" s="244"/>
      <c r="AM79" s="244"/>
      <c r="AN79" s="40"/>
      <c r="AO79" s="40"/>
      <c r="AP79" s="40"/>
      <c r="AQ79" s="40"/>
      <c r="AR79" s="40"/>
      <c r="AS79" s="40"/>
      <c r="AT79" s="40"/>
      <c r="AU79" s="40"/>
      <c r="AV79" s="40"/>
      <c r="AW79" s="40"/>
      <c r="AX79" s="119"/>
      <c r="AY79" s="40"/>
      <c r="AZ79" s="34"/>
      <c r="BA79" s="101"/>
      <c r="BB79" s="79"/>
      <c r="BC79" s="34"/>
      <c r="BD79" s="34"/>
      <c r="BE79" s="101"/>
      <c r="BF79" s="79"/>
      <c r="BG79" s="34"/>
      <c r="BH79" s="244"/>
      <c r="BI79" s="244"/>
      <c r="BJ79" s="244"/>
      <c r="BK79" s="244"/>
      <c r="BL79" s="244"/>
      <c r="BM79" s="244"/>
      <c r="BN79" s="244"/>
      <c r="BO79" s="244"/>
      <c r="BP79" s="40"/>
      <c r="BQ79" s="40"/>
      <c r="BR79" s="40"/>
      <c r="BS79" s="40"/>
      <c r="BT79" s="40"/>
      <c r="BU79" s="40"/>
      <c r="BV79" s="40"/>
      <c r="BW79" s="119"/>
      <c r="BX79" s="40"/>
      <c r="BY79" s="34"/>
      <c r="BZ79" s="101"/>
      <c r="CA79" s="79"/>
      <c r="CB79" s="34"/>
      <c r="CC79" s="34"/>
      <c r="CD79" s="101"/>
      <c r="CE79" s="79"/>
      <c r="CF79" s="34"/>
      <c r="CG79" s="40"/>
      <c r="CH79" s="244"/>
      <c r="CI79" s="244"/>
      <c r="CJ79" s="244"/>
      <c r="CK79" s="244"/>
      <c r="CL79" s="244"/>
      <c r="CM79" s="244"/>
      <c r="CN79" s="244"/>
      <c r="CO79" s="244"/>
      <c r="CP79" s="244"/>
      <c r="CQ79" s="244"/>
      <c r="CR79" s="244"/>
      <c r="CS79" s="40"/>
      <c r="CT79" s="40"/>
      <c r="CU79" s="40"/>
      <c r="CV79" s="119"/>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row>
    <row r="80" spans="1:124" x14ac:dyDescent="0.25">
      <c r="A80" s="34"/>
      <c r="B80" s="58" t="s">
        <v>108</v>
      </c>
      <c r="C80" s="59" t="s">
        <v>172</v>
      </c>
      <c r="D80" s="61">
        <f>(CALC_Agroforestry!F5+Invoer!C19)*'Economische variabelen'!C222+0.5*'Economische variabelen'!C222*Invoer!C21</f>
        <v>0</v>
      </c>
      <c r="E80" s="34"/>
      <c r="F80" s="58" t="s">
        <v>108</v>
      </c>
      <c r="G80" s="59" t="s">
        <v>172</v>
      </c>
      <c r="H80" s="61">
        <f>D80</f>
        <v>0</v>
      </c>
      <c r="I80" s="34"/>
      <c r="R80" s="40"/>
      <c r="S80" s="40"/>
      <c r="T80" s="40"/>
      <c r="U80" s="34"/>
      <c r="V80" s="34"/>
      <c r="W80" s="34"/>
      <c r="X80" s="34"/>
      <c r="Y80" s="410"/>
      <c r="Z80" s="427"/>
      <c r="AA80" s="58" t="s">
        <v>108</v>
      </c>
      <c r="AB80" s="59" t="s">
        <v>172</v>
      </c>
      <c r="AC80" s="61">
        <f>(CALC_Agroforestry!F10+Invoer!D19)*'Economische variabelen'!C222+0.5*'Economische variabelen'!C222*Invoer!D21</f>
        <v>0</v>
      </c>
      <c r="AD80" s="34"/>
      <c r="AE80" s="58" t="s">
        <v>108</v>
      </c>
      <c r="AF80" s="59" t="s">
        <v>172</v>
      </c>
      <c r="AG80" s="61">
        <f>AC80</f>
        <v>0</v>
      </c>
      <c r="AH80" s="34"/>
      <c r="AI80" s="244"/>
      <c r="AJ80" s="244"/>
      <c r="AK80" s="244"/>
      <c r="AL80" s="244"/>
      <c r="AM80" s="244"/>
      <c r="AN80" s="40"/>
      <c r="AO80" s="40"/>
      <c r="AP80" s="40"/>
      <c r="AQ80" s="40"/>
      <c r="AR80" s="40"/>
      <c r="AS80" s="40"/>
      <c r="AT80" s="40"/>
      <c r="AU80" s="40"/>
      <c r="AV80" s="40"/>
      <c r="AW80" s="40"/>
      <c r="AX80" s="119"/>
      <c r="AY80" s="40"/>
      <c r="AZ80" s="58" t="s">
        <v>108</v>
      </c>
      <c r="BA80" s="59" t="s">
        <v>172</v>
      </c>
      <c r="BB80" s="61">
        <f>(CALC_Agroforestry!F15+Invoer!E19)*'Economische variabelen'!C222+0.5*'Economische variabelen'!C222*Invoer!E21</f>
        <v>0</v>
      </c>
      <c r="BC80" s="34"/>
      <c r="BD80" s="58" t="s">
        <v>108</v>
      </c>
      <c r="BE80" s="59" t="s">
        <v>172</v>
      </c>
      <c r="BF80" s="61">
        <f>BB80</f>
        <v>0</v>
      </c>
      <c r="BG80" s="34"/>
      <c r="BH80" s="244"/>
      <c r="BI80" s="244"/>
      <c r="BJ80" s="244"/>
      <c r="BK80" s="244"/>
      <c r="BL80" s="244"/>
      <c r="BM80" s="244"/>
      <c r="BN80" s="244"/>
      <c r="BO80" s="244"/>
      <c r="BP80" s="40"/>
      <c r="BQ80" s="40"/>
      <c r="BR80" s="40"/>
      <c r="BS80" s="40"/>
      <c r="BT80" s="40"/>
      <c r="BU80" s="40"/>
      <c r="BV80" s="40"/>
      <c r="BW80" s="119"/>
      <c r="BX80" s="40"/>
      <c r="BY80" s="58" t="s">
        <v>108</v>
      </c>
      <c r="BZ80" s="59" t="s">
        <v>172</v>
      </c>
      <c r="CA80" s="61">
        <f>(CALC_Agroforestry!F20+Invoer!F19)*'Economische variabelen'!C222+0.5*'Economische variabelen'!C222*Invoer!F21</f>
        <v>0</v>
      </c>
      <c r="CB80" s="34"/>
      <c r="CC80" s="58" t="s">
        <v>108</v>
      </c>
      <c r="CD80" s="59" t="s">
        <v>172</v>
      </c>
      <c r="CE80" s="61">
        <f>CA80</f>
        <v>0</v>
      </c>
      <c r="CF80" s="34"/>
      <c r="CG80" s="244"/>
      <c r="CH80" s="244"/>
      <c r="CI80" s="244"/>
      <c r="CJ80" s="34"/>
      <c r="CK80" s="40"/>
      <c r="CL80" s="40"/>
      <c r="CM80" s="40"/>
      <c r="CN80" s="40"/>
      <c r="CO80" s="40"/>
      <c r="CP80" s="40"/>
      <c r="CQ80" s="40"/>
      <c r="CR80" s="40"/>
      <c r="CS80" s="40"/>
      <c r="CT80" s="40"/>
      <c r="CU80" s="40"/>
      <c r="CV80" s="119"/>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row>
    <row r="81" spans="1:124" x14ac:dyDescent="0.25">
      <c r="A81" s="34"/>
      <c r="B81" s="141"/>
      <c r="C81" s="34" t="s">
        <v>175</v>
      </c>
      <c r="D81" s="70">
        <f>Milieuvariabelen!B20</f>
        <v>0</v>
      </c>
      <c r="E81" s="34"/>
      <c r="F81" s="141"/>
      <c r="G81" s="96" t="s">
        <v>176</v>
      </c>
      <c r="H81" s="70">
        <f>Milieuvariabelen!E20</f>
        <v>1.1000000000000001</v>
      </c>
      <c r="I81" s="34"/>
      <c r="R81" s="40"/>
      <c r="S81" s="40"/>
      <c r="T81" s="40"/>
      <c r="U81" s="34"/>
      <c r="V81" s="34"/>
      <c r="W81" s="34"/>
      <c r="X81" s="34"/>
      <c r="Y81" s="410"/>
      <c r="Z81" s="427"/>
      <c r="AA81" s="141"/>
      <c r="AB81" s="34" t="s">
        <v>175</v>
      </c>
      <c r="AC81" s="76">
        <f>Milieuvariabelen!B43</f>
        <v>0</v>
      </c>
      <c r="AD81" s="34"/>
      <c r="AE81" s="141"/>
      <c r="AF81" s="96" t="s">
        <v>176</v>
      </c>
      <c r="AG81" s="76">
        <f>Milieuvariabelen!E43</f>
        <v>1.1000000000000001</v>
      </c>
      <c r="AH81" s="34"/>
      <c r="AI81" s="244"/>
      <c r="AJ81" s="244"/>
      <c r="AK81" s="244"/>
      <c r="AL81" s="244"/>
      <c r="AM81" s="244"/>
      <c r="AN81" s="40"/>
      <c r="AO81" s="40"/>
      <c r="AP81" s="40"/>
      <c r="AQ81" s="40"/>
      <c r="AR81" s="40"/>
      <c r="AS81" s="40"/>
      <c r="AT81" s="40"/>
      <c r="AU81" s="40"/>
      <c r="AV81" s="40"/>
      <c r="AW81" s="40"/>
      <c r="AX81" s="119"/>
      <c r="AY81" s="40"/>
      <c r="AZ81" s="141"/>
      <c r="BA81" s="34" t="s">
        <v>175</v>
      </c>
      <c r="BB81" s="70">
        <f>Milieuvariabelen!B66</f>
        <v>0</v>
      </c>
      <c r="BC81" s="34"/>
      <c r="BD81" s="141"/>
      <c r="BE81" s="96" t="s">
        <v>176</v>
      </c>
      <c r="BF81" s="70">
        <f>Milieuvariabelen!E66</f>
        <v>1.1000000000000001</v>
      </c>
      <c r="BG81" s="34"/>
      <c r="BH81" s="244"/>
      <c r="BI81" s="244"/>
      <c r="BJ81" s="244"/>
      <c r="BK81" s="244"/>
      <c r="BL81" s="244"/>
      <c r="BM81" s="244"/>
      <c r="BN81" s="244"/>
      <c r="BO81" s="244"/>
      <c r="BP81" s="40"/>
      <c r="BQ81" s="40"/>
      <c r="BR81" s="40"/>
      <c r="BS81" s="40"/>
      <c r="BT81" s="40"/>
      <c r="BU81" s="40"/>
      <c r="BV81" s="40"/>
      <c r="BW81" s="119"/>
      <c r="BX81" s="40"/>
      <c r="BY81" s="141"/>
      <c r="BZ81" s="34" t="s">
        <v>175</v>
      </c>
      <c r="CA81" s="70">
        <f>Milieuvariabelen!B89</f>
        <v>0</v>
      </c>
      <c r="CB81" s="34"/>
      <c r="CC81" s="141"/>
      <c r="CD81" s="96" t="s">
        <v>176</v>
      </c>
      <c r="CE81" s="70">
        <f>Milieuvariabelen!E89</f>
        <v>1.1000000000000001</v>
      </c>
      <c r="CF81" s="34"/>
      <c r="CG81" s="244"/>
      <c r="CH81" s="244"/>
      <c r="CI81" s="244"/>
      <c r="CJ81" s="34"/>
      <c r="CK81" s="40"/>
      <c r="CL81" s="40"/>
      <c r="CM81" s="40"/>
      <c r="CN81" s="40"/>
      <c r="CO81" s="40"/>
      <c r="CP81" s="40"/>
      <c r="CQ81" s="40"/>
      <c r="CR81" s="40"/>
      <c r="CS81" s="40"/>
      <c r="CT81" s="40"/>
      <c r="CU81" s="40"/>
      <c r="CV81" s="119"/>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row>
    <row r="82" spans="1:124" ht="15.6" thickBot="1" x14ac:dyDescent="0.3">
      <c r="A82" s="34"/>
      <c r="B82" s="137"/>
      <c r="C82" s="99" t="s">
        <v>182</v>
      </c>
      <c r="D82" s="86">
        <f>D80*D81</f>
        <v>0</v>
      </c>
      <c r="E82" s="34"/>
      <c r="F82" s="137"/>
      <c r="G82" s="142" t="s">
        <v>183</v>
      </c>
      <c r="H82" s="86">
        <f>H80*H81</f>
        <v>0</v>
      </c>
      <c r="I82" s="34"/>
      <c r="R82" s="40"/>
      <c r="S82" s="40"/>
      <c r="T82" s="40"/>
      <c r="U82" s="34"/>
      <c r="V82" s="34"/>
      <c r="W82" s="34"/>
      <c r="X82" s="34"/>
      <c r="Y82" s="410"/>
      <c r="Z82" s="427"/>
      <c r="AA82" s="137"/>
      <c r="AB82" s="99" t="s">
        <v>182</v>
      </c>
      <c r="AC82" s="86">
        <f>AC80*AC81</f>
        <v>0</v>
      </c>
      <c r="AD82" s="34"/>
      <c r="AE82" s="137"/>
      <c r="AF82" s="142" t="s">
        <v>183</v>
      </c>
      <c r="AG82" s="86">
        <f>AG80*AG81</f>
        <v>0</v>
      </c>
      <c r="AH82" s="34"/>
      <c r="AI82" s="244"/>
      <c r="AJ82" s="244"/>
      <c r="AK82" s="244"/>
      <c r="AL82" s="244"/>
      <c r="AM82" s="244"/>
      <c r="AN82" s="40"/>
      <c r="AO82" s="40"/>
      <c r="AP82" s="40"/>
      <c r="AQ82" s="40"/>
      <c r="AR82" s="40"/>
      <c r="AS82" s="40"/>
      <c r="AT82" s="40"/>
      <c r="AU82" s="40"/>
      <c r="AV82" s="40"/>
      <c r="AW82" s="40"/>
      <c r="AX82" s="119"/>
      <c r="AY82" s="40"/>
      <c r="AZ82" s="137"/>
      <c r="BA82" s="99" t="s">
        <v>182</v>
      </c>
      <c r="BB82" s="86">
        <f>BB80*BB81</f>
        <v>0</v>
      </c>
      <c r="BC82" s="34"/>
      <c r="BD82" s="137"/>
      <c r="BE82" s="142" t="s">
        <v>183</v>
      </c>
      <c r="BF82" s="86">
        <f>BF80*BF81</f>
        <v>0</v>
      </c>
      <c r="BG82" s="34"/>
      <c r="BH82" s="244"/>
      <c r="BI82" s="244"/>
      <c r="BJ82" s="244"/>
      <c r="BK82" s="244"/>
      <c r="BL82" s="244"/>
      <c r="BM82" s="244"/>
      <c r="BN82" s="244"/>
      <c r="BO82" s="244"/>
      <c r="BP82" s="40"/>
      <c r="BQ82" s="40"/>
      <c r="BR82" s="40"/>
      <c r="BS82" s="40"/>
      <c r="BT82" s="40"/>
      <c r="BU82" s="40"/>
      <c r="BV82" s="40"/>
      <c r="BW82" s="119"/>
      <c r="BX82" s="40"/>
      <c r="BY82" s="137"/>
      <c r="BZ82" s="99" t="s">
        <v>182</v>
      </c>
      <c r="CA82" s="86">
        <f>CA80*CA81</f>
        <v>0</v>
      </c>
      <c r="CB82" s="34"/>
      <c r="CC82" s="137"/>
      <c r="CD82" s="142" t="s">
        <v>183</v>
      </c>
      <c r="CE82" s="86">
        <f>CE80*CE81</f>
        <v>0</v>
      </c>
      <c r="CF82" s="34"/>
      <c r="CG82" s="244"/>
      <c r="CH82" s="244"/>
      <c r="CI82" s="244"/>
      <c r="CJ82" s="34"/>
      <c r="CK82" s="40"/>
      <c r="CL82" s="40"/>
      <c r="CM82" s="40"/>
      <c r="CN82" s="40"/>
      <c r="CO82" s="40"/>
      <c r="CP82" s="40"/>
      <c r="CQ82" s="40"/>
      <c r="CR82" s="40"/>
      <c r="CS82" s="40"/>
      <c r="CT82" s="40"/>
      <c r="CU82" s="40"/>
      <c r="CV82" s="119"/>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row>
    <row r="83" spans="1:124" ht="15.6" thickBot="1" x14ac:dyDescent="0.3">
      <c r="A83" s="34"/>
      <c r="B83" s="34"/>
      <c r="C83" s="101"/>
      <c r="D83" s="79"/>
      <c r="E83" s="34"/>
      <c r="F83" s="34"/>
      <c r="G83" s="101"/>
      <c r="H83" s="79"/>
      <c r="I83" s="34"/>
      <c r="R83" s="40"/>
      <c r="S83" s="40"/>
      <c r="T83" s="40"/>
      <c r="U83" s="34"/>
      <c r="V83" s="34"/>
      <c r="W83" s="34"/>
      <c r="X83" s="34"/>
      <c r="Y83" s="410"/>
      <c r="Z83" s="427"/>
      <c r="AA83" s="34"/>
      <c r="AB83" s="101"/>
      <c r="AC83" s="79"/>
      <c r="AD83" s="34"/>
      <c r="AE83" s="34"/>
      <c r="AF83" s="101"/>
      <c r="AG83" s="79"/>
      <c r="AH83" s="34"/>
      <c r="AI83" s="244"/>
      <c r="AJ83" s="244"/>
      <c r="AK83" s="244"/>
      <c r="AL83" s="244"/>
      <c r="AM83" s="244"/>
      <c r="AN83" s="40"/>
      <c r="AO83" s="40"/>
      <c r="AP83" s="40"/>
      <c r="AQ83" s="40"/>
      <c r="AR83" s="40"/>
      <c r="AS83" s="40"/>
      <c r="AT83" s="40"/>
      <c r="AU83" s="40"/>
      <c r="AV83" s="40"/>
      <c r="AW83" s="40"/>
      <c r="AX83" s="119"/>
      <c r="AY83" s="40"/>
      <c r="AZ83" s="34"/>
      <c r="BA83" s="101"/>
      <c r="BB83" s="79"/>
      <c r="BC83" s="34"/>
      <c r="BD83" s="34"/>
      <c r="BE83" s="101"/>
      <c r="BF83" s="79"/>
      <c r="BG83" s="34"/>
      <c r="BH83" s="244"/>
      <c r="BI83" s="244"/>
      <c r="BJ83" s="244"/>
      <c r="BK83" s="244"/>
      <c r="BL83" s="244"/>
      <c r="BM83" s="244"/>
      <c r="BN83" s="244"/>
      <c r="BO83" s="244"/>
      <c r="BP83" s="40"/>
      <c r="BQ83" s="40"/>
      <c r="BR83" s="40"/>
      <c r="BS83" s="40"/>
      <c r="BT83" s="40"/>
      <c r="BU83" s="40"/>
      <c r="BV83" s="40"/>
      <c r="BW83" s="119"/>
      <c r="BX83" s="40"/>
      <c r="BY83" s="34"/>
      <c r="BZ83" s="101"/>
      <c r="CA83" s="79"/>
      <c r="CB83" s="34"/>
      <c r="CC83" s="34"/>
      <c r="CD83" s="101"/>
      <c r="CE83" s="79"/>
      <c r="CF83" s="34"/>
      <c r="CG83" s="244"/>
      <c r="CH83" s="244"/>
      <c r="CI83" s="244"/>
      <c r="CJ83" s="34"/>
      <c r="CK83" s="40"/>
      <c r="CL83" s="40"/>
      <c r="CM83" s="40"/>
      <c r="CN83" s="40"/>
      <c r="CO83" s="40"/>
      <c r="CP83" s="40"/>
      <c r="CQ83" s="40"/>
      <c r="CR83" s="40"/>
      <c r="CS83" s="40"/>
      <c r="CT83" s="40"/>
      <c r="CU83" s="40"/>
      <c r="CV83" s="119"/>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row>
    <row r="84" spans="1:124" x14ac:dyDescent="0.25">
      <c r="A84" s="34"/>
      <c r="B84" s="58" t="s">
        <v>109</v>
      </c>
      <c r="C84" s="59" t="s">
        <v>172</v>
      </c>
      <c r="D84" s="61">
        <f>(CALC_Agroforestry!F5+Invoer!C19)*'Economische variabelen'!C223+0.5*'Economische variabelen'!C223*Invoer!C21</f>
        <v>0</v>
      </c>
      <c r="E84" s="34"/>
      <c r="F84" s="58" t="s">
        <v>109</v>
      </c>
      <c r="G84" s="59" t="s">
        <v>172</v>
      </c>
      <c r="H84" s="61">
        <f>D84</f>
        <v>0</v>
      </c>
      <c r="I84" s="34"/>
      <c r="R84" s="40"/>
      <c r="S84" s="40"/>
      <c r="T84" s="40"/>
      <c r="U84" s="34"/>
      <c r="V84" s="34"/>
      <c r="W84" s="34"/>
      <c r="X84" s="34"/>
      <c r="Y84" s="410"/>
      <c r="Z84" s="427"/>
      <c r="AA84" s="58" t="s">
        <v>109</v>
      </c>
      <c r="AB84" s="59" t="s">
        <v>172</v>
      </c>
      <c r="AC84" s="61">
        <f>(CALC_Agroforestry!F10+Invoer!D19)*'Economische variabelen'!C223+0.5*'Economische variabelen'!C223*Invoer!D21</f>
        <v>0</v>
      </c>
      <c r="AD84" s="34"/>
      <c r="AE84" s="58" t="s">
        <v>109</v>
      </c>
      <c r="AF84" s="59" t="s">
        <v>172</v>
      </c>
      <c r="AG84" s="61">
        <f>AC84</f>
        <v>0</v>
      </c>
      <c r="AH84" s="34"/>
      <c r="AI84" s="244"/>
      <c r="AJ84" s="244"/>
      <c r="AK84" s="244"/>
      <c r="AL84" s="244"/>
      <c r="AM84" s="244"/>
      <c r="AN84" s="40"/>
      <c r="AO84" s="40"/>
      <c r="AP84" s="40"/>
      <c r="AQ84" s="40"/>
      <c r="AR84" s="40"/>
      <c r="AS84" s="40"/>
      <c r="AT84" s="40"/>
      <c r="AU84" s="40"/>
      <c r="AV84" s="40"/>
      <c r="AW84" s="40"/>
      <c r="AX84" s="119"/>
      <c r="AY84" s="40"/>
      <c r="AZ84" s="58" t="s">
        <v>109</v>
      </c>
      <c r="BA84" s="59" t="s">
        <v>172</v>
      </c>
      <c r="BB84" s="61">
        <f>(CALC_Agroforestry!F15+Invoer!E19)*'Economische variabelen'!C223+0.5*'Economische variabelen'!C223*Invoer!E21</f>
        <v>0</v>
      </c>
      <c r="BC84" s="34"/>
      <c r="BD84" s="58" t="s">
        <v>109</v>
      </c>
      <c r="BE84" s="59" t="s">
        <v>172</v>
      </c>
      <c r="BF84" s="61">
        <f>BB84</f>
        <v>0</v>
      </c>
      <c r="BG84" s="34"/>
      <c r="BH84" s="244"/>
      <c r="BI84" s="244"/>
      <c r="BJ84" s="244"/>
      <c r="BK84" s="244"/>
      <c r="BL84" s="244"/>
      <c r="BM84" s="244"/>
      <c r="BN84" s="244"/>
      <c r="BO84" s="244"/>
      <c r="BP84" s="40"/>
      <c r="BQ84" s="40"/>
      <c r="BR84" s="40"/>
      <c r="BS84" s="40"/>
      <c r="BT84" s="40"/>
      <c r="BU84" s="40"/>
      <c r="BV84" s="40"/>
      <c r="BW84" s="119"/>
      <c r="BX84" s="40"/>
      <c r="BY84" s="58" t="s">
        <v>109</v>
      </c>
      <c r="BZ84" s="59" t="s">
        <v>172</v>
      </c>
      <c r="CA84" s="61">
        <f>(CALC_Agroforestry!F20+Invoer!F19)*'Economische variabelen'!C223+0.5*'Economische variabelen'!C223*Invoer!F21</f>
        <v>0</v>
      </c>
      <c r="CB84" s="34"/>
      <c r="CC84" s="58" t="s">
        <v>109</v>
      </c>
      <c r="CD84" s="59" t="s">
        <v>172</v>
      </c>
      <c r="CE84" s="61">
        <f>CA84</f>
        <v>0</v>
      </c>
      <c r="CF84" s="34"/>
      <c r="CG84" s="244"/>
      <c r="CH84" s="244"/>
      <c r="CI84" s="244"/>
      <c r="CJ84" s="34"/>
      <c r="CK84" s="40"/>
      <c r="CL84" s="40"/>
      <c r="CM84" s="40"/>
      <c r="CN84" s="40"/>
      <c r="CO84" s="40"/>
      <c r="CP84" s="40"/>
      <c r="CQ84" s="40"/>
      <c r="CR84" s="40"/>
      <c r="CS84" s="40"/>
      <c r="CT84" s="40"/>
      <c r="CU84" s="40"/>
      <c r="CV84" s="119"/>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row>
    <row r="85" spans="1:124" x14ac:dyDescent="0.25">
      <c r="A85" s="34"/>
      <c r="B85" s="141"/>
      <c r="C85" s="34" t="s">
        <v>175</v>
      </c>
      <c r="D85" s="70">
        <f>Milieuvariabelen!B21</f>
        <v>0</v>
      </c>
      <c r="E85" s="34"/>
      <c r="F85" s="141"/>
      <c r="G85" s="96" t="s">
        <v>176</v>
      </c>
      <c r="H85" s="70">
        <f>Milieuvariabelen!E21</f>
        <v>2.31</v>
      </c>
      <c r="I85" s="34"/>
      <c r="R85" s="40"/>
      <c r="S85" s="40"/>
      <c r="T85" s="40"/>
      <c r="U85" s="34"/>
      <c r="V85" s="34"/>
      <c r="W85" s="34"/>
      <c r="X85" s="34"/>
      <c r="Y85" s="410"/>
      <c r="Z85" s="427"/>
      <c r="AA85" s="141"/>
      <c r="AB85" s="34" t="s">
        <v>175</v>
      </c>
      <c r="AC85" s="76">
        <f>Milieuvariabelen!B44</f>
        <v>0</v>
      </c>
      <c r="AD85" s="34"/>
      <c r="AE85" s="141"/>
      <c r="AF85" s="96" t="s">
        <v>176</v>
      </c>
      <c r="AG85" s="76">
        <f>Milieuvariabelen!E44</f>
        <v>2.31</v>
      </c>
      <c r="AH85" s="34"/>
      <c r="AI85" s="244"/>
      <c r="AJ85" s="244"/>
      <c r="AK85" s="244"/>
      <c r="AL85" s="244"/>
      <c r="AM85" s="244"/>
      <c r="AN85" s="40"/>
      <c r="AO85" s="40"/>
      <c r="AP85" s="40"/>
      <c r="AQ85" s="40"/>
      <c r="AR85" s="40"/>
      <c r="AS85" s="40"/>
      <c r="AT85" s="40"/>
      <c r="AU85" s="40"/>
      <c r="AV85" s="40"/>
      <c r="AW85" s="40"/>
      <c r="AX85" s="119"/>
      <c r="AY85" s="40"/>
      <c r="AZ85" s="141"/>
      <c r="BA85" s="34" t="s">
        <v>175</v>
      </c>
      <c r="BB85" s="70">
        <f>Milieuvariabelen!B67</f>
        <v>0</v>
      </c>
      <c r="BC85" s="34"/>
      <c r="BD85" s="141"/>
      <c r="BE85" s="96" t="s">
        <v>176</v>
      </c>
      <c r="BF85" s="70">
        <f>Milieuvariabelen!E67</f>
        <v>2.31</v>
      </c>
      <c r="BG85" s="34"/>
      <c r="BH85" s="244"/>
      <c r="BI85" s="244"/>
      <c r="BJ85" s="244"/>
      <c r="BK85" s="244"/>
      <c r="BL85" s="244"/>
      <c r="BM85" s="244"/>
      <c r="BN85" s="244"/>
      <c r="BO85" s="244"/>
      <c r="BP85" s="40"/>
      <c r="BQ85" s="40"/>
      <c r="BR85" s="40"/>
      <c r="BS85" s="40"/>
      <c r="BT85" s="40"/>
      <c r="BU85" s="40"/>
      <c r="BV85" s="40"/>
      <c r="BW85" s="119"/>
      <c r="BX85" s="40"/>
      <c r="BY85" s="141"/>
      <c r="BZ85" s="34" t="s">
        <v>175</v>
      </c>
      <c r="CA85" s="70">
        <f>Milieuvariabelen!B90</f>
        <v>0</v>
      </c>
      <c r="CB85" s="34"/>
      <c r="CC85" s="141"/>
      <c r="CD85" s="96" t="s">
        <v>176</v>
      </c>
      <c r="CE85" s="70">
        <f>Milieuvariabelen!E90</f>
        <v>2.31</v>
      </c>
      <c r="CF85" s="34"/>
      <c r="CG85" s="244"/>
      <c r="CH85" s="244"/>
      <c r="CI85" s="244"/>
      <c r="CJ85" s="34"/>
      <c r="CK85" s="40"/>
      <c r="CL85" s="40"/>
      <c r="CM85" s="40"/>
      <c r="CN85" s="40"/>
      <c r="CO85" s="40"/>
      <c r="CP85" s="40"/>
      <c r="CQ85" s="40"/>
      <c r="CR85" s="40"/>
      <c r="CS85" s="40"/>
      <c r="CT85" s="40"/>
      <c r="CU85" s="40"/>
      <c r="CV85" s="119"/>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row>
    <row r="86" spans="1:124" ht="15.6" thickBot="1" x14ac:dyDescent="0.3">
      <c r="A86" s="34"/>
      <c r="B86" s="137"/>
      <c r="C86" s="99" t="s">
        <v>182</v>
      </c>
      <c r="D86" s="86">
        <f>D84*D85</f>
        <v>0</v>
      </c>
      <c r="E86" s="34"/>
      <c r="F86" s="137"/>
      <c r="G86" s="142" t="s">
        <v>183</v>
      </c>
      <c r="H86" s="86">
        <f>H84*H85</f>
        <v>0</v>
      </c>
      <c r="I86" s="34"/>
      <c r="R86" s="40"/>
      <c r="S86" s="40"/>
      <c r="T86" s="40"/>
      <c r="U86" s="34"/>
      <c r="V86" s="34"/>
      <c r="W86" s="34"/>
      <c r="X86" s="34"/>
      <c r="Y86" s="410"/>
      <c r="Z86" s="427"/>
      <c r="AA86" s="137"/>
      <c r="AB86" s="99" t="s">
        <v>182</v>
      </c>
      <c r="AC86" s="86">
        <f>AC84*AC85</f>
        <v>0</v>
      </c>
      <c r="AD86" s="34"/>
      <c r="AE86" s="137"/>
      <c r="AF86" s="142" t="s">
        <v>183</v>
      </c>
      <c r="AG86" s="86">
        <f>AG84*AG85</f>
        <v>0</v>
      </c>
      <c r="AH86" s="34"/>
      <c r="AI86" s="244"/>
      <c r="AJ86" s="244"/>
      <c r="AK86" s="244"/>
      <c r="AL86" s="244"/>
      <c r="AM86" s="244"/>
      <c r="AN86" s="40"/>
      <c r="AO86" s="40"/>
      <c r="AP86" s="40"/>
      <c r="AQ86" s="40"/>
      <c r="AR86" s="40"/>
      <c r="AS86" s="40"/>
      <c r="AT86" s="40"/>
      <c r="AU86" s="40"/>
      <c r="AV86" s="40"/>
      <c r="AW86" s="40"/>
      <c r="AX86" s="119"/>
      <c r="AY86" s="40"/>
      <c r="AZ86" s="137"/>
      <c r="BA86" s="99" t="s">
        <v>182</v>
      </c>
      <c r="BB86" s="86">
        <f>BB84*BB85</f>
        <v>0</v>
      </c>
      <c r="BC86" s="34"/>
      <c r="BD86" s="137"/>
      <c r="BE86" s="142" t="s">
        <v>183</v>
      </c>
      <c r="BF86" s="86">
        <f>BF84*BF85</f>
        <v>0</v>
      </c>
      <c r="BG86" s="34"/>
      <c r="BH86" s="244"/>
      <c r="BI86" s="244"/>
      <c r="BJ86" s="244"/>
      <c r="BK86" s="244"/>
      <c r="BL86" s="244"/>
      <c r="BM86" s="244"/>
      <c r="BN86" s="244"/>
      <c r="BO86" s="244"/>
      <c r="BP86" s="40"/>
      <c r="BQ86" s="40"/>
      <c r="BR86" s="40"/>
      <c r="BS86" s="40"/>
      <c r="BT86" s="40"/>
      <c r="BU86" s="40"/>
      <c r="BV86" s="40"/>
      <c r="BW86" s="119"/>
      <c r="BX86" s="40"/>
      <c r="BY86" s="137"/>
      <c r="BZ86" s="99" t="s">
        <v>182</v>
      </c>
      <c r="CA86" s="86">
        <f>CA84*CA85</f>
        <v>0</v>
      </c>
      <c r="CB86" s="34"/>
      <c r="CC86" s="137"/>
      <c r="CD86" s="142" t="s">
        <v>183</v>
      </c>
      <c r="CE86" s="86">
        <f>CE84*CE85</f>
        <v>0</v>
      </c>
      <c r="CF86" s="34"/>
      <c r="CG86" s="244"/>
      <c r="CH86" s="244"/>
      <c r="CI86" s="244"/>
      <c r="CJ86" s="34"/>
      <c r="CK86" s="40"/>
      <c r="CL86" s="40"/>
      <c r="CM86" s="40"/>
      <c r="CN86" s="40"/>
      <c r="CO86" s="40"/>
      <c r="CP86" s="40"/>
      <c r="CQ86" s="40"/>
      <c r="CR86" s="40"/>
      <c r="CS86" s="40"/>
      <c r="CT86" s="40"/>
      <c r="CU86" s="40"/>
      <c r="CV86" s="119"/>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row>
    <row r="87" spans="1:124" ht="15.6" thickBot="1" x14ac:dyDescent="0.3">
      <c r="A87" s="34"/>
      <c r="B87" s="34"/>
      <c r="C87" s="34"/>
      <c r="D87" s="148"/>
      <c r="E87" s="34"/>
      <c r="F87" s="34"/>
      <c r="G87" s="34"/>
      <c r="H87" s="148"/>
      <c r="I87" s="34"/>
      <c r="R87" s="40"/>
      <c r="S87" s="40"/>
      <c r="T87" s="40"/>
      <c r="U87" s="34"/>
      <c r="V87" s="34"/>
      <c r="W87" s="34"/>
      <c r="X87" s="34"/>
      <c r="Y87" s="410"/>
      <c r="Z87" s="427"/>
      <c r="AA87" s="34"/>
      <c r="AB87" s="34"/>
      <c r="AC87" s="148"/>
      <c r="AD87" s="34"/>
      <c r="AE87" s="34"/>
      <c r="AF87" s="34"/>
      <c r="AG87" s="148"/>
      <c r="AH87" s="34"/>
      <c r="AI87" s="244"/>
      <c r="AJ87" s="244"/>
      <c r="AK87" s="244"/>
      <c r="AL87" s="244"/>
      <c r="AM87" s="244"/>
      <c r="AN87" s="40"/>
      <c r="AO87" s="40"/>
      <c r="AP87" s="40"/>
      <c r="AQ87" s="40"/>
      <c r="AR87" s="40"/>
      <c r="AS87" s="40"/>
      <c r="AT87" s="40"/>
      <c r="AU87" s="40"/>
      <c r="AV87" s="40"/>
      <c r="AW87" s="40"/>
      <c r="AX87" s="119"/>
      <c r="AY87" s="40"/>
      <c r="AZ87" s="34"/>
      <c r="BA87" s="34"/>
      <c r="BB87" s="148"/>
      <c r="BC87" s="34"/>
      <c r="BD87" s="34"/>
      <c r="BE87" s="34"/>
      <c r="BF87" s="148"/>
      <c r="BG87" s="34"/>
      <c r="BH87" s="244"/>
      <c r="BI87" s="244"/>
      <c r="BJ87" s="244"/>
      <c r="BK87" s="244"/>
      <c r="BL87" s="244"/>
      <c r="BM87" s="244"/>
      <c r="BN87" s="244"/>
      <c r="BO87" s="244"/>
      <c r="BP87" s="40"/>
      <c r="BQ87" s="40"/>
      <c r="BR87" s="40"/>
      <c r="BS87" s="40"/>
      <c r="BT87" s="40"/>
      <c r="BU87" s="40"/>
      <c r="BV87" s="40"/>
      <c r="BW87" s="119"/>
      <c r="BX87" s="40"/>
      <c r="BY87" s="34"/>
      <c r="BZ87" s="34"/>
      <c r="CA87" s="148"/>
      <c r="CB87" s="34"/>
      <c r="CC87" s="34"/>
      <c r="CD87" s="34"/>
      <c r="CE87" s="148"/>
      <c r="CF87" s="34"/>
      <c r="CG87" s="244"/>
      <c r="CH87" s="244"/>
      <c r="CI87" s="244"/>
      <c r="CJ87" s="34"/>
      <c r="CK87" s="40"/>
      <c r="CL87" s="40"/>
      <c r="CM87" s="40"/>
      <c r="CN87" s="40"/>
      <c r="CO87" s="40"/>
      <c r="CP87" s="40"/>
      <c r="CQ87" s="40"/>
      <c r="CR87" s="40"/>
      <c r="CS87" s="40"/>
      <c r="CT87" s="40"/>
      <c r="CU87" s="40"/>
      <c r="CV87" s="119"/>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row>
    <row r="88" spans="1:124" x14ac:dyDescent="0.25">
      <c r="A88" s="34"/>
      <c r="B88" s="58" t="s">
        <v>110</v>
      </c>
      <c r="C88" s="59" t="s">
        <v>172</v>
      </c>
      <c r="D88" s="61">
        <f>(CALC_Agroforestry!F5+Invoer!C19)*'Economische variabelen'!C224+0.5*'Economische variabelen'!C224*Invoer!C21</f>
        <v>0</v>
      </c>
      <c r="E88" s="34"/>
      <c r="F88" s="58" t="s">
        <v>110</v>
      </c>
      <c r="G88" s="59" t="s">
        <v>172</v>
      </c>
      <c r="H88" s="61">
        <f>D88</f>
        <v>0</v>
      </c>
      <c r="I88" s="34"/>
      <c r="R88" s="40"/>
      <c r="S88" s="40"/>
      <c r="T88" s="40"/>
      <c r="U88" s="34"/>
      <c r="V88" s="34"/>
      <c r="W88" s="34"/>
      <c r="X88" s="34"/>
      <c r="Y88" s="410"/>
      <c r="Z88" s="427"/>
      <c r="AA88" s="58" t="s">
        <v>110</v>
      </c>
      <c r="AB88" s="59" t="s">
        <v>172</v>
      </c>
      <c r="AC88" s="61">
        <f>(CALC_Agroforestry!F10+Invoer!D19)*'Economische variabelen'!C224+0.5*'Economische variabelen'!C224*Invoer!D21</f>
        <v>0</v>
      </c>
      <c r="AD88" s="34"/>
      <c r="AE88" s="58" t="s">
        <v>110</v>
      </c>
      <c r="AF88" s="59" t="s">
        <v>172</v>
      </c>
      <c r="AG88" s="61">
        <f>AC88</f>
        <v>0</v>
      </c>
      <c r="AH88" s="34"/>
      <c r="AI88" s="244"/>
      <c r="AJ88" s="244"/>
      <c r="AK88" s="244"/>
      <c r="AL88" s="244"/>
      <c r="AM88" s="244"/>
      <c r="AN88" s="40"/>
      <c r="AO88" s="40"/>
      <c r="AP88" s="40"/>
      <c r="AQ88" s="40"/>
      <c r="AR88" s="40"/>
      <c r="AS88" s="40"/>
      <c r="AT88" s="40"/>
      <c r="AU88" s="40"/>
      <c r="AV88" s="40"/>
      <c r="AW88" s="40"/>
      <c r="AX88" s="119"/>
      <c r="AY88" s="40"/>
      <c r="AZ88" s="58" t="s">
        <v>110</v>
      </c>
      <c r="BA88" s="59" t="s">
        <v>172</v>
      </c>
      <c r="BB88" s="61">
        <f>(CALC_Agroforestry!F15+Invoer!E19)*'Economische variabelen'!C224+0.5*'Economische variabelen'!C224*Invoer!E21</f>
        <v>0</v>
      </c>
      <c r="BC88" s="34"/>
      <c r="BD88" s="58" t="s">
        <v>110</v>
      </c>
      <c r="BE88" s="59" t="s">
        <v>172</v>
      </c>
      <c r="BF88" s="61">
        <f>BB88</f>
        <v>0</v>
      </c>
      <c r="BG88" s="34"/>
      <c r="BH88" s="244"/>
      <c r="BI88" s="244"/>
      <c r="BJ88" s="244"/>
      <c r="BK88" s="244"/>
      <c r="BL88" s="244"/>
      <c r="BM88" s="244"/>
      <c r="BN88" s="244"/>
      <c r="BO88" s="244"/>
      <c r="BP88" s="40"/>
      <c r="BQ88" s="40"/>
      <c r="BR88" s="40"/>
      <c r="BS88" s="40"/>
      <c r="BT88" s="40"/>
      <c r="BU88" s="40"/>
      <c r="BV88" s="40"/>
      <c r="BW88" s="119"/>
      <c r="BX88" s="40"/>
      <c r="BY88" s="58" t="s">
        <v>110</v>
      </c>
      <c r="BZ88" s="59" t="s">
        <v>172</v>
      </c>
      <c r="CA88" s="61">
        <f>(CALC_Agroforestry!F20+Invoer!F19)*'Economische variabelen'!C224+0.5*'Economische variabelen'!C224*Invoer!F21</f>
        <v>0</v>
      </c>
      <c r="CB88" s="34"/>
      <c r="CC88" s="58" t="s">
        <v>110</v>
      </c>
      <c r="CD88" s="59" t="s">
        <v>172</v>
      </c>
      <c r="CE88" s="61">
        <f>CA88</f>
        <v>0</v>
      </c>
      <c r="CF88" s="34"/>
      <c r="CG88" s="244"/>
      <c r="CH88" s="244"/>
      <c r="CI88" s="244"/>
      <c r="CJ88" s="34"/>
      <c r="CK88" s="40"/>
      <c r="CL88" s="40"/>
      <c r="CM88" s="40"/>
      <c r="CN88" s="40"/>
      <c r="CO88" s="40"/>
      <c r="CP88" s="40"/>
      <c r="CQ88" s="40"/>
      <c r="CR88" s="40"/>
      <c r="CS88" s="40"/>
      <c r="CT88" s="40"/>
      <c r="CU88" s="40"/>
      <c r="CV88" s="119"/>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row>
    <row r="89" spans="1:124" x14ac:dyDescent="0.25">
      <c r="A89" s="34"/>
      <c r="B89" s="141"/>
      <c r="C89" s="34" t="s">
        <v>175</v>
      </c>
      <c r="D89" s="70">
        <f>Milieuvariabelen!B22</f>
        <v>0</v>
      </c>
      <c r="E89" s="34"/>
      <c r="F89" s="141"/>
      <c r="G89" s="96" t="s">
        <v>176</v>
      </c>
      <c r="H89" s="70">
        <f>Milieuvariabelen!E22</f>
        <v>3.6</v>
      </c>
      <c r="I89" s="34"/>
      <c r="R89" s="40"/>
      <c r="S89" s="40"/>
      <c r="T89" s="40"/>
      <c r="U89" s="34"/>
      <c r="V89" s="34"/>
      <c r="W89" s="34"/>
      <c r="X89" s="34"/>
      <c r="Y89" s="410"/>
      <c r="Z89" s="427"/>
      <c r="AA89" s="141"/>
      <c r="AB89" s="34" t="s">
        <v>175</v>
      </c>
      <c r="AC89" s="76">
        <f>Milieuvariabelen!B45</f>
        <v>0</v>
      </c>
      <c r="AD89" s="34"/>
      <c r="AE89" s="141"/>
      <c r="AF89" s="96" t="s">
        <v>176</v>
      </c>
      <c r="AG89" s="76">
        <f>Milieuvariabelen!E45</f>
        <v>3.6</v>
      </c>
      <c r="AH89" s="34"/>
      <c r="AI89" s="244"/>
      <c r="AJ89" s="244"/>
      <c r="AK89" s="244"/>
      <c r="AL89" s="244"/>
      <c r="AM89" s="244"/>
      <c r="AN89" s="40"/>
      <c r="AO89" s="40"/>
      <c r="AP89" s="40"/>
      <c r="AQ89" s="40"/>
      <c r="AR89" s="40"/>
      <c r="AS89" s="40"/>
      <c r="AT89" s="40"/>
      <c r="AU89" s="40"/>
      <c r="AV89" s="40"/>
      <c r="AW89" s="40"/>
      <c r="AX89" s="119"/>
      <c r="AY89" s="40"/>
      <c r="AZ89" s="141"/>
      <c r="BA89" s="34" t="s">
        <v>175</v>
      </c>
      <c r="BB89" s="70">
        <f>Milieuvariabelen!B68</f>
        <v>0</v>
      </c>
      <c r="BC89" s="34"/>
      <c r="BD89" s="141"/>
      <c r="BE89" s="96" t="s">
        <v>176</v>
      </c>
      <c r="BF89" s="70">
        <f>Milieuvariabelen!E68</f>
        <v>3.6</v>
      </c>
      <c r="BG89" s="34"/>
      <c r="BH89" s="244"/>
      <c r="BI89" s="244"/>
      <c r="BJ89" s="244"/>
      <c r="BK89" s="244"/>
      <c r="BL89" s="244"/>
      <c r="BM89" s="244"/>
      <c r="BN89" s="244"/>
      <c r="BO89" s="244"/>
      <c r="BP89" s="40"/>
      <c r="BQ89" s="40"/>
      <c r="BR89" s="40"/>
      <c r="BS89" s="40"/>
      <c r="BT89" s="40"/>
      <c r="BU89" s="40"/>
      <c r="BV89" s="40"/>
      <c r="BW89" s="119"/>
      <c r="BX89" s="40"/>
      <c r="BY89" s="141"/>
      <c r="BZ89" s="34" t="s">
        <v>175</v>
      </c>
      <c r="CA89" s="70">
        <f>Milieuvariabelen!B91</f>
        <v>0</v>
      </c>
      <c r="CB89" s="34"/>
      <c r="CC89" s="141"/>
      <c r="CD89" s="96" t="s">
        <v>176</v>
      </c>
      <c r="CE89" s="70">
        <f>Milieuvariabelen!E91</f>
        <v>3.6</v>
      </c>
      <c r="CF89" s="34"/>
      <c r="CG89" s="244"/>
      <c r="CH89" s="244"/>
      <c r="CI89" s="244"/>
      <c r="CJ89" s="34"/>
      <c r="CK89" s="40"/>
      <c r="CL89" s="40"/>
      <c r="CM89" s="40"/>
      <c r="CN89" s="40"/>
      <c r="CO89" s="40"/>
      <c r="CP89" s="40"/>
      <c r="CQ89" s="40"/>
      <c r="CR89" s="40"/>
      <c r="CS89" s="40"/>
      <c r="CT89" s="40"/>
      <c r="CU89" s="40"/>
      <c r="CV89" s="119"/>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row>
    <row r="90" spans="1:124" ht="15.6" thickBot="1" x14ac:dyDescent="0.3">
      <c r="A90" s="34"/>
      <c r="B90" s="137"/>
      <c r="C90" s="99" t="s">
        <v>182</v>
      </c>
      <c r="D90" s="86">
        <f>D88*D89</f>
        <v>0</v>
      </c>
      <c r="E90" s="34"/>
      <c r="F90" s="137"/>
      <c r="G90" s="142" t="s">
        <v>183</v>
      </c>
      <c r="H90" s="86">
        <f>H88*H89</f>
        <v>0</v>
      </c>
      <c r="I90" s="34"/>
      <c r="R90" s="40"/>
      <c r="S90" s="40"/>
      <c r="T90" s="40"/>
      <c r="U90" s="34"/>
      <c r="V90" s="34"/>
      <c r="W90" s="34"/>
      <c r="X90" s="34"/>
      <c r="Y90" s="410"/>
      <c r="Z90" s="427"/>
      <c r="AA90" s="137"/>
      <c r="AB90" s="99" t="s">
        <v>182</v>
      </c>
      <c r="AC90" s="86">
        <f>AC88*AC89</f>
        <v>0</v>
      </c>
      <c r="AD90" s="34"/>
      <c r="AE90" s="137"/>
      <c r="AF90" s="142" t="s">
        <v>183</v>
      </c>
      <c r="AG90" s="86">
        <f>AG88*AG89</f>
        <v>0</v>
      </c>
      <c r="AH90" s="34"/>
      <c r="AI90" s="244"/>
      <c r="AJ90" s="244"/>
      <c r="AK90" s="244"/>
      <c r="AL90" s="244"/>
      <c r="AM90" s="244"/>
      <c r="AN90" s="40"/>
      <c r="AO90" s="40"/>
      <c r="AP90" s="40"/>
      <c r="AQ90" s="40"/>
      <c r="AR90" s="40"/>
      <c r="AS90" s="40"/>
      <c r="AT90" s="40"/>
      <c r="AU90" s="40"/>
      <c r="AV90" s="40"/>
      <c r="AW90" s="40"/>
      <c r="AX90" s="119"/>
      <c r="AY90" s="40"/>
      <c r="AZ90" s="137"/>
      <c r="BA90" s="99" t="s">
        <v>182</v>
      </c>
      <c r="BB90" s="86">
        <f>BB88*BB89</f>
        <v>0</v>
      </c>
      <c r="BC90" s="34"/>
      <c r="BD90" s="137"/>
      <c r="BE90" s="142" t="s">
        <v>183</v>
      </c>
      <c r="BF90" s="86">
        <f>BF88*BF89</f>
        <v>0</v>
      </c>
      <c r="BG90" s="34"/>
      <c r="BH90" s="244"/>
      <c r="BI90" s="244"/>
      <c r="BJ90" s="244"/>
      <c r="BK90" s="244"/>
      <c r="BL90" s="244"/>
      <c r="BM90" s="244"/>
      <c r="BN90" s="244"/>
      <c r="BO90" s="244"/>
      <c r="BP90" s="40"/>
      <c r="BQ90" s="40"/>
      <c r="BR90" s="40"/>
      <c r="BS90" s="40"/>
      <c r="BT90" s="40"/>
      <c r="BU90" s="40"/>
      <c r="BV90" s="40"/>
      <c r="BW90" s="119"/>
      <c r="BX90" s="40"/>
      <c r="BY90" s="137"/>
      <c r="BZ90" s="99" t="s">
        <v>182</v>
      </c>
      <c r="CA90" s="86">
        <f>CA88*CA89</f>
        <v>0</v>
      </c>
      <c r="CB90" s="34"/>
      <c r="CC90" s="137"/>
      <c r="CD90" s="142" t="s">
        <v>183</v>
      </c>
      <c r="CE90" s="86">
        <f>CE88*CE89</f>
        <v>0</v>
      </c>
      <c r="CF90" s="34"/>
      <c r="CG90" s="244"/>
      <c r="CH90" s="244"/>
      <c r="CI90" s="244"/>
      <c r="CJ90" s="34"/>
      <c r="CK90" s="40"/>
      <c r="CL90" s="40"/>
      <c r="CM90" s="40"/>
      <c r="CN90" s="40"/>
      <c r="CO90" s="40"/>
      <c r="CP90" s="40"/>
      <c r="CQ90" s="40"/>
      <c r="CR90" s="40"/>
      <c r="CS90" s="40"/>
      <c r="CT90" s="40"/>
      <c r="CU90" s="40"/>
      <c r="CV90" s="119"/>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row>
    <row r="91" spans="1:124" ht="15.6" thickBot="1" x14ac:dyDescent="0.3">
      <c r="A91" s="34"/>
      <c r="B91" s="34"/>
      <c r="C91" s="34"/>
      <c r="D91" s="148"/>
      <c r="E91" s="34"/>
      <c r="I91" s="34"/>
      <c r="R91" s="40"/>
      <c r="S91" s="40"/>
      <c r="T91" s="40"/>
      <c r="U91" s="34"/>
      <c r="V91" s="34"/>
      <c r="W91" s="34"/>
      <c r="X91" s="34"/>
      <c r="Y91" s="410"/>
      <c r="Z91" s="427"/>
      <c r="AA91" s="34"/>
      <c r="AB91" s="34"/>
      <c r="AC91" s="148"/>
      <c r="AD91" s="34"/>
      <c r="AE91" s="34"/>
      <c r="AF91" s="34"/>
      <c r="AG91" s="148"/>
      <c r="AH91" s="34"/>
      <c r="AI91" s="244"/>
      <c r="AJ91" s="244"/>
      <c r="AK91" s="244"/>
      <c r="AL91" s="244"/>
      <c r="AM91" s="244"/>
      <c r="AN91" s="40"/>
      <c r="AO91" s="40"/>
      <c r="AP91" s="40"/>
      <c r="AQ91" s="40"/>
      <c r="AR91" s="40"/>
      <c r="AS91" s="40"/>
      <c r="AT91" s="40"/>
      <c r="AU91" s="40"/>
      <c r="AV91" s="40"/>
      <c r="AW91" s="40"/>
      <c r="AX91" s="119"/>
      <c r="AY91" s="40"/>
      <c r="AZ91" s="34"/>
      <c r="BA91" s="34"/>
      <c r="BB91" s="148"/>
      <c r="BC91" s="34"/>
      <c r="BD91" s="34"/>
      <c r="BE91" s="34"/>
      <c r="BF91" s="148"/>
      <c r="BG91" s="34"/>
      <c r="BH91" s="244"/>
      <c r="BI91" s="244"/>
      <c r="BJ91" s="244"/>
      <c r="BK91" s="244"/>
      <c r="BL91" s="244"/>
      <c r="BM91" s="244"/>
      <c r="BN91" s="244"/>
      <c r="BO91" s="244"/>
      <c r="BP91" s="40"/>
      <c r="BQ91" s="40"/>
      <c r="BR91" s="40"/>
      <c r="BS91" s="40"/>
      <c r="BT91" s="40"/>
      <c r="BU91" s="40"/>
      <c r="BV91" s="40"/>
      <c r="BW91" s="119"/>
      <c r="BX91" s="40"/>
      <c r="BY91" s="34"/>
      <c r="BZ91" s="34"/>
      <c r="CA91" s="148"/>
      <c r="CB91" s="34"/>
      <c r="CC91" s="34"/>
      <c r="CD91" s="34"/>
      <c r="CE91" s="148"/>
      <c r="CF91" s="34"/>
      <c r="CG91" s="244"/>
      <c r="CH91" s="244"/>
      <c r="CI91" s="244"/>
      <c r="CJ91" s="34"/>
      <c r="CK91" s="40"/>
      <c r="CL91" s="40"/>
      <c r="CM91" s="40"/>
      <c r="CN91" s="40"/>
      <c r="CO91" s="40"/>
      <c r="CP91" s="40"/>
      <c r="CQ91" s="40"/>
      <c r="CR91" s="40"/>
      <c r="CS91" s="40"/>
      <c r="CT91" s="40"/>
      <c r="CU91" s="40"/>
      <c r="CV91" s="119"/>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row>
    <row r="92" spans="1:124" x14ac:dyDescent="0.25">
      <c r="A92" s="34"/>
      <c r="B92" s="58" t="s">
        <v>199</v>
      </c>
      <c r="C92" s="59" t="s">
        <v>172</v>
      </c>
      <c r="D92" s="61">
        <f>Invoer!C29</f>
        <v>0</v>
      </c>
      <c r="E92" s="34"/>
      <c r="I92" s="34"/>
      <c r="R92" s="40"/>
      <c r="S92" s="40"/>
      <c r="T92" s="40"/>
      <c r="U92" s="34"/>
      <c r="V92" s="34"/>
      <c r="W92" s="34"/>
      <c r="X92" s="34"/>
      <c r="Y92" s="410"/>
      <c r="Z92" s="427"/>
      <c r="AA92" s="151" t="s">
        <v>21</v>
      </c>
      <c r="AB92" s="150" t="s">
        <v>172</v>
      </c>
      <c r="AC92" s="61">
        <f>Invoer!D25</f>
        <v>0</v>
      </c>
      <c r="AD92" s="34"/>
      <c r="AE92" s="34"/>
      <c r="AF92" s="34"/>
      <c r="AG92" s="148"/>
      <c r="AH92" s="34"/>
      <c r="AI92" s="244"/>
      <c r="AJ92" s="244"/>
      <c r="AK92" s="244"/>
      <c r="AL92" s="244"/>
      <c r="AM92" s="244"/>
      <c r="AN92" s="40"/>
      <c r="AO92" s="40"/>
      <c r="AP92" s="40"/>
      <c r="AQ92" s="40"/>
      <c r="AR92" s="40"/>
      <c r="AS92" s="40"/>
      <c r="AT92" s="40"/>
      <c r="AU92" s="40"/>
      <c r="AV92" s="40"/>
      <c r="AW92" s="40"/>
      <c r="AX92" s="119"/>
      <c r="AY92" s="40"/>
      <c r="AZ92" s="151" t="s">
        <v>21</v>
      </c>
      <c r="BA92" s="150" t="s">
        <v>172</v>
      </c>
      <c r="BB92" s="61">
        <f>Invoer!E25</f>
        <v>0</v>
      </c>
      <c r="BC92" s="34"/>
      <c r="BD92" s="34"/>
      <c r="BE92" s="34"/>
      <c r="BF92" s="148"/>
      <c r="BG92" s="34"/>
      <c r="BH92" s="244"/>
      <c r="BI92" s="244"/>
      <c r="BJ92" s="244"/>
      <c r="BK92" s="244"/>
      <c r="BL92" s="244"/>
      <c r="BM92" s="244"/>
      <c r="BN92" s="244"/>
      <c r="BO92" s="244"/>
      <c r="BP92" s="40"/>
      <c r="BQ92" s="40"/>
      <c r="BR92" s="40"/>
      <c r="BS92" s="40"/>
      <c r="BT92" s="40"/>
      <c r="BU92" s="40"/>
      <c r="BV92" s="40"/>
      <c r="BW92" s="119"/>
      <c r="BX92" s="40"/>
      <c r="BY92" s="151" t="s">
        <v>21</v>
      </c>
      <c r="BZ92" s="150" t="s">
        <v>172</v>
      </c>
      <c r="CA92" s="61">
        <f>Invoer!F25</f>
        <v>0</v>
      </c>
      <c r="CB92" s="34"/>
      <c r="CC92" s="34"/>
      <c r="CD92" s="34"/>
      <c r="CE92" s="148"/>
      <c r="CF92" s="34"/>
      <c r="CG92" s="244"/>
      <c r="CH92" s="244"/>
      <c r="CI92" s="244"/>
      <c r="CJ92" s="34"/>
      <c r="CK92" s="40"/>
      <c r="CL92" s="40"/>
      <c r="CM92" s="40"/>
      <c r="CN92" s="40"/>
      <c r="CO92" s="40"/>
      <c r="CP92" s="40"/>
      <c r="CQ92" s="40"/>
      <c r="CR92" s="40"/>
      <c r="CS92" s="40"/>
      <c r="CT92" s="40"/>
      <c r="CU92" s="40"/>
      <c r="CV92" s="119"/>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row>
    <row r="93" spans="1:124" x14ac:dyDescent="0.25">
      <c r="A93" s="34"/>
      <c r="B93" s="141"/>
      <c r="C93" s="34" t="s">
        <v>200</v>
      </c>
      <c r="D93" s="70">
        <f>'Invoer - uitgebreid'!B42</f>
        <v>0.09</v>
      </c>
      <c r="E93" s="34"/>
      <c r="I93" s="34"/>
      <c r="R93" s="40"/>
      <c r="S93" s="40"/>
      <c r="T93" s="40"/>
      <c r="U93" s="34"/>
      <c r="V93" s="34"/>
      <c r="W93" s="34"/>
      <c r="X93" s="34"/>
      <c r="Y93" s="410"/>
      <c r="Z93" s="427"/>
      <c r="AA93" s="141"/>
      <c r="AB93" s="149" t="s">
        <v>185</v>
      </c>
      <c r="AC93" s="154">
        <f>IF('Invoer - uitgebreid'!B33&lt;1.77,'CALC_Value case'!AC92*Milieuvariabelen!B105,0)</f>
        <v>0</v>
      </c>
      <c r="AD93" s="34"/>
      <c r="AE93" s="34"/>
      <c r="AF93" s="34"/>
      <c r="AG93" s="148"/>
      <c r="AH93" s="34"/>
      <c r="AI93" s="244"/>
      <c r="AJ93" s="244"/>
      <c r="AK93" s="244"/>
      <c r="AL93" s="244"/>
      <c r="AM93" s="244"/>
      <c r="AN93" s="40"/>
      <c r="AO93" s="40"/>
      <c r="AP93" s="40"/>
      <c r="AQ93" s="40"/>
      <c r="AR93" s="40"/>
      <c r="AS93" s="40"/>
      <c r="AT93" s="40"/>
      <c r="AU93" s="40"/>
      <c r="AV93" s="40"/>
      <c r="AW93" s="40"/>
      <c r="AX93" s="119"/>
      <c r="AY93" s="40"/>
      <c r="AZ93" s="141"/>
      <c r="BA93" s="149" t="s">
        <v>185</v>
      </c>
      <c r="BB93" s="154">
        <f>IF('Invoer - uitgebreid'!B33&lt;1.77,'CALC_Value case'!BB92*Milieuvariabelen!B113,0)</f>
        <v>0</v>
      </c>
      <c r="BC93" s="34"/>
      <c r="BD93" s="34"/>
      <c r="BE93" s="34"/>
      <c r="BF93" s="148"/>
      <c r="BG93" s="34"/>
      <c r="BH93" s="244"/>
      <c r="BI93" s="244"/>
      <c r="BJ93" s="244"/>
      <c r="BK93" s="244"/>
      <c r="BL93" s="244"/>
      <c r="BM93" s="244"/>
      <c r="BN93" s="244"/>
      <c r="BO93" s="244"/>
      <c r="BP93" s="40"/>
      <c r="BQ93" s="40"/>
      <c r="BR93" s="40"/>
      <c r="BS93" s="40"/>
      <c r="BT93" s="40"/>
      <c r="BU93" s="40"/>
      <c r="BV93" s="40"/>
      <c r="BW93" s="119"/>
      <c r="BX93" s="40"/>
      <c r="BY93" s="141"/>
      <c r="BZ93" s="149" t="s">
        <v>185</v>
      </c>
      <c r="CA93" s="154">
        <f>IF('Invoer - uitgebreid'!B33&lt;1.77,'CALC_Value case'!CA92*Milieuvariabelen!B121,0)</f>
        <v>0</v>
      </c>
      <c r="CB93" s="34"/>
      <c r="CC93" s="34"/>
      <c r="CD93" s="34"/>
      <c r="CE93" s="148"/>
      <c r="CF93" s="34"/>
      <c r="CG93" s="244"/>
      <c r="CH93" s="244"/>
      <c r="CI93" s="244"/>
      <c r="CJ93" s="34"/>
      <c r="CK93" s="40"/>
      <c r="CL93" s="40"/>
      <c r="CM93" s="40"/>
      <c r="CN93" s="40"/>
      <c r="CO93" s="40"/>
      <c r="CP93" s="40"/>
      <c r="CQ93" s="40"/>
      <c r="CR93" s="40"/>
      <c r="CS93" s="40"/>
      <c r="CT93" s="40"/>
      <c r="CU93" s="40"/>
      <c r="CV93" s="119"/>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row>
    <row r="94" spans="1:124" x14ac:dyDescent="0.25">
      <c r="A94" s="34"/>
      <c r="B94" s="149"/>
      <c r="C94" s="149" t="s">
        <v>201</v>
      </c>
      <c r="D94" s="70">
        <f>Milieuvariabelen!H134</f>
        <v>21.5</v>
      </c>
      <c r="E94" s="34"/>
      <c r="R94" s="40"/>
      <c r="S94" s="40"/>
      <c r="T94" s="40"/>
      <c r="U94" s="34"/>
      <c r="V94" s="34"/>
      <c r="W94" s="34"/>
      <c r="X94" s="34"/>
      <c r="Y94" s="410"/>
      <c r="Z94" s="427"/>
      <c r="AA94" s="141"/>
      <c r="AB94" s="34" t="s">
        <v>185</v>
      </c>
      <c r="AC94" s="154">
        <f>IF(AND('Invoer - uitgebreid'!B33&lt;2.15,'Invoer - uitgebreid'!B33&gt;1.77),'CALC_Value case'!AC92*Milieuvariabelen!B106,0)</f>
        <v>0</v>
      </c>
      <c r="AD94" s="34"/>
      <c r="AE94" s="34"/>
      <c r="AF94" s="34"/>
      <c r="AG94" s="148"/>
      <c r="AH94" s="34"/>
      <c r="AI94" s="244"/>
      <c r="AJ94" s="244"/>
      <c r="AK94" s="244"/>
      <c r="AL94" s="244"/>
      <c r="AM94" s="244"/>
      <c r="AN94" s="40"/>
      <c r="AO94" s="40"/>
      <c r="AP94" s="40"/>
      <c r="AQ94" s="40"/>
      <c r="AR94" s="40"/>
      <c r="AS94" s="40"/>
      <c r="AT94" s="40"/>
      <c r="AU94" s="40"/>
      <c r="AV94" s="40"/>
      <c r="AW94" s="40"/>
      <c r="AX94" s="119"/>
      <c r="AY94" s="40"/>
      <c r="AZ94" s="141"/>
      <c r="BA94" s="34" t="s">
        <v>185</v>
      </c>
      <c r="BB94" s="154">
        <f>IF(AND('Invoer - uitgebreid'!B33&lt;2.15,'Invoer - uitgebreid'!B33&gt;1.77),'CALC_Value case'!BB92*Milieuvariabelen!B114,0)</f>
        <v>0</v>
      </c>
      <c r="BC94" s="34"/>
      <c r="BD94" s="34"/>
      <c r="BE94" s="34"/>
      <c r="BF94" s="148"/>
      <c r="BG94" s="34"/>
      <c r="BH94" s="244"/>
      <c r="BI94" s="244"/>
      <c r="BJ94" s="244"/>
      <c r="BK94" s="244"/>
      <c r="BL94" s="244"/>
      <c r="BM94" s="244"/>
      <c r="BN94" s="244"/>
      <c r="BO94" s="244"/>
      <c r="BP94" s="40"/>
      <c r="BQ94" s="40"/>
      <c r="BR94" s="40"/>
      <c r="BS94" s="40"/>
      <c r="BT94" s="40"/>
      <c r="BU94" s="40"/>
      <c r="BV94" s="40"/>
      <c r="BW94" s="119"/>
      <c r="BX94" s="40"/>
      <c r="BY94" s="141"/>
      <c r="BZ94" s="34" t="s">
        <v>185</v>
      </c>
      <c r="CA94" s="154">
        <f>IF(AND('Invoer - uitgebreid'!B33&lt;2.15,'Invoer - uitgebreid'!B33&gt;1.77),'CALC_Value case'!CA92*Milieuvariabelen!B122,0)</f>
        <v>0</v>
      </c>
      <c r="CB94" s="34"/>
      <c r="CC94" s="34"/>
      <c r="CD94" s="34"/>
      <c r="CE94" s="148"/>
      <c r="CF94" s="34"/>
      <c r="CG94" s="244"/>
      <c r="CH94" s="244"/>
      <c r="CI94" s="244"/>
      <c r="CJ94" s="34"/>
      <c r="CK94" s="40"/>
      <c r="CL94" s="40"/>
      <c r="CM94" s="40"/>
      <c r="CN94" s="40"/>
      <c r="CO94" s="40"/>
      <c r="CP94" s="40"/>
      <c r="CQ94" s="40"/>
      <c r="CR94" s="40"/>
      <c r="CS94" s="40"/>
      <c r="CT94" s="40"/>
      <c r="CU94" s="40"/>
      <c r="CV94" s="119"/>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row>
    <row r="95" spans="1:124" ht="15.6" thickBot="1" x14ac:dyDescent="0.3">
      <c r="A95" s="34"/>
      <c r="B95" s="137"/>
      <c r="C95" s="99" t="s">
        <v>182</v>
      </c>
      <c r="D95" s="86">
        <f>D92*D93*D94</f>
        <v>0</v>
      </c>
      <c r="E95" s="34"/>
      <c r="R95" s="40"/>
      <c r="S95" s="40"/>
      <c r="T95" s="40"/>
      <c r="U95" s="34"/>
      <c r="V95" s="34"/>
      <c r="W95" s="34"/>
      <c r="X95" s="34"/>
      <c r="Y95" s="410"/>
      <c r="Z95" s="427"/>
      <c r="AA95" s="141"/>
      <c r="AB95" s="34" t="s">
        <v>185</v>
      </c>
      <c r="AC95" s="154">
        <f>IF(AND('Invoer - uitgebreid'!B33&lt;2.65,'Invoer - uitgebreid'!B33&gt;2.16),'CALC_Value case'!AC92*Milieuvariabelen!B107,0)</f>
        <v>0</v>
      </c>
      <c r="AD95" s="34"/>
      <c r="AE95" s="34"/>
      <c r="AF95" s="34"/>
      <c r="AG95" s="148"/>
      <c r="AH95" s="34"/>
      <c r="AI95" s="244"/>
      <c r="AJ95" s="244"/>
      <c r="AK95" s="244"/>
      <c r="AL95" s="244"/>
      <c r="AM95" s="244"/>
      <c r="AN95" s="40"/>
      <c r="AO95" s="40"/>
      <c r="AP95" s="40"/>
      <c r="AQ95" s="40"/>
      <c r="AR95" s="40"/>
      <c r="AS95" s="40"/>
      <c r="AT95" s="40"/>
      <c r="AU95" s="40"/>
      <c r="AV95" s="40"/>
      <c r="AW95" s="40"/>
      <c r="AX95" s="119"/>
      <c r="AY95" s="40"/>
      <c r="AZ95" s="141"/>
      <c r="BA95" s="34" t="s">
        <v>185</v>
      </c>
      <c r="BB95" s="154">
        <f>IF(AND('Invoer - uitgebreid'!B33&lt;2.65,'Invoer - uitgebreid'!B33&gt;2.16),'CALC_Value case'!BB92*Milieuvariabelen!B115,0)</f>
        <v>0</v>
      </c>
      <c r="BC95" s="34"/>
      <c r="BD95" s="34"/>
      <c r="BE95" s="34"/>
      <c r="BF95" s="148"/>
      <c r="BG95" s="34"/>
      <c r="BH95" s="244"/>
      <c r="BI95" s="244"/>
      <c r="BJ95" s="244"/>
      <c r="BK95" s="244"/>
      <c r="BL95" s="244"/>
      <c r="BM95" s="244"/>
      <c r="BN95" s="244"/>
      <c r="BO95" s="244"/>
      <c r="BP95" s="40"/>
      <c r="BQ95" s="40"/>
      <c r="BR95" s="40"/>
      <c r="BS95" s="40"/>
      <c r="BT95" s="40"/>
      <c r="BU95" s="40"/>
      <c r="BV95" s="40"/>
      <c r="BW95" s="119"/>
      <c r="BX95" s="40"/>
      <c r="BY95" s="141"/>
      <c r="BZ95" s="34" t="s">
        <v>185</v>
      </c>
      <c r="CA95" s="154">
        <f>IF(AND('Invoer - uitgebreid'!B33&lt;2.65,'Invoer - uitgebreid'!B33&gt;2.16),'CALC_Value case'!CA92*Milieuvariabelen!B123,0)</f>
        <v>0</v>
      </c>
      <c r="CB95" s="34"/>
      <c r="CC95" s="34"/>
      <c r="CD95" s="34"/>
      <c r="CE95" s="148"/>
      <c r="CF95" s="34"/>
      <c r="CG95" s="244"/>
      <c r="CH95" s="244"/>
      <c r="CI95" s="244"/>
      <c r="CJ95" s="34"/>
      <c r="CK95" s="40"/>
      <c r="CL95" s="40"/>
      <c r="CM95" s="40"/>
      <c r="CN95" s="40"/>
      <c r="CO95" s="40"/>
      <c r="CP95" s="40"/>
      <c r="CQ95" s="40"/>
      <c r="CR95" s="40"/>
      <c r="CS95" s="40"/>
      <c r="CT95" s="40"/>
      <c r="CU95" s="40"/>
      <c r="CV95" s="119"/>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row>
    <row r="96" spans="1:124" ht="15.6" thickBot="1" x14ac:dyDescent="0.3">
      <c r="A96" s="34"/>
      <c r="B96" s="34"/>
      <c r="C96" s="34"/>
      <c r="D96" s="148"/>
      <c r="E96" s="34"/>
      <c r="R96" s="40"/>
      <c r="S96" s="40"/>
      <c r="T96" s="40"/>
      <c r="U96" s="34"/>
      <c r="V96" s="34"/>
      <c r="W96" s="34"/>
      <c r="X96" s="34"/>
      <c r="Y96" s="410"/>
      <c r="Z96" s="427"/>
      <c r="AA96" s="156"/>
      <c r="AB96" s="157" t="s">
        <v>185</v>
      </c>
      <c r="AC96" s="154">
        <f>IF('Invoer - uitgebreid'!B33&gt;2.65,'CALC_Value case'!AC92*Milieuvariabelen!B108,0)</f>
        <v>0</v>
      </c>
      <c r="AD96" s="34"/>
      <c r="AE96" s="34"/>
      <c r="AF96" s="34"/>
      <c r="AG96" s="148"/>
      <c r="AH96" s="34"/>
      <c r="AI96" s="244"/>
      <c r="AJ96" s="244"/>
      <c r="AK96" s="244"/>
      <c r="AL96" s="244"/>
      <c r="AM96" s="244"/>
      <c r="AN96" s="40"/>
      <c r="AO96" s="40"/>
      <c r="AP96" s="40"/>
      <c r="AQ96" s="40"/>
      <c r="AR96" s="40"/>
      <c r="AS96" s="40"/>
      <c r="AT96" s="40"/>
      <c r="AU96" s="40"/>
      <c r="AV96" s="40"/>
      <c r="AW96" s="40"/>
      <c r="AX96" s="119"/>
      <c r="AY96" s="40"/>
      <c r="AZ96" s="156"/>
      <c r="BA96" s="157" t="s">
        <v>185</v>
      </c>
      <c r="BB96" s="154">
        <f>IF('Invoer - uitgebreid'!B33&gt;2.65,'CALC_Value case'!BB92*Milieuvariabelen!B116,0)</f>
        <v>0</v>
      </c>
      <c r="BC96" s="34"/>
      <c r="BD96" s="34"/>
      <c r="BE96" s="34"/>
      <c r="BF96" s="148"/>
      <c r="BG96" s="34"/>
      <c r="BH96" s="244"/>
      <c r="BI96" s="244"/>
      <c r="BJ96" s="244"/>
      <c r="BK96" s="244"/>
      <c r="BL96" s="244"/>
      <c r="BM96" s="244"/>
      <c r="BN96" s="244"/>
      <c r="BO96" s="244"/>
      <c r="BP96" s="40"/>
      <c r="BQ96" s="40"/>
      <c r="BR96" s="40"/>
      <c r="BS96" s="40"/>
      <c r="BT96" s="40"/>
      <c r="BU96" s="40"/>
      <c r="BV96" s="40"/>
      <c r="BW96" s="119"/>
      <c r="BX96" s="40"/>
      <c r="BY96" s="156"/>
      <c r="BZ96" s="157" t="s">
        <v>185</v>
      </c>
      <c r="CA96" s="154">
        <f>IF('Invoer - uitgebreid'!B33&gt;2.65,'CALC_Value case'!CA92*Milieuvariabelen!B124,0)</f>
        <v>0</v>
      </c>
      <c r="CB96" s="34"/>
      <c r="CC96" s="34"/>
      <c r="CD96" s="34"/>
      <c r="CE96" s="148"/>
      <c r="CF96" s="34"/>
      <c r="CG96" s="244"/>
      <c r="CH96" s="244"/>
      <c r="CI96" s="244"/>
      <c r="CJ96" s="34"/>
      <c r="CK96" s="40"/>
      <c r="CL96" s="40"/>
      <c r="CM96" s="40"/>
      <c r="CN96" s="40"/>
      <c r="CO96" s="40"/>
      <c r="CP96" s="40"/>
      <c r="CQ96" s="40"/>
      <c r="CR96" s="40"/>
      <c r="CS96" s="40"/>
      <c r="CT96" s="40"/>
      <c r="CU96" s="40"/>
      <c r="CV96" s="119"/>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row>
    <row r="97" spans="1:124" ht="15.6" thickBot="1" x14ac:dyDescent="0.3">
      <c r="A97" s="34"/>
      <c r="B97" s="58" t="s">
        <v>21</v>
      </c>
      <c r="C97" s="150" t="s">
        <v>172</v>
      </c>
      <c r="D97" s="61">
        <f>Invoer!C25</f>
        <v>0</v>
      </c>
      <c r="E97" s="34"/>
      <c r="R97" s="40"/>
      <c r="S97" s="40"/>
      <c r="T97" s="40"/>
      <c r="U97" s="34"/>
      <c r="V97" s="34"/>
      <c r="W97" s="34"/>
      <c r="X97" s="34"/>
      <c r="Y97" s="410"/>
      <c r="Z97" s="427"/>
      <c r="AA97" s="159"/>
      <c r="AB97" s="160" t="s">
        <v>182</v>
      </c>
      <c r="AC97" s="86">
        <f>SUM(AC93:AC96)</f>
        <v>0</v>
      </c>
      <c r="AD97" s="244"/>
      <c r="AE97" s="244"/>
      <c r="AF97" s="244"/>
      <c r="AG97" s="244"/>
      <c r="AH97" s="244"/>
      <c r="AI97" s="244"/>
      <c r="AJ97" s="244"/>
      <c r="AK97" s="244"/>
      <c r="AL97" s="244"/>
      <c r="AM97" s="244"/>
      <c r="AN97" s="40"/>
      <c r="AO97" s="40"/>
      <c r="AP97" s="40"/>
      <c r="AQ97" s="40"/>
      <c r="AR97" s="40"/>
      <c r="AS97" s="40"/>
      <c r="AT97" s="40"/>
      <c r="AU97" s="40"/>
      <c r="AV97" s="40"/>
      <c r="AW97" s="40"/>
      <c r="AX97" s="119"/>
      <c r="AY97" s="40"/>
      <c r="AZ97" s="159"/>
      <c r="BA97" s="160" t="s">
        <v>182</v>
      </c>
      <c r="BB97" s="86">
        <f>SUM(BB93:BB96)</f>
        <v>0</v>
      </c>
      <c r="BC97" s="34"/>
      <c r="BG97" s="34"/>
      <c r="BH97" s="244"/>
      <c r="BI97" s="244"/>
      <c r="BJ97" s="244"/>
      <c r="BK97" s="244"/>
      <c r="BL97" s="244"/>
      <c r="BM97" s="244"/>
      <c r="BN97" s="244"/>
      <c r="BO97" s="244"/>
      <c r="BP97" s="40"/>
      <c r="BQ97" s="40"/>
      <c r="BR97" s="40"/>
      <c r="BS97" s="40"/>
      <c r="BT97" s="40"/>
      <c r="BU97" s="40"/>
      <c r="BV97" s="40"/>
      <c r="BW97" s="119"/>
      <c r="BX97" s="40"/>
      <c r="BY97" s="159"/>
      <c r="BZ97" s="160" t="s">
        <v>182</v>
      </c>
      <c r="CA97" s="86">
        <f>SUM(CA93:CA96)</f>
        <v>0</v>
      </c>
      <c r="CB97" s="34"/>
      <c r="CF97" s="34"/>
      <c r="CG97" s="244"/>
      <c r="CH97" s="244"/>
      <c r="CI97" s="244"/>
      <c r="CJ97" s="34"/>
      <c r="CK97" s="40"/>
      <c r="CL97" s="40"/>
      <c r="CM97" s="40"/>
      <c r="CN97" s="40"/>
      <c r="CO97" s="40"/>
      <c r="CP97" s="40"/>
      <c r="CQ97" s="40"/>
      <c r="CR97" s="40"/>
      <c r="CS97" s="40"/>
      <c r="CT97" s="40"/>
      <c r="CU97" s="40"/>
      <c r="CV97" s="119"/>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row>
    <row r="98" spans="1:124" ht="15.6" thickBot="1" x14ac:dyDescent="0.3">
      <c r="A98" s="34"/>
      <c r="B98" s="141"/>
      <c r="C98" s="149" t="s">
        <v>185</v>
      </c>
      <c r="D98" s="154">
        <f>IF('Invoer - uitgebreid'!B33&lt;1.77,'CALC_Value case'!D97*Milieuvariabelen!B97,0)</f>
        <v>0</v>
      </c>
      <c r="E98" s="34"/>
      <c r="R98" s="40"/>
      <c r="S98" s="40"/>
      <c r="T98" s="40"/>
      <c r="U98" s="34"/>
      <c r="V98" s="34"/>
      <c r="W98" s="34"/>
      <c r="X98" s="34"/>
      <c r="Y98" s="410"/>
      <c r="Z98" s="427"/>
      <c r="AD98" s="244"/>
      <c r="AE98" s="244"/>
      <c r="AF98" s="244"/>
      <c r="AG98" s="244"/>
      <c r="AH98" s="244"/>
      <c r="AI98" s="244"/>
      <c r="AJ98" s="244"/>
      <c r="AK98" s="244"/>
      <c r="AL98" s="244"/>
      <c r="AM98" s="244"/>
      <c r="AN98" s="40"/>
      <c r="AO98" s="40"/>
      <c r="AP98" s="40"/>
      <c r="AQ98" s="40"/>
      <c r="AR98" s="40"/>
      <c r="AS98" s="40"/>
      <c r="AT98" s="40"/>
      <c r="AU98" s="40"/>
      <c r="AV98" s="40"/>
      <c r="AW98" s="40"/>
      <c r="AX98" s="119"/>
      <c r="AY98" s="40"/>
      <c r="BC98" s="34"/>
      <c r="BG98" s="34"/>
      <c r="BH98" s="244"/>
      <c r="BI98" s="244"/>
      <c r="BJ98" s="244"/>
      <c r="BK98" s="244"/>
      <c r="BL98" s="244"/>
      <c r="BM98" s="244"/>
      <c r="BN98" s="244"/>
      <c r="BO98" s="244"/>
      <c r="BP98" s="40"/>
      <c r="BQ98" s="40"/>
      <c r="BR98" s="40"/>
      <c r="BS98" s="40"/>
      <c r="BT98" s="40"/>
      <c r="BU98" s="40"/>
      <c r="BV98" s="40"/>
      <c r="BW98" s="119"/>
      <c r="BX98" s="40"/>
      <c r="CB98" s="34"/>
      <c r="CF98" s="34"/>
      <c r="CG98" s="244"/>
      <c r="CH98" s="244"/>
      <c r="CI98" s="244"/>
      <c r="CJ98" s="34"/>
      <c r="CK98" s="40"/>
      <c r="CL98" s="40"/>
      <c r="CM98" s="40"/>
      <c r="CN98" s="40"/>
      <c r="CO98" s="40"/>
      <c r="CP98" s="40"/>
      <c r="CQ98" s="40"/>
      <c r="CR98" s="40"/>
      <c r="CS98" s="40"/>
      <c r="CT98" s="40"/>
      <c r="CU98" s="40"/>
      <c r="CV98" s="119"/>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row>
    <row r="99" spans="1:124" x14ac:dyDescent="0.25">
      <c r="A99" s="34"/>
      <c r="B99" s="141"/>
      <c r="C99" s="34" t="s">
        <v>185</v>
      </c>
      <c r="D99" s="154">
        <f>IF(AND('Invoer - uitgebreid'!B33&lt;2.15,'Invoer - uitgebreid'!B33&gt;1.77),'CALC_Value case'!D97*Milieuvariabelen!B98,0)</f>
        <v>0</v>
      </c>
      <c r="E99" s="34"/>
      <c r="R99" s="40"/>
      <c r="S99" s="40"/>
      <c r="T99" s="40"/>
      <c r="U99" s="34"/>
      <c r="V99" s="34"/>
      <c r="W99" s="34"/>
      <c r="X99" s="34"/>
      <c r="Y99" s="410"/>
      <c r="Z99" s="427"/>
      <c r="AA99" s="151" t="s">
        <v>23</v>
      </c>
      <c r="AB99" s="150" t="s">
        <v>172</v>
      </c>
      <c r="AC99" s="61">
        <f>Invoer!D26</f>
        <v>0</v>
      </c>
      <c r="AD99" s="244"/>
      <c r="AE99" s="244"/>
      <c r="AF99" s="244"/>
      <c r="AG99" s="244"/>
      <c r="AH99" s="244"/>
      <c r="AI99" s="244"/>
      <c r="AJ99" s="244"/>
      <c r="AK99" s="244"/>
      <c r="AL99" s="244"/>
      <c r="AM99" s="244"/>
      <c r="AN99" s="40"/>
      <c r="AO99" s="40"/>
      <c r="AP99" s="40"/>
      <c r="AQ99" s="40"/>
      <c r="AR99" s="40"/>
      <c r="AS99" s="40"/>
      <c r="AT99" s="40"/>
      <c r="AU99" s="40"/>
      <c r="AV99" s="40"/>
      <c r="AW99" s="40"/>
      <c r="AX99" s="119"/>
      <c r="AY99" s="40"/>
      <c r="AZ99" s="151" t="s">
        <v>23</v>
      </c>
      <c r="BA99" s="150" t="s">
        <v>172</v>
      </c>
      <c r="BB99" s="61">
        <f>Invoer!E26</f>
        <v>0</v>
      </c>
      <c r="BC99" s="34"/>
      <c r="BD99" s="244"/>
      <c r="BE99" s="244"/>
      <c r="BF99" s="244"/>
      <c r="BG99" s="244"/>
      <c r="BH99" s="244"/>
      <c r="BI99" s="244"/>
      <c r="BJ99" s="244"/>
      <c r="BK99" s="244"/>
      <c r="BL99" s="244"/>
      <c r="BM99" s="244"/>
      <c r="BN99" s="244"/>
      <c r="BO99" s="244"/>
      <c r="BP99" s="40"/>
      <c r="BQ99" s="40"/>
      <c r="BR99" s="40"/>
      <c r="BS99" s="40"/>
      <c r="BT99" s="40"/>
      <c r="BU99" s="40"/>
      <c r="BV99" s="40"/>
      <c r="BW99" s="119"/>
      <c r="BX99" s="40"/>
      <c r="BY99" s="151" t="s">
        <v>23</v>
      </c>
      <c r="BZ99" s="150" t="s">
        <v>172</v>
      </c>
      <c r="CA99" s="61">
        <f>Invoer!F26</f>
        <v>0</v>
      </c>
      <c r="CB99" s="34"/>
      <c r="CF99" s="34"/>
      <c r="CG99" s="244"/>
      <c r="CH99" s="244"/>
      <c r="CI99" s="244"/>
      <c r="CJ99" s="34"/>
      <c r="CK99" s="40"/>
      <c r="CL99" s="40"/>
      <c r="CM99" s="40"/>
      <c r="CN99" s="40"/>
      <c r="CO99" s="40"/>
      <c r="CP99" s="40"/>
      <c r="CQ99" s="40"/>
      <c r="CR99" s="40"/>
      <c r="CS99" s="40"/>
      <c r="CT99" s="40"/>
      <c r="CU99" s="40"/>
      <c r="CV99" s="119"/>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row>
    <row r="100" spans="1:124" x14ac:dyDescent="0.25">
      <c r="A100" s="34"/>
      <c r="B100" s="141"/>
      <c r="C100" s="34" t="s">
        <v>185</v>
      </c>
      <c r="D100" s="154">
        <f>IF(AND('Invoer - uitgebreid'!$B33&lt;2.65,'Invoer - uitgebreid'!$B33&gt;2.16),'CALC_Value case'!D97*Milieuvariabelen!$B99,0)</f>
        <v>0</v>
      </c>
      <c r="E100" s="244"/>
      <c r="R100" s="40"/>
      <c r="S100" s="40"/>
      <c r="T100" s="40"/>
      <c r="U100" s="34"/>
      <c r="V100" s="34"/>
      <c r="W100" s="34"/>
      <c r="X100" s="34"/>
      <c r="Y100" s="410"/>
      <c r="Z100" s="427"/>
      <c r="AA100" s="141"/>
      <c r="AB100" s="149" t="s">
        <v>185</v>
      </c>
      <c r="AC100" s="154">
        <f>IF('Invoer - uitgebreid'!B38&lt;1.77,'CALC_Value case'!AC99*Milieuvariabelen!B105,0)</f>
        <v>0</v>
      </c>
      <c r="AD100" s="244"/>
      <c r="AE100" s="244"/>
      <c r="AF100" s="244"/>
      <c r="AG100" s="244"/>
      <c r="AH100" s="244"/>
      <c r="AI100" s="244"/>
      <c r="AJ100" s="244"/>
      <c r="AK100" s="244"/>
      <c r="AL100" s="244"/>
      <c r="AM100" s="244"/>
      <c r="AN100" s="40"/>
      <c r="AO100" s="40"/>
      <c r="AP100" s="40"/>
      <c r="AQ100" s="40"/>
      <c r="AR100" s="40"/>
      <c r="AS100" s="40"/>
      <c r="AT100" s="40"/>
      <c r="AU100" s="40"/>
      <c r="AV100" s="40"/>
      <c r="AW100" s="40"/>
      <c r="AX100" s="119"/>
      <c r="AY100" s="40"/>
      <c r="AZ100" s="141"/>
      <c r="BA100" s="149" t="s">
        <v>185</v>
      </c>
      <c r="BB100" s="154">
        <f>IF('Invoer - uitgebreid'!B38&lt;1.77,'CALC_Value case'!BB99*Milieuvariabelen!B113,0)</f>
        <v>0</v>
      </c>
      <c r="BC100" s="34"/>
      <c r="BD100" s="244"/>
      <c r="BE100" s="244"/>
      <c r="BF100" s="244"/>
      <c r="BG100" s="244"/>
      <c r="BH100" s="244"/>
      <c r="BI100" s="244"/>
      <c r="BJ100" s="244"/>
      <c r="BK100" s="244"/>
      <c r="BL100" s="244"/>
      <c r="BM100" s="244"/>
      <c r="BN100" s="244"/>
      <c r="BO100" s="244"/>
      <c r="BP100" s="40"/>
      <c r="BQ100" s="40"/>
      <c r="BR100" s="40"/>
      <c r="BS100" s="40"/>
      <c r="BT100" s="40"/>
      <c r="BU100" s="40"/>
      <c r="BV100" s="40"/>
      <c r="BW100" s="119"/>
      <c r="BX100" s="40"/>
      <c r="BY100" s="141"/>
      <c r="BZ100" s="149" t="s">
        <v>185</v>
      </c>
      <c r="CA100" s="154">
        <f>IF('Invoer - uitgebreid'!B38&lt;1.77,'CALC_Value case'!CA99*Milieuvariabelen!B121,0)</f>
        <v>0</v>
      </c>
      <c r="CB100" s="34"/>
      <c r="CF100" s="34"/>
      <c r="CG100" s="40"/>
      <c r="CH100" s="40"/>
      <c r="CI100" s="40"/>
      <c r="CJ100" s="34"/>
      <c r="CK100" s="40"/>
      <c r="CL100" s="40"/>
      <c r="CM100" s="40"/>
      <c r="CN100" s="40"/>
      <c r="CO100" s="40"/>
      <c r="CP100" s="40"/>
      <c r="CQ100" s="40"/>
      <c r="CR100" s="40"/>
      <c r="CS100" s="40"/>
      <c r="CT100" s="40"/>
      <c r="CU100" s="40"/>
      <c r="CV100" s="119"/>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row>
    <row r="101" spans="1:124" x14ac:dyDescent="0.25">
      <c r="A101" s="34"/>
      <c r="B101" s="156"/>
      <c r="C101" s="157" t="s">
        <v>185</v>
      </c>
      <c r="D101" s="154">
        <f>IF('Invoer - uitgebreid'!B33&gt;2.65,'CALC_Value case'!D97*Milieuvariabelen!B100,0)</f>
        <v>0</v>
      </c>
      <c r="E101" s="244"/>
      <c r="J101" s="40"/>
      <c r="K101" s="40"/>
      <c r="L101" s="40"/>
      <c r="M101" s="34"/>
      <c r="N101" s="40"/>
      <c r="O101" s="40"/>
      <c r="P101" s="40"/>
      <c r="Q101" s="40"/>
      <c r="R101" s="40"/>
      <c r="S101" s="40"/>
      <c r="T101" s="40"/>
      <c r="U101" s="34"/>
      <c r="V101" s="34"/>
      <c r="W101" s="34"/>
      <c r="X101" s="34"/>
      <c r="Y101" s="410"/>
      <c r="Z101" s="427"/>
      <c r="AA101" s="141"/>
      <c r="AB101" s="34" t="s">
        <v>185</v>
      </c>
      <c r="AC101" s="154">
        <f>IF(AND('Invoer - uitgebreid'!B38&lt;2.15,'Invoer - uitgebreid'!B38&gt;1.77),'CALC_Value case'!AC99*Milieuvariabelen!B106,0)</f>
        <v>0</v>
      </c>
      <c r="AD101" s="244"/>
      <c r="AE101" s="244"/>
      <c r="AF101" s="244"/>
      <c r="AG101" s="244"/>
      <c r="AH101" s="244"/>
      <c r="AI101" s="244"/>
      <c r="AJ101" s="244"/>
      <c r="AK101" s="244"/>
      <c r="AL101" s="244"/>
      <c r="AM101" s="244"/>
      <c r="AN101" s="40"/>
      <c r="AO101" s="40"/>
      <c r="AP101" s="40"/>
      <c r="AQ101" s="40"/>
      <c r="AR101" s="40"/>
      <c r="AS101" s="40"/>
      <c r="AT101" s="40"/>
      <c r="AU101" s="40"/>
      <c r="AV101" s="40"/>
      <c r="AW101" s="40"/>
      <c r="AX101" s="119"/>
      <c r="AY101" s="40"/>
      <c r="AZ101" s="141"/>
      <c r="BA101" s="34" t="s">
        <v>185</v>
      </c>
      <c r="BB101" s="154">
        <f>IF(AND('Invoer - uitgebreid'!B38&lt;2.15,'Invoer - uitgebreid'!B38&gt;1.77),'CALC_Value case'!BB99*Milieuvariabelen!B114,0)</f>
        <v>0</v>
      </c>
      <c r="BC101" s="34"/>
      <c r="BD101" s="244"/>
      <c r="BE101" s="244"/>
      <c r="BF101" s="244"/>
      <c r="BG101" s="244"/>
      <c r="BH101" s="244"/>
      <c r="BI101" s="244"/>
      <c r="BJ101" s="244"/>
      <c r="BK101" s="244"/>
      <c r="BL101" s="244"/>
      <c r="BM101" s="244"/>
      <c r="BN101" s="244"/>
      <c r="BO101" s="244"/>
      <c r="BP101" s="40"/>
      <c r="BQ101" s="40"/>
      <c r="BR101" s="40"/>
      <c r="BS101" s="40"/>
      <c r="BT101" s="40"/>
      <c r="BU101" s="40"/>
      <c r="BV101" s="40"/>
      <c r="BW101" s="119"/>
      <c r="BX101" s="40"/>
      <c r="BY101" s="141"/>
      <c r="BZ101" s="34" t="s">
        <v>185</v>
      </c>
      <c r="CA101" s="154">
        <f>IF(AND('Invoer - uitgebreid'!B38&lt;2.15,'Invoer - uitgebreid'!B38&gt;1.77),'CALC_Value case'!CA99*Milieuvariabelen!B122,0)</f>
        <v>0</v>
      </c>
      <c r="CB101" s="34"/>
      <c r="CF101" s="34"/>
      <c r="CG101" s="40"/>
      <c r="CH101" s="40"/>
      <c r="CI101" s="40"/>
      <c r="CJ101" s="34"/>
      <c r="CK101" s="40"/>
      <c r="CL101" s="40"/>
      <c r="CM101" s="40"/>
      <c r="CN101" s="40"/>
      <c r="CO101" s="40"/>
      <c r="CP101" s="40"/>
      <c r="CQ101" s="40"/>
      <c r="CR101" s="40"/>
      <c r="CS101" s="40"/>
      <c r="CT101" s="40"/>
      <c r="CU101" s="40"/>
      <c r="CV101" s="119"/>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row>
    <row r="102" spans="1:124" ht="15.6" thickBot="1" x14ac:dyDescent="0.3">
      <c r="A102" s="34"/>
      <c r="B102" s="158"/>
      <c r="C102" s="158" t="s">
        <v>182</v>
      </c>
      <c r="D102" s="86">
        <f>SUM(D98:D101)</f>
        <v>0</v>
      </c>
      <c r="E102" s="244"/>
      <c r="J102" s="40"/>
      <c r="K102" s="40"/>
      <c r="L102" s="40"/>
      <c r="M102" s="34"/>
      <c r="N102" s="40"/>
      <c r="O102" s="40"/>
      <c r="P102" s="40"/>
      <c r="Q102" s="40"/>
      <c r="R102" s="40"/>
      <c r="S102" s="40"/>
      <c r="T102" s="40"/>
      <c r="U102" s="34"/>
      <c r="V102" s="34"/>
      <c r="W102" s="34"/>
      <c r="X102" s="34"/>
      <c r="Y102" s="410"/>
      <c r="Z102" s="427"/>
      <c r="AA102" s="141"/>
      <c r="AB102" s="34" t="s">
        <v>185</v>
      </c>
      <c r="AC102" s="154">
        <f>IF(AND('Invoer - uitgebreid'!B38&lt;2.65,'Invoer - uitgebreid'!B38&gt;2.16),'CALC_Value case'!AC99*Milieuvariabelen!B107,0)</f>
        <v>0</v>
      </c>
      <c r="AD102" s="244"/>
      <c r="AE102" s="244"/>
      <c r="AF102" s="244"/>
      <c r="AG102" s="244"/>
      <c r="AH102" s="244"/>
      <c r="AI102" s="244"/>
      <c r="AJ102" s="244"/>
      <c r="AK102" s="244"/>
      <c r="AL102" s="244"/>
      <c r="AM102" s="244"/>
      <c r="AN102" s="40"/>
      <c r="AO102" s="40"/>
      <c r="AP102" s="40"/>
      <c r="AQ102" s="40"/>
      <c r="AR102" s="40"/>
      <c r="AS102" s="40"/>
      <c r="AT102" s="40"/>
      <c r="AU102" s="40"/>
      <c r="AV102" s="40"/>
      <c r="AW102" s="40"/>
      <c r="AX102" s="119"/>
      <c r="AY102" s="40"/>
      <c r="AZ102" s="141"/>
      <c r="BA102" s="34" t="s">
        <v>185</v>
      </c>
      <c r="BB102" s="154">
        <f>IF(AND('Invoer - uitgebreid'!B38&lt;2.65,'Invoer - uitgebreid'!B38&gt;2.16),'CALC_Value case'!BB99*Milieuvariabelen!B115,0)</f>
        <v>0</v>
      </c>
      <c r="BC102" s="34"/>
      <c r="BD102" s="244"/>
      <c r="BE102" s="244"/>
      <c r="BF102" s="244"/>
      <c r="BG102" s="244"/>
      <c r="BH102" s="244"/>
      <c r="BI102" s="244"/>
      <c r="BJ102" s="244"/>
      <c r="BK102" s="244"/>
      <c r="BL102" s="244"/>
      <c r="BM102" s="244"/>
      <c r="BN102" s="244"/>
      <c r="BO102" s="244"/>
      <c r="BP102" s="40"/>
      <c r="BQ102" s="40"/>
      <c r="BR102" s="40"/>
      <c r="BS102" s="40"/>
      <c r="BT102" s="40"/>
      <c r="BU102" s="40"/>
      <c r="BV102" s="40"/>
      <c r="BW102" s="119"/>
      <c r="BX102" s="40"/>
      <c r="BY102" s="141"/>
      <c r="BZ102" s="34" t="s">
        <v>185</v>
      </c>
      <c r="CA102" s="154">
        <f>IF(AND('Invoer - uitgebreid'!B38&lt;2.65,'Invoer - uitgebreid'!B38&gt;2.16),'CALC_Value case'!CA99*Milieuvariabelen!B123,0)</f>
        <v>0</v>
      </c>
      <c r="CB102" s="244"/>
      <c r="CC102" s="244"/>
      <c r="CD102" s="244"/>
      <c r="CE102" s="244"/>
      <c r="CF102" s="244"/>
      <c r="CG102" s="40"/>
      <c r="CH102" s="40"/>
      <c r="CI102" s="40"/>
      <c r="CJ102" s="34"/>
      <c r="CK102" s="40"/>
      <c r="CL102" s="40"/>
      <c r="CM102" s="40"/>
      <c r="CN102" s="40"/>
      <c r="CO102" s="40"/>
      <c r="CP102" s="40"/>
      <c r="CQ102" s="40"/>
      <c r="CR102" s="40"/>
      <c r="CS102" s="40"/>
      <c r="CT102" s="40"/>
      <c r="CU102" s="40"/>
      <c r="CV102" s="119"/>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row>
    <row r="103" spans="1:124" ht="15.6" thickBot="1" x14ac:dyDescent="0.3">
      <c r="A103" s="34"/>
      <c r="B103" s="134"/>
      <c r="C103" s="152"/>
      <c r="D103" s="153"/>
      <c r="E103" s="244"/>
      <c r="J103" s="40"/>
      <c r="K103" s="40"/>
      <c r="L103" s="40"/>
      <c r="M103" s="34"/>
      <c r="N103" s="40"/>
      <c r="O103" s="40"/>
      <c r="P103" s="40"/>
      <c r="Q103" s="40"/>
      <c r="R103" s="40"/>
      <c r="S103" s="40"/>
      <c r="T103" s="40"/>
      <c r="U103" s="34"/>
      <c r="V103" s="34"/>
      <c r="W103" s="34"/>
      <c r="X103" s="34"/>
      <c r="Y103" s="410"/>
      <c r="Z103" s="427"/>
      <c r="AA103" s="156"/>
      <c r="AB103" s="157" t="s">
        <v>185</v>
      </c>
      <c r="AC103" s="154">
        <f>IF('Invoer - uitgebreid'!B38&gt;2.65,'CALC_Value case'!AC99*Milieuvariabelen!B108,0)</f>
        <v>0</v>
      </c>
      <c r="AD103" s="244"/>
      <c r="AE103" s="244"/>
      <c r="AF103" s="244"/>
      <c r="AG103" s="244"/>
      <c r="AH103" s="244"/>
      <c r="AI103" s="244"/>
      <c r="AJ103" s="244"/>
      <c r="AK103" s="244"/>
      <c r="AL103" s="244"/>
      <c r="AM103" s="244"/>
      <c r="AN103" s="40"/>
      <c r="AO103" s="40"/>
      <c r="AP103" s="40"/>
      <c r="AQ103" s="40"/>
      <c r="AR103" s="40"/>
      <c r="AS103" s="40"/>
      <c r="AT103" s="40"/>
      <c r="AU103" s="40"/>
      <c r="AV103" s="40"/>
      <c r="AW103" s="40"/>
      <c r="AX103" s="119"/>
      <c r="AY103" s="40"/>
      <c r="AZ103" s="156"/>
      <c r="BA103" s="157" t="s">
        <v>185</v>
      </c>
      <c r="BB103" s="154">
        <f>IF('Invoer - uitgebreid'!B38&gt;2.65,'CALC_Value case'!BB99*Milieuvariabelen!B116,0)</f>
        <v>0</v>
      </c>
      <c r="BC103" s="34"/>
      <c r="BD103" s="244"/>
      <c r="BE103" s="244"/>
      <c r="BF103" s="244"/>
      <c r="BG103" s="244"/>
      <c r="BH103" s="244"/>
      <c r="BI103" s="244"/>
      <c r="BJ103" s="244"/>
      <c r="BK103" s="244"/>
      <c r="BL103" s="244"/>
      <c r="BM103" s="244"/>
      <c r="BN103" s="244"/>
      <c r="BO103" s="244"/>
      <c r="BP103" s="40"/>
      <c r="BQ103" s="40"/>
      <c r="BR103" s="40"/>
      <c r="BS103" s="40"/>
      <c r="BT103" s="40"/>
      <c r="BU103" s="40"/>
      <c r="BV103" s="40"/>
      <c r="BW103" s="119"/>
      <c r="BX103" s="40"/>
      <c r="BY103" s="156"/>
      <c r="BZ103" s="157" t="s">
        <v>185</v>
      </c>
      <c r="CA103" s="154">
        <f>IF('Invoer - uitgebreid'!B38&gt;2.65,'CALC_Value case'!CA99*Milieuvariabelen!B124,0)</f>
        <v>0</v>
      </c>
      <c r="CB103" s="244"/>
      <c r="CC103" s="244"/>
      <c r="CD103" s="244"/>
      <c r="CE103" s="244"/>
      <c r="CF103" s="244"/>
      <c r="CG103" s="40"/>
      <c r="CH103" s="40"/>
      <c r="CI103" s="40"/>
      <c r="CJ103" s="34"/>
      <c r="CK103" s="40"/>
      <c r="CL103" s="40"/>
      <c r="CM103" s="40"/>
      <c r="CN103" s="40"/>
      <c r="CO103" s="40"/>
      <c r="CP103" s="40"/>
      <c r="CQ103" s="40"/>
      <c r="CR103" s="40"/>
      <c r="CS103" s="40"/>
      <c r="CT103" s="40"/>
      <c r="CU103" s="40"/>
      <c r="CV103" s="119"/>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row>
    <row r="104" spans="1:124" ht="15.6" thickBot="1" x14ac:dyDescent="0.3">
      <c r="A104" s="34"/>
      <c r="B104" s="58" t="s">
        <v>23</v>
      </c>
      <c r="C104" s="150" t="s">
        <v>172</v>
      </c>
      <c r="D104" s="61">
        <f>Invoer!C26</f>
        <v>0</v>
      </c>
      <c r="E104" s="244"/>
      <c r="J104" s="40"/>
      <c r="K104" s="40"/>
      <c r="L104" s="40"/>
      <c r="M104" s="34"/>
      <c r="N104" s="40"/>
      <c r="O104" s="40"/>
      <c r="P104" s="40"/>
      <c r="Q104" s="40"/>
      <c r="R104" s="40"/>
      <c r="S104" s="40"/>
      <c r="T104" s="40"/>
      <c r="U104" s="34"/>
      <c r="V104" s="34"/>
      <c r="W104" s="34"/>
      <c r="X104" s="34"/>
      <c r="Y104" s="410"/>
      <c r="Z104" s="427"/>
      <c r="AA104" s="159"/>
      <c r="AB104" s="160" t="s">
        <v>182</v>
      </c>
      <c r="AC104" s="86">
        <f>SUM(AC100:AC103)</f>
        <v>0</v>
      </c>
      <c r="AD104" s="244"/>
      <c r="AE104" s="244"/>
      <c r="AF104" s="244"/>
      <c r="AG104" s="244"/>
      <c r="AH104" s="244"/>
      <c r="AI104" s="244"/>
      <c r="AJ104" s="244"/>
      <c r="AK104" s="244"/>
      <c r="AL104" s="244"/>
      <c r="AM104" s="244"/>
      <c r="AN104" s="40"/>
      <c r="AO104" s="40"/>
      <c r="AP104" s="40"/>
      <c r="AQ104" s="40"/>
      <c r="AR104" s="40"/>
      <c r="AS104" s="40"/>
      <c r="AT104" s="40"/>
      <c r="AU104" s="40"/>
      <c r="AV104" s="40"/>
      <c r="AW104" s="40"/>
      <c r="AX104" s="119"/>
      <c r="AY104" s="40"/>
      <c r="AZ104" s="159"/>
      <c r="BA104" s="160" t="s">
        <v>182</v>
      </c>
      <c r="BB104" s="86">
        <f>SUM(BB100:BB103)</f>
        <v>0</v>
      </c>
      <c r="BC104" s="34"/>
      <c r="BD104" s="244"/>
      <c r="BE104" s="244"/>
      <c r="BF104" s="244"/>
      <c r="BG104" s="244"/>
      <c r="BH104" s="244"/>
      <c r="BI104" s="244"/>
      <c r="BJ104" s="244"/>
      <c r="BK104" s="244"/>
      <c r="BL104" s="244"/>
      <c r="BM104" s="244"/>
      <c r="BN104" s="244"/>
      <c r="BO104" s="244"/>
      <c r="BP104" s="40"/>
      <c r="BQ104" s="40"/>
      <c r="BR104" s="40"/>
      <c r="BS104" s="40"/>
      <c r="BT104" s="40"/>
      <c r="BU104" s="40"/>
      <c r="BV104" s="40"/>
      <c r="BW104" s="119"/>
      <c r="BX104" s="40"/>
      <c r="BY104" s="159"/>
      <c r="BZ104" s="160" t="s">
        <v>182</v>
      </c>
      <c r="CA104" s="86">
        <f>SUM(CA100:CA103)</f>
        <v>0</v>
      </c>
      <c r="CB104" s="244"/>
      <c r="CC104" s="244"/>
      <c r="CD104" s="244"/>
      <c r="CE104" s="244"/>
      <c r="CF104" s="244"/>
      <c r="CG104" s="40"/>
      <c r="CH104" s="40"/>
      <c r="CI104" s="40"/>
      <c r="CJ104" s="34"/>
      <c r="CK104" s="40"/>
      <c r="CL104" s="40"/>
      <c r="CM104" s="40"/>
      <c r="CN104" s="40"/>
      <c r="CO104" s="40"/>
      <c r="CP104" s="40"/>
      <c r="CQ104" s="40"/>
      <c r="CR104" s="40"/>
      <c r="CS104" s="40"/>
      <c r="CT104" s="40"/>
      <c r="CU104" s="40"/>
      <c r="CV104" s="119"/>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row>
    <row r="105" spans="1:124" x14ac:dyDescent="0.25">
      <c r="A105" s="34"/>
      <c r="B105" s="141"/>
      <c r="C105" s="149" t="s">
        <v>185</v>
      </c>
      <c r="D105" s="154">
        <f>IF('Invoer - uitgebreid'!B$38&lt;1.77,'CALC_Value case'!D$104*Milieuvariabelen!B97,0)</f>
        <v>0</v>
      </c>
      <c r="E105" s="244"/>
      <c r="J105" s="40"/>
      <c r="K105" s="40"/>
      <c r="L105" s="40"/>
      <c r="M105" s="34"/>
      <c r="N105" s="40"/>
      <c r="O105" s="40"/>
      <c r="P105" s="40"/>
      <c r="Q105" s="40"/>
      <c r="R105" s="40"/>
      <c r="S105" s="40"/>
      <c r="T105" s="40"/>
      <c r="U105" s="34"/>
      <c r="V105" s="34"/>
      <c r="W105" s="34"/>
      <c r="X105" s="34"/>
      <c r="Y105" s="410"/>
      <c r="AA105" s="244"/>
      <c r="AB105" s="244"/>
      <c r="AC105" s="244"/>
      <c r="AD105" s="244"/>
      <c r="AE105" s="244"/>
      <c r="AF105" s="244"/>
      <c r="AG105" s="244"/>
      <c r="AH105" s="244"/>
      <c r="AI105" s="244"/>
      <c r="AJ105" s="244"/>
      <c r="AK105" s="244"/>
      <c r="AL105" s="244"/>
      <c r="AM105" s="244"/>
      <c r="AN105" s="40"/>
      <c r="AO105" s="40"/>
      <c r="AP105" s="40"/>
      <c r="AQ105" s="40"/>
      <c r="AR105" s="40"/>
      <c r="AS105" s="40"/>
      <c r="AT105" s="40"/>
      <c r="AU105" s="40"/>
      <c r="AV105" s="40"/>
      <c r="AW105" s="40"/>
      <c r="AX105" s="119"/>
      <c r="AY105" s="40"/>
      <c r="AZ105" s="244"/>
      <c r="BA105" s="244"/>
      <c r="BB105" s="244"/>
      <c r="BC105" s="244"/>
      <c r="BD105" s="244"/>
      <c r="BE105" s="244"/>
      <c r="BF105" s="244"/>
      <c r="BG105" s="244"/>
      <c r="BH105" s="244"/>
      <c r="BI105" s="244"/>
      <c r="BJ105" s="244"/>
      <c r="BK105" s="244"/>
      <c r="BL105" s="244"/>
      <c r="BM105" s="244"/>
      <c r="BN105" s="244"/>
      <c r="BO105" s="244"/>
      <c r="BP105" s="40"/>
      <c r="BQ105" s="40"/>
      <c r="BR105" s="40"/>
      <c r="BS105" s="40"/>
      <c r="BT105" s="40"/>
      <c r="BU105" s="40"/>
      <c r="BV105" s="40"/>
      <c r="BW105" s="119"/>
      <c r="BX105" s="244"/>
      <c r="BY105" s="244"/>
      <c r="BZ105" s="244"/>
      <c r="CA105" s="244"/>
      <c r="CB105" s="244"/>
      <c r="CC105" s="244"/>
      <c r="CD105" s="244"/>
      <c r="CE105" s="244"/>
      <c r="CF105" s="244"/>
      <c r="CG105" s="244"/>
      <c r="CH105" s="40"/>
      <c r="CI105" s="40"/>
      <c r="CJ105" s="34"/>
      <c r="CK105" s="40"/>
      <c r="CL105" s="40"/>
      <c r="CM105" s="40"/>
      <c r="CN105" s="40"/>
      <c r="CO105" s="40"/>
      <c r="CP105" s="40"/>
      <c r="CQ105" s="40"/>
      <c r="CR105" s="40"/>
      <c r="CS105" s="40"/>
      <c r="CT105" s="40"/>
      <c r="CU105" s="40"/>
      <c r="CV105" s="119"/>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row>
    <row r="106" spans="1:124" x14ac:dyDescent="0.25">
      <c r="A106" s="34"/>
      <c r="B106" s="141"/>
      <c r="C106" s="34" t="s">
        <v>185</v>
      </c>
      <c r="D106" s="154">
        <f>IF(AND('Invoer - uitgebreid'!B38&lt;2.15,'Invoer - uitgebreid'!B38&gt;1.77),'CALC_Value case'!D104*Milieuvariabelen!B98,0)</f>
        <v>0</v>
      </c>
      <c r="E106" s="244"/>
      <c r="J106" s="40"/>
      <c r="K106" s="40"/>
      <c r="L106" s="40"/>
      <c r="M106" s="34"/>
      <c r="N106" s="40"/>
      <c r="O106" s="40"/>
      <c r="P106" s="40"/>
      <c r="Q106" s="40"/>
      <c r="R106" s="40"/>
      <c r="S106" s="40"/>
      <c r="T106" s="40"/>
      <c r="U106" s="34"/>
      <c r="V106" s="34"/>
      <c r="W106" s="34"/>
      <c r="X106" s="34"/>
      <c r="Y106" s="450"/>
      <c r="Z106" s="244"/>
      <c r="AA106" s="244"/>
      <c r="AB106" s="244"/>
      <c r="AC106" s="244"/>
      <c r="AD106" s="244"/>
      <c r="AE106" s="244"/>
      <c r="AF106" s="244"/>
      <c r="AG106" s="244"/>
      <c r="AH106" s="244"/>
      <c r="AI106" s="244"/>
      <c r="AJ106" s="244"/>
      <c r="AK106" s="244"/>
      <c r="AL106" s="244"/>
      <c r="AM106" s="244"/>
      <c r="AN106" s="40"/>
      <c r="AO106" s="40"/>
      <c r="AP106" s="40"/>
      <c r="AQ106" s="40"/>
      <c r="AR106" s="40"/>
      <c r="AS106" s="40"/>
      <c r="AT106" s="40"/>
      <c r="AU106" s="40"/>
      <c r="AV106" s="40"/>
      <c r="AW106" s="40"/>
      <c r="AX106" s="119"/>
      <c r="AY106" s="40"/>
      <c r="AZ106" s="244"/>
      <c r="BA106" s="244"/>
      <c r="BB106" s="244"/>
      <c r="BC106" s="244"/>
      <c r="BD106" s="244"/>
      <c r="BE106" s="244"/>
      <c r="BF106" s="244"/>
      <c r="BG106" s="244"/>
      <c r="BH106" s="244"/>
      <c r="BI106" s="244"/>
      <c r="BJ106" s="244"/>
      <c r="BK106" s="244"/>
      <c r="BL106" s="244"/>
      <c r="BM106" s="244"/>
      <c r="BN106" s="244"/>
      <c r="BO106" s="244"/>
      <c r="BP106" s="40"/>
      <c r="BQ106" s="40"/>
      <c r="BR106" s="40"/>
      <c r="BS106" s="40"/>
      <c r="BT106" s="40"/>
      <c r="BU106" s="40"/>
      <c r="BV106" s="40"/>
      <c r="BW106" s="119"/>
      <c r="BX106" s="244"/>
      <c r="BY106" s="244"/>
      <c r="BZ106" s="244"/>
      <c r="CA106" s="244"/>
      <c r="CB106" s="244"/>
      <c r="CC106" s="244"/>
      <c r="CD106" s="244"/>
      <c r="CE106" s="244"/>
      <c r="CF106" s="34"/>
      <c r="CG106" s="244"/>
      <c r="CH106" s="40"/>
      <c r="CI106" s="40"/>
      <c r="CJ106" s="34"/>
      <c r="CK106" s="40"/>
      <c r="CL106" s="40"/>
      <c r="CM106" s="40"/>
      <c r="CN106" s="40"/>
      <c r="CO106" s="40"/>
      <c r="CP106" s="40"/>
      <c r="CQ106" s="40"/>
      <c r="CR106" s="40"/>
      <c r="CS106" s="40"/>
      <c r="CT106" s="40"/>
      <c r="CU106" s="40"/>
      <c r="CV106" s="119"/>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row>
    <row r="107" spans="1:124" x14ac:dyDescent="0.25">
      <c r="A107" s="34"/>
      <c r="B107" s="141"/>
      <c r="C107" s="34" t="s">
        <v>185</v>
      </c>
      <c r="D107" s="154">
        <f>IF(AND('Invoer - uitgebreid'!$B38&lt;2.65,'Invoer - uitgebreid'!$B38&gt;2.16),'CALC_Value case'!D104*Milieuvariabelen!$B99,0)</f>
        <v>0</v>
      </c>
      <c r="E107" s="244"/>
      <c r="J107" s="40"/>
      <c r="K107" s="40"/>
      <c r="L107" s="40"/>
      <c r="M107" s="34"/>
      <c r="N107" s="40"/>
      <c r="O107" s="40"/>
      <c r="P107" s="40"/>
      <c r="Q107" s="40"/>
      <c r="R107" s="40"/>
      <c r="S107" s="40"/>
      <c r="T107" s="40"/>
      <c r="U107" s="34"/>
      <c r="V107" s="34"/>
      <c r="W107" s="34"/>
      <c r="X107" s="34"/>
      <c r="Y107" s="410"/>
      <c r="Z107" s="427"/>
      <c r="AD107" s="244"/>
      <c r="AE107" s="244"/>
      <c r="AF107" s="244"/>
      <c r="AG107" s="244"/>
      <c r="AH107" s="244"/>
      <c r="AI107" s="244"/>
      <c r="AJ107" s="244"/>
      <c r="AK107" s="244"/>
      <c r="AL107" s="244"/>
      <c r="AM107" s="244"/>
      <c r="AN107" s="40"/>
      <c r="AO107" s="40"/>
      <c r="AP107" s="40"/>
      <c r="AQ107" s="40"/>
      <c r="AR107" s="40"/>
      <c r="AS107" s="40"/>
      <c r="AT107" s="40"/>
      <c r="AU107" s="40"/>
      <c r="AV107" s="40"/>
      <c r="AW107" s="40"/>
      <c r="AX107" s="119"/>
      <c r="AY107" s="40"/>
      <c r="AZ107" s="244"/>
      <c r="BA107" s="244"/>
      <c r="BB107" s="244"/>
      <c r="BC107" s="244"/>
      <c r="BD107" s="244"/>
      <c r="BE107" s="244"/>
      <c r="BF107" s="244"/>
      <c r="BG107" s="244"/>
      <c r="BH107" s="244"/>
      <c r="BI107" s="244"/>
      <c r="BJ107" s="244"/>
      <c r="BK107" s="244"/>
      <c r="BL107" s="244"/>
      <c r="BM107" s="244"/>
      <c r="BN107" s="244"/>
      <c r="BO107" s="244"/>
      <c r="BP107" s="40"/>
      <c r="BQ107" s="40"/>
      <c r="BR107" s="40"/>
      <c r="BS107" s="40"/>
      <c r="BT107" s="40"/>
      <c r="BU107" s="40"/>
      <c r="BV107" s="40"/>
      <c r="BW107" s="119"/>
      <c r="BX107" s="244"/>
      <c r="BY107" s="244"/>
      <c r="BZ107" s="244"/>
      <c r="CA107" s="244"/>
      <c r="CB107" s="244"/>
      <c r="CC107" s="244"/>
      <c r="CD107" s="244"/>
      <c r="CE107" s="244"/>
      <c r="CF107" s="34"/>
      <c r="CG107" s="244"/>
      <c r="CH107" s="40"/>
      <c r="CI107" s="40"/>
      <c r="CJ107" s="34"/>
      <c r="CK107" s="40"/>
      <c r="CL107" s="40"/>
      <c r="CM107" s="40"/>
      <c r="CN107" s="40"/>
      <c r="CO107" s="40"/>
      <c r="CP107" s="40"/>
      <c r="CQ107" s="40"/>
      <c r="CR107" s="40"/>
      <c r="CS107" s="40"/>
      <c r="CT107" s="40"/>
      <c r="CU107" s="40"/>
      <c r="CV107" s="119"/>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row>
    <row r="108" spans="1:124" x14ac:dyDescent="0.25">
      <c r="A108" s="34"/>
      <c r="B108" s="156"/>
      <c r="C108" s="157" t="s">
        <v>185</v>
      </c>
      <c r="D108" s="154">
        <f>IF('Invoer - uitgebreid'!B38&gt;2.65,'CALC_Value case'!D104*Milieuvariabelen!B100,0)</f>
        <v>0</v>
      </c>
      <c r="E108" s="244"/>
      <c r="J108" s="40"/>
      <c r="K108" s="40"/>
      <c r="L108" s="40"/>
      <c r="M108" s="34"/>
      <c r="N108" s="40"/>
      <c r="O108" s="40"/>
      <c r="P108" s="40"/>
      <c r="Q108" s="40"/>
      <c r="R108" s="40"/>
      <c r="S108" s="40"/>
      <c r="T108" s="40"/>
      <c r="U108" s="34"/>
      <c r="V108" s="34"/>
      <c r="W108" s="34"/>
      <c r="X108" s="34"/>
      <c r="Y108" s="410"/>
      <c r="Z108" s="427"/>
      <c r="AH108" s="34"/>
      <c r="AI108" s="244"/>
      <c r="AJ108" s="244"/>
      <c r="AK108" s="244"/>
      <c r="AL108" s="244"/>
      <c r="AM108" s="244"/>
      <c r="AN108" s="40"/>
      <c r="AO108" s="40"/>
      <c r="AP108" s="40"/>
      <c r="AQ108" s="40"/>
      <c r="AR108" s="40"/>
      <c r="AS108" s="40"/>
      <c r="AT108" s="40"/>
      <c r="AU108" s="40"/>
      <c r="AV108" s="40"/>
      <c r="AW108" s="40"/>
      <c r="AX108" s="119"/>
      <c r="AY108" s="40"/>
      <c r="AZ108" s="244"/>
      <c r="BA108" s="244"/>
      <c r="BB108" s="244"/>
      <c r="BC108" s="244"/>
      <c r="BD108" s="244"/>
      <c r="BE108" s="244"/>
      <c r="BF108" s="244"/>
      <c r="BG108" s="244"/>
      <c r="BH108" s="244"/>
      <c r="BI108" s="244"/>
      <c r="BJ108" s="244"/>
      <c r="BK108" s="244"/>
      <c r="BL108" s="244"/>
      <c r="BM108" s="244"/>
      <c r="BN108" s="244"/>
      <c r="BO108" s="244"/>
      <c r="BP108" s="40"/>
      <c r="BQ108" s="40"/>
      <c r="BR108" s="40"/>
      <c r="BS108" s="40"/>
      <c r="BT108" s="40"/>
      <c r="BU108" s="40"/>
      <c r="BV108" s="40"/>
      <c r="BW108" s="119"/>
      <c r="BX108" s="244"/>
      <c r="BY108" s="244"/>
      <c r="BZ108" s="244"/>
      <c r="CA108" s="244"/>
      <c r="CB108" s="244"/>
      <c r="CC108" s="244"/>
      <c r="CD108" s="244"/>
      <c r="CE108" s="244"/>
      <c r="CF108" s="34"/>
      <c r="CG108" s="244"/>
      <c r="CH108" s="40"/>
      <c r="CI108" s="40"/>
      <c r="CJ108" s="34"/>
      <c r="CK108" s="40"/>
      <c r="CL108" s="40"/>
      <c r="CM108" s="40"/>
      <c r="CN108" s="40"/>
      <c r="CO108" s="40"/>
      <c r="CP108" s="40"/>
      <c r="CQ108" s="40"/>
      <c r="CR108" s="40"/>
      <c r="CS108" s="40"/>
      <c r="CT108" s="40"/>
      <c r="CU108" s="40"/>
      <c r="CV108" s="119"/>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row>
    <row r="109" spans="1:124" ht="15.6" thickBot="1" x14ac:dyDescent="0.3">
      <c r="A109" s="34"/>
      <c r="B109" s="158"/>
      <c r="C109" s="158" t="s">
        <v>182</v>
      </c>
      <c r="D109" s="86">
        <f>SUM(D105:D108)</f>
        <v>0</v>
      </c>
      <c r="E109" s="244"/>
      <c r="J109" s="40"/>
      <c r="K109" s="40"/>
      <c r="L109" s="40"/>
      <c r="M109" s="34"/>
      <c r="N109" s="40"/>
      <c r="O109" s="40"/>
      <c r="P109" s="40"/>
      <c r="Q109" s="40"/>
      <c r="R109" s="40"/>
      <c r="S109" s="40"/>
      <c r="T109" s="40"/>
      <c r="U109" s="34"/>
      <c r="V109" s="34"/>
      <c r="W109" s="34"/>
      <c r="X109" s="34"/>
      <c r="Y109" s="410"/>
      <c r="Z109" s="427"/>
      <c r="AH109" s="34"/>
      <c r="AI109" s="244"/>
      <c r="AJ109" s="244"/>
      <c r="AK109" s="244"/>
      <c r="AL109" s="244"/>
      <c r="AM109" s="244"/>
      <c r="AN109" s="40"/>
      <c r="AO109" s="40"/>
      <c r="AP109" s="40"/>
      <c r="AQ109" s="40"/>
      <c r="AR109" s="40"/>
      <c r="AS109" s="40"/>
      <c r="AT109" s="40"/>
      <c r="AU109" s="40"/>
      <c r="AV109" s="40"/>
      <c r="AW109" s="40"/>
      <c r="AX109" s="119"/>
      <c r="AY109" s="40"/>
      <c r="AZ109" s="244"/>
      <c r="BA109" s="244"/>
      <c r="BB109" s="244"/>
      <c r="BC109" s="244"/>
      <c r="BD109" s="244"/>
      <c r="BE109" s="244"/>
      <c r="BF109" s="244"/>
      <c r="BG109" s="244"/>
      <c r="BH109" s="244"/>
      <c r="BI109" s="244"/>
      <c r="BJ109" s="244"/>
      <c r="BK109" s="244"/>
      <c r="BL109" s="244"/>
      <c r="BM109" s="244"/>
      <c r="BN109" s="244"/>
      <c r="BO109" s="244"/>
      <c r="BP109" s="40"/>
      <c r="BQ109" s="40"/>
      <c r="BR109" s="40"/>
      <c r="BS109" s="40"/>
      <c r="BT109" s="40"/>
      <c r="BU109" s="40"/>
      <c r="BV109" s="40"/>
      <c r="BW109" s="119"/>
      <c r="BX109" s="244"/>
      <c r="BY109" s="244"/>
      <c r="BZ109" s="244"/>
      <c r="CA109" s="244"/>
      <c r="CB109" s="244"/>
      <c r="CC109" s="244"/>
      <c r="CD109" s="244"/>
      <c r="CE109" s="244"/>
      <c r="CF109" s="34"/>
      <c r="CG109" s="40"/>
      <c r="CH109" s="40"/>
      <c r="CI109" s="40"/>
      <c r="CJ109" s="34"/>
      <c r="CK109" s="40"/>
      <c r="CL109" s="40"/>
      <c r="CM109" s="40"/>
      <c r="CN109" s="40"/>
      <c r="CO109" s="40"/>
      <c r="CP109" s="40"/>
      <c r="CQ109" s="40"/>
      <c r="CR109" s="40"/>
      <c r="CS109" s="40"/>
      <c r="CT109" s="40"/>
      <c r="CU109" s="40"/>
      <c r="CV109" s="119"/>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row>
    <row r="110" spans="1:124" ht="15.6" thickBot="1" x14ac:dyDescent="0.3">
      <c r="A110" s="34"/>
      <c r="B110" s="337"/>
      <c r="C110" s="338"/>
      <c r="D110" s="339"/>
      <c r="E110" s="244"/>
      <c r="J110" s="40"/>
      <c r="K110" s="40"/>
      <c r="L110" s="40"/>
      <c r="M110" s="34"/>
      <c r="N110" s="40"/>
      <c r="O110" s="40"/>
      <c r="P110" s="40"/>
      <c r="Q110" s="40"/>
      <c r="R110" s="40"/>
      <c r="S110" s="40"/>
      <c r="T110" s="40"/>
      <c r="U110" s="34"/>
      <c r="V110" s="34"/>
      <c r="W110" s="34"/>
      <c r="X110" s="34"/>
      <c r="Y110" s="410"/>
      <c r="Z110" s="427"/>
      <c r="AH110" s="34"/>
      <c r="AI110" s="244"/>
      <c r="AJ110" s="40"/>
      <c r="AK110" s="40"/>
      <c r="AL110" s="34"/>
      <c r="AM110" s="40"/>
      <c r="AN110" s="40"/>
      <c r="AO110" s="40"/>
      <c r="AP110" s="40"/>
      <c r="AQ110" s="40"/>
      <c r="AR110" s="40"/>
      <c r="AS110" s="40"/>
      <c r="AT110" s="40"/>
      <c r="AU110" s="40"/>
      <c r="AV110" s="40"/>
      <c r="AW110" s="40"/>
      <c r="AX110" s="119"/>
      <c r="AY110" s="40"/>
      <c r="AZ110" s="244"/>
      <c r="BA110" s="244"/>
      <c r="BB110" s="244"/>
      <c r="BC110" s="244"/>
      <c r="BD110" s="244"/>
      <c r="BE110" s="244"/>
      <c r="BF110" s="244"/>
      <c r="BG110" s="244"/>
      <c r="BH110" s="244"/>
      <c r="BI110" s="244"/>
      <c r="BJ110" s="244"/>
      <c r="BK110" s="244"/>
      <c r="BL110" s="244"/>
      <c r="BM110" s="244"/>
      <c r="BN110" s="244"/>
      <c r="BO110" s="244"/>
      <c r="BP110" s="40"/>
      <c r="BQ110" s="40"/>
      <c r="BR110" s="40"/>
      <c r="BS110" s="40"/>
      <c r="BT110" s="40"/>
      <c r="BU110" s="40"/>
      <c r="BV110" s="40"/>
      <c r="BW110" s="119"/>
      <c r="BX110" s="244"/>
      <c r="BY110" s="244"/>
      <c r="BZ110" s="244"/>
      <c r="CA110" s="244"/>
      <c r="CB110" s="244"/>
      <c r="CC110" s="244"/>
      <c r="CD110" s="244"/>
      <c r="CE110" s="244"/>
      <c r="CF110" s="34"/>
      <c r="CG110" s="40"/>
      <c r="CH110" s="40"/>
      <c r="CI110" s="40"/>
      <c r="CJ110" s="34"/>
      <c r="CK110" s="40"/>
      <c r="CL110" s="40"/>
      <c r="CM110" s="40"/>
      <c r="CN110" s="40"/>
      <c r="CO110" s="40"/>
      <c r="CP110" s="40"/>
      <c r="CQ110" s="40"/>
      <c r="CR110" s="40"/>
      <c r="CS110" s="40"/>
      <c r="CT110" s="40"/>
      <c r="CU110" s="40"/>
      <c r="CV110" s="119"/>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row>
    <row r="111" spans="1:124" ht="15.6" thickBot="1" x14ac:dyDescent="0.3">
      <c r="A111" s="33"/>
      <c r="B111" s="161" t="s">
        <v>65</v>
      </c>
      <c r="C111" s="162" t="s">
        <v>182</v>
      </c>
      <c r="D111" s="163">
        <f>SUM(D22,D26,D30,D34,D38,D42,D46,D50,D66,D70,D74,D78,D82,D86,D90,D95,D102,D109,D54,D58,D62)</f>
        <v>0</v>
      </c>
      <c r="E111" s="244"/>
      <c r="F111" s="161" t="s">
        <v>65</v>
      </c>
      <c r="G111" s="162" t="s">
        <v>183</v>
      </c>
      <c r="H111" s="163">
        <f>SUM(H22,H26,H30,H34,H38,H42,H46,H50,H66,H70,H74,H78,H82,H86,H90,H54,H58,H62)</f>
        <v>0</v>
      </c>
      <c r="I111" s="34"/>
      <c r="J111" s="40"/>
      <c r="K111" s="40"/>
      <c r="L111" s="40"/>
      <c r="M111" s="34"/>
      <c r="N111" s="40"/>
      <c r="O111" s="40"/>
      <c r="P111" s="40"/>
      <c r="Q111" s="40"/>
      <c r="R111" s="40"/>
      <c r="S111" s="40"/>
      <c r="T111" s="40"/>
      <c r="U111" s="34"/>
      <c r="V111" s="34"/>
      <c r="W111" s="34"/>
      <c r="X111" s="34"/>
      <c r="Y111" s="410"/>
      <c r="Z111" s="427"/>
      <c r="AA111" s="161" t="s">
        <v>65</v>
      </c>
      <c r="AB111" s="162" t="s">
        <v>182</v>
      </c>
      <c r="AC111" s="163">
        <f>SUM(AC22,AC26,AC30,AC34,AC38,AC42,AC46,AC50,AC66,AC70,AC74,AC78,AC82,AC86,AC90,AC97,AC104,AC54,AC58,AC62)</f>
        <v>0</v>
      </c>
      <c r="AD111" s="34"/>
      <c r="AE111" s="161" t="s">
        <v>65</v>
      </c>
      <c r="AF111" s="162" t="s">
        <v>183</v>
      </c>
      <c r="AG111" s="163">
        <f>SUM(AG22,AG26,AG30,AG34,AG38,AG42,AG46,AG50,AG66,AG70,AG74,AG78,AG82,AG86,AG90,AG54,AG58,AG62)</f>
        <v>0</v>
      </c>
      <c r="AH111" s="34"/>
      <c r="AI111" s="40"/>
      <c r="AJ111" s="40"/>
      <c r="AK111" s="40"/>
      <c r="AL111" s="34"/>
      <c r="AM111" s="40"/>
      <c r="AN111" s="40"/>
      <c r="AO111" s="40"/>
      <c r="AP111" s="40"/>
      <c r="AQ111" s="40"/>
      <c r="AR111" s="40"/>
      <c r="AS111" s="40"/>
      <c r="AT111" s="40"/>
      <c r="AU111" s="40"/>
      <c r="AV111" s="40"/>
      <c r="AW111" s="40"/>
      <c r="AX111" s="119"/>
      <c r="AY111" s="40"/>
      <c r="AZ111" s="161" t="s">
        <v>65</v>
      </c>
      <c r="BA111" s="162" t="s">
        <v>182</v>
      </c>
      <c r="BB111" s="163">
        <f>SUM(BB22,BB26,BB30,BB34,BB38,BB42,BB46,BB50,BB66,BB70,BB74,BB78,BB82,BB86,BB90,BB97,BB104,BB54,BB58,BB62)</f>
        <v>0</v>
      </c>
      <c r="BC111" s="34"/>
      <c r="BD111" s="161" t="s">
        <v>65</v>
      </c>
      <c r="BE111" s="162" t="s">
        <v>183</v>
      </c>
      <c r="BF111" s="163">
        <f>SUM(BF22,BF26,BF30,BF34,BF38,BF42,BF46,BF50,BF66,BF70,BF74,BF78,BF82,BF86,BF90,BF54,BF58,BF62)</f>
        <v>0</v>
      </c>
      <c r="BG111" s="34"/>
      <c r="BH111" s="244"/>
      <c r="BI111" s="244"/>
      <c r="BJ111" s="244"/>
      <c r="BK111" s="244"/>
      <c r="BL111" s="244"/>
      <c r="BM111" s="244"/>
      <c r="BN111" s="244"/>
      <c r="BO111" s="244"/>
      <c r="BP111" s="40"/>
      <c r="BQ111" s="40"/>
      <c r="BR111" s="40"/>
      <c r="BS111" s="40"/>
      <c r="BT111" s="40"/>
      <c r="BU111" s="40"/>
      <c r="BV111" s="40"/>
      <c r="BW111" s="119"/>
      <c r="BX111" s="40"/>
      <c r="BY111" s="161" t="s">
        <v>65</v>
      </c>
      <c r="BZ111" s="162" t="s">
        <v>182</v>
      </c>
      <c r="CA111" s="163">
        <f>SUM(CA22,CA26,CA30,CA34,CA38,CA42,CA46,CA50,CA66,CA70,CA74,CA78,CA82,CA86,CA90,CA97,CA104,CA54,CA58,CA62)</f>
        <v>0</v>
      </c>
      <c r="CB111" s="34"/>
      <c r="CC111" s="161" t="s">
        <v>65</v>
      </c>
      <c r="CD111" s="162" t="s">
        <v>183</v>
      </c>
      <c r="CE111" s="163">
        <f>SUM(CE22,CE26,CE30,CE34,CE38,CE42,CE46,CE50,CE66,CE70,CE74,CE78,CE82,CE86,CE90,CE54,CE58,CE62)</f>
        <v>0</v>
      </c>
      <c r="CF111" s="34"/>
      <c r="CG111" s="40"/>
      <c r="CH111" s="40"/>
      <c r="CI111" s="40"/>
      <c r="CJ111" s="34"/>
      <c r="CK111" s="40"/>
      <c r="CL111" s="40"/>
      <c r="CM111" s="40"/>
      <c r="CN111" s="40"/>
      <c r="CO111" s="40"/>
      <c r="CP111" s="40"/>
      <c r="CQ111" s="40"/>
      <c r="CR111" s="40"/>
      <c r="CS111" s="40"/>
      <c r="CT111" s="40"/>
      <c r="CU111" s="40"/>
      <c r="CV111" s="119"/>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row>
    <row r="112" spans="1:124" x14ac:dyDescent="0.25">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410"/>
      <c r="Z112" s="427"/>
      <c r="AA112" s="34"/>
      <c r="AB112" s="34"/>
      <c r="AC112" s="34"/>
      <c r="AD112" s="34"/>
      <c r="AE112" s="34"/>
      <c r="AF112" s="34"/>
      <c r="AG112" s="34"/>
      <c r="AH112" s="34"/>
      <c r="AI112" s="40"/>
      <c r="AJ112" s="40"/>
      <c r="AK112" s="40"/>
      <c r="AL112" s="34"/>
      <c r="AM112" s="40"/>
      <c r="AN112" s="40"/>
      <c r="AO112" s="40"/>
      <c r="AP112" s="40"/>
      <c r="AQ112" s="40"/>
      <c r="AR112" s="40"/>
      <c r="AS112" s="40"/>
      <c r="AT112" s="40"/>
      <c r="AU112" s="40"/>
      <c r="AV112" s="40"/>
      <c r="AW112" s="40"/>
      <c r="AX112" s="38"/>
      <c r="AY112" s="34"/>
      <c r="AZ112" s="34"/>
      <c r="BA112" s="34"/>
      <c r="BB112" s="34"/>
      <c r="BC112" s="34"/>
      <c r="BD112" s="34"/>
      <c r="BE112" s="34"/>
      <c r="BF112" s="34"/>
      <c r="BG112" s="34"/>
      <c r="BH112" s="40"/>
      <c r="BI112" s="40"/>
      <c r="BJ112" s="40"/>
      <c r="BK112" s="34"/>
      <c r="BL112" s="40"/>
      <c r="BM112" s="40"/>
      <c r="BN112" s="40"/>
      <c r="BO112" s="40"/>
      <c r="BP112" s="40"/>
      <c r="BQ112" s="40"/>
      <c r="BR112" s="40"/>
      <c r="BS112" s="40"/>
      <c r="BT112" s="40"/>
      <c r="BU112" s="40"/>
      <c r="BV112" s="40"/>
      <c r="BW112" s="38"/>
      <c r="BX112" s="34"/>
      <c r="BY112" s="34"/>
      <c r="BZ112" s="34"/>
      <c r="CA112" s="34"/>
      <c r="CB112" s="34"/>
      <c r="CC112" s="34"/>
      <c r="CD112" s="34"/>
      <c r="CE112" s="34"/>
      <c r="CF112" s="34"/>
      <c r="CG112" s="40"/>
      <c r="CH112" s="40"/>
      <c r="CI112" s="40"/>
      <c r="CJ112" s="34"/>
      <c r="CK112" s="40"/>
      <c r="CL112" s="40"/>
      <c r="CM112" s="40"/>
      <c r="CN112" s="40"/>
      <c r="CO112" s="40"/>
      <c r="CP112" s="40"/>
      <c r="CQ112" s="40"/>
      <c r="CR112" s="40"/>
      <c r="CS112" s="40"/>
      <c r="CT112" s="40"/>
      <c r="CU112" s="40"/>
      <c r="CV112" s="38"/>
      <c r="CW112" s="34"/>
      <c r="CX112" s="34"/>
      <c r="CY112" s="34"/>
      <c r="CZ112" s="34"/>
      <c r="DA112" s="34"/>
      <c r="DB112" s="34"/>
      <c r="DC112" s="34"/>
      <c r="DD112" s="34"/>
      <c r="DE112" s="34"/>
      <c r="DF112" s="34"/>
      <c r="DG112" s="34"/>
      <c r="DH112" s="34"/>
      <c r="DI112" s="34"/>
      <c r="DJ112" s="34"/>
      <c r="DK112" s="34"/>
      <c r="DL112" s="34"/>
      <c r="DM112" s="34"/>
      <c r="DN112" s="34"/>
      <c r="DO112" s="34"/>
      <c r="DP112" s="34"/>
      <c r="DQ112" s="34"/>
      <c r="DR112" s="34"/>
      <c r="DS112" s="34"/>
      <c r="DT112" s="34"/>
    </row>
    <row r="113" spans="1:124" x14ac:dyDescent="0.25">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410"/>
      <c r="Z113" s="427"/>
      <c r="AA113" s="34"/>
      <c r="AB113" s="34"/>
      <c r="AC113" s="34"/>
      <c r="AD113" s="34"/>
      <c r="AE113" s="34"/>
      <c r="AF113" s="34"/>
      <c r="AG113" s="34"/>
      <c r="AH113" s="34"/>
      <c r="AI113" s="40"/>
      <c r="AJ113" s="40"/>
      <c r="AK113" s="40"/>
      <c r="AL113" s="34"/>
      <c r="AM113" s="40"/>
      <c r="AN113" s="40"/>
      <c r="AO113" s="40"/>
      <c r="AP113" s="40"/>
      <c r="AQ113" s="40"/>
      <c r="AR113" s="40"/>
      <c r="AS113" s="40"/>
      <c r="AT113" s="40"/>
      <c r="AU113" s="40"/>
      <c r="AV113" s="40"/>
      <c r="AW113" s="40"/>
      <c r="AX113" s="38"/>
      <c r="AY113" s="34"/>
      <c r="AZ113" s="34"/>
      <c r="BA113" s="34"/>
      <c r="BB113" s="34"/>
      <c r="BC113" s="34"/>
      <c r="BD113" s="34"/>
      <c r="BE113" s="34"/>
      <c r="BF113" s="34"/>
      <c r="BG113" s="34"/>
      <c r="BH113" s="40"/>
      <c r="BI113" s="40"/>
      <c r="BJ113" s="40"/>
      <c r="BK113" s="34"/>
      <c r="BL113" s="40"/>
      <c r="BM113" s="40"/>
      <c r="BN113" s="40"/>
      <c r="BO113" s="40"/>
      <c r="BP113" s="40"/>
      <c r="BQ113" s="40"/>
      <c r="BR113" s="40"/>
      <c r="BS113" s="40"/>
      <c r="BT113" s="40"/>
      <c r="BU113" s="40"/>
      <c r="BV113" s="40"/>
      <c r="BW113" s="480"/>
      <c r="BX113" s="34"/>
      <c r="BY113" s="34"/>
      <c r="BZ113" s="34"/>
      <c r="CA113" s="34"/>
      <c r="CB113" s="34"/>
      <c r="CC113" s="34"/>
      <c r="CD113" s="34"/>
      <c r="CE113" s="34"/>
      <c r="CF113" s="34"/>
      <c r="CG113" s="40"/>
      <c r="CH113" s="40"/>
      <c r="CI113" s="40"/>
      <c r="CJ113" s="34"/>
      <c r="CK113" s="40"/>
      <c r="CL113" s="40"/>
      <c r="CM113" s="40"/>
      <c r="CN113" s="40"/>
      <c r="CO113" s="40"/>
      <c r="CP113" s="40"/>
      <c r="CQ113" s="40"/>
      <c r="CR113" s="40"/>
      <c r="CS113" s="40"/>
      <c r="CT113" s="40"/>
      <c r="CU113" s="40"/>
      <c r="CV113" s="38"/>
      <c r="CW113" s="34"/>
      <c r="CX113" s="34"/>
      <c r="CY113" s="34"/>
      <c r="CZ113" s="34"/>
      <c r="DA113" s="34"/>
      <c r="DB113" s="34"/>
      <c r="DC113" s="34"/>
      <c r="DD113" s="34"/>
      <c r="DE113" s="34"/>
      <c r="DF113" s="34"/>
      <c r="DG113" s="34"/>
      <c r="DH113" s="34"/>
      <c r="DI113" s="34"/>
      <c r="DJ113" s="34"/>
      <c r="DK113" s="34"/>
      <c r="DL113" s="34"/>
      <c r="DM113" s="34"/>
      <c r="DN113" s="34"/>
      <c r="DO113" s="34"/>
      <c r="DP113" s="34"/>
      <c r="DQ113" s="34"/>
      <c r="DR113" s="34"/>
      <c r="DS113" s="34"/>
      <c r="DT113" s="34"/>
    </row>
    <row r="114" spans="1:124" x14ac:dyDescent="0.25">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410"/>
      <c r="Z114" s="427"/>
      <c r="AA114" s="34"/>
      <c r="AB114" s="34"/>
      <c r="AC114" s="34"/>
      <c r="AD114" s="34"/>
      <c r="AE114" s="34"/>
      <c r="AF114" s="34"/>
      <c r="AG114" s="34"/>
      <c r="AH114" s="34"/>
      <c r="AI114" s="424"/>
      <c r="AJ114" s="424"/>
      <c r="AK114" s="424"/>
      <c r="AL114" s="422"/>
      <c r="AM114" s="424"/>
      <c r="AN114" s="424"/>
      <c r="AO114" s="424"/>
      <c r="AP114" s="424"/>
      <c r="AQ114" s="424"/>
      <c r="AR114" s="424"/>
      <c r="AS114" s="424"/>
      <c r="AT114" s="424"/>
      <c r="AU114" s="424"/>
      <c r="AV114" s="424"/>
      <c r="AW114" s="424"/>
      <c r="AX114" s="479"/>
      <c r="AY114" s="422"/>
      <c r="AZ114" s="422"/>
      <c r="BA114" s="422"/>
      <c r="BB114" s="422"/>
      <c r="BC114" s="422"/>
      <c r="BD114" s="422"/>
      <c r="BE114" s="422"/>
      <c r="BF114" s="422"/>
      <c r="BG114" s="422"/>
      <c r="BH114" s="424"/>
      <c r="BI114" s="424"/>
      <c r="BJ114" s="424"/>
      <c r="BK114" s="422"/>
      <c r="BL114" s="424"/>
      <c r="BM114" s="424"/>
      <c r="BN114" s="424"/>
      <c r="BO114" s="424"/>
      <c r="BP114" s="424"/>
      <c r="BQ114" s="424"/>
      <c r="BR114" s="424"/>
      <c r="BS114" s="424"/>
      <c r="BT114" s="424"/>
      <c r="BU114" s="424"/>
      <c r="BV114" s="424"/>
      <c r="BW114" s="467"/>
      <c r="BX114" s="426"/>
      <c r="BY114" s="426"/>
      <c r="BZ114" s="426"/>
      <c r="CA114" s="426"/>
      <c r="CB114" s="426"/>
      <c r="CC114" s="426"/>
      <c r="CD114" s="426"/>
      <c r="CE114" s="426"/>
      <c r="CF114" s="426"/>
      <c r="CG114" s="426"/>
      <c r="CH114" s="424"/>
      <c r="CI114" s="424"/>
      <c r="CJ114" s="422"/>
      <c r="CK114" s="424"/>
      <c r="CL114" s="424"/>
      <c r="CM114" s="424"/>
      <c r="CN114" s="424"/>
      <c r="CO114" s="424"/>
      <c r="CP114" s="424"/>
      <c r="CQ114" s="424"/>
      <c r="CR114" s="424"/>
      <c r="CS114" s="424"/>
      <c r="CT114" s="424"/>
      <c r="CU114" s="424"/>
      <c r="CV114" s="479"/>
      <c r="CW114" s="34"/>
      <c r="CX114" s="34"/>
      <c r="CY114" s="34"/>
      <c r="CZ114" s="34"/>
      <c r="DA114" s="34"/>
      <c r="DB114" s="34"/>
      <c r="DC114" s="34"/>
      <c r="DD114" s="34"/>
      <c r="DE114" s="34"/>
      <c r="DF114" s="34"/>
      <c r="DG114" s="34"/>
      <c r="DH114" s="34"/>
      <c r="DI114" s="34"/>
      <c r="DJ114" s="34"/>
      <c r="DK114" s="34"/>
      <c r="DL114" s="34"/>
      <c r="DM114" s="34"/>
      <c r="DN114" s="34"/>
      <c r="DO114" s="34"/>
      <c r="DP114" s="34"/>
      <c r="DQ114" s="34"/>
      <c r="DR114" s="34"/>
      <c r="DS114" s="34"/>
      <c r="DT114" s="34"/>
    </row>
    <row r="115" spans="1:124" x14ac:dyDescent="0.25">
      <c r="A115" s="164"/>
      <c r="B115" s="164"/>
      <c r="C115" s="164"/>
      <c r="D115" s="164"/>
      <c r="E115" s="164"/>
      <c r="F115" s="164"/>
      <c r="G115" s="164"/>
      <c r="H115" s="164"/>
      <c r="I115" s="164"/>
      <c r="J115" s="164"/>
      <c r="K115" s="164"/>
      <c r="L115" s="164"/>
      <c r="M115" s="164"/>
      <c r="N115" s="164"/>
      <c r="O115" s="164"/>
      <c r="P115" s="164"/>
      <c r="Q115" s="164"/>
      <c r="R115" s="164"/>
      <c r="S115" s="164"/>
      <c r="T115" s="164"/>
      <c r="U115" s="164"/>
      <c r="V115" s="164"/>
      <c r="W115" s="164"/>
      <c r="X115" s="164"/>
      <c r="Y115" s="443"/>
      <c r="Z115" s="447"/>
      <c r="AA115" s="164"/>
      <c r="AB115" s="164"/>
      <c r="AC115" s="164"/>
      <c r="AD115" s="164"/>
      <c r="AE115" s="164"/>
      <c r="AF115" s="164"/>
      <c r="AG115" s="164"/>
      <c r="AH115" s="164"/>
      <c r="AI115" s="410"/>
      <c r="AJ115" s="410"/>
      <c r="AK115" s="410"/>
      <c r="AL115" s="410"/>
      <c r="AM115" s="410"/>
      <c r="AN115" s="410"/>
      <c r="AO115" s="410"/>
      <c r="AP115" s="410"/>
      <c r="AQ115" s="410"/>
      <c r="AR115" s="410"/>
      <c r="AS115" s="410"/>
      <c r="AT115" s="410"/>
      <c r="AU115" s="410"/>
      <c r="AV115" s="410"/>
      <c r="AW115" s="410"/>
      <c r="AX115" s="38"/>
      <c r="AY115" s="410"/>
      <c r="AZ115" s="410"/>
      <c r="BA115" s="410"/>
      <c r="BB115" s="410"/>
      <c r="BC115" s="410"/>
      <c r="BD115" s="410"/>
      <c r="BE115" s="410"/>
      <c r="BF115" s="410"/>
      <c r="BG115" s="410"/>
      <c r="BH115" s="410"/>
      <c r="BI115" s="410"/>
      <c r="BJ115" s="410"/>
      <c r="BK115" s="410"/>
      <c r="BL115" s="410"/>
      <c r="BM115" s="410"/>
      <c r="BN115" s="410"/>
      <c r="BO115" s="410"/>
      <c r="BP115" s="410"/>
      <c r="BQ115" s="410"/>
      <c r="BR115" s="410"/>
      <c r="BS115" s="410"/>
      <c r="BT115" s="410"/>
      <c r="BU115" s="410"/>
      <c r="BV115" s="410"/>
      <c r="BW115" s="466"/>
      <c r="BX115" s="244"/>
      <c r="BY115" s="244"/>
      <c r="BZ115" s="244"/>
      <c r="CA115" s="244"/>
      <c r="CB115" s="244"/>
      <c r="CC115" s="244"/>
      <c r="CD115" s="244"/>
      <c r="CE115" s="244"/>
      <c r="CF115" s="244"/>
      <c r="CG115" s="244"/>
      <c r="CH115" s="410"/>
      <c r="CI115" s="410"/>
      <c r="CJ115" s="410"/>
      <c r="CK115" s="410"/>
      <c r="CL115" s="410"/>
      <c r="CM115" s="410"/>
      <c r="CN115" s="410"/>
      <c r="CO115" s="410"/>
      <c r="CP115" s="410"/>
      <c r="CQ115" s="410"/>
      <c r="CR115" s="410"/>
      <c r="CS115" s="410"/>
      <c r="CT115" s="410"/>
      <c r="CU115" s="410"/>
      <c r="CV115" s="38"/>
      <c r="CW115" s="164"/>
      <c r="CX115" s="26"/>
      <c r="CY115" s="26"/>
      <c r="CZ115" s="26"/>
      <c r="DA115" s="26"/>
      <c r="DB115" s="26"/>
      <c r="DC115" s="26"/>
      <c r="DD115" s="26"/>
      <c r="DE115" s="26"/>
      <c r="DF115" s="26"/>
      <c r="DG115" s="26"/>
      <c r="DH115" s="26"/>
      <c r="DI115" s="26"/>
      <c r="DJ115" s="26"/>
      <c r="DK115" s="26"/>
      <c r="DL115" s="26"/>
      <c r="DM115" s="26"/>
      <c r="DN115" s="164"/>
      <c r="DO115" s="164"/>
      <c r="DP115" s="164"/>
      <c r="DQ115" s="164"/>
      <c r="DR115" s="164"/>
      <c r="DS115" s="164"/>
      <c r="DT115" s="164"/>
    </row>
    <row r="116" spans="1:124" ht="15.6" thickBot="1" x14ac:dyDescent="0.3">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410"/>
      <c r="Z116" s="427"/>
      <c r="AA116" s="34"/>
      <c r="AB116" s="34"/>
      <c r="AC116" s="34"/>
      <c r="AD116" s="34"/>
      <c r="AE116" s="34"/>
      <c r="AF116" s="34"/>
      <c r="AG116" s="34"/>
      <c r="AH116" s="34"/>
      <c r="AI116" s="244"/>
      <c r="AJ116" s="244"/>
      <c r="AK116" s="244"/>
      <c r="AL116" s="244"/>
      <c r="AM116" s="244"/>
      <c r="AN116" s="244"/>
      <c r="AO116" s="244"/>
      <c r="AP116" s="244"/>
      <c r="AQ116" s="244"/>
      <c r="AR116" s="244"/>
      <c r="AS116" s="244"/>
      <c r="AT116" s="244"/>
      <c r="AU116" s="244"/>
      <c r="AV116" s="244"/>
      <c r="AW116" s="244"/>
      <c r="AX116" s="38"/>
      <c r="AY116" s="34"/>
      <c r="AZ116" s="34"/>
      <c r="BA116" s="34"/>
      <c r="BB116" s="34"/>
      <c r="BC116" s="34"/>
      <c r="BD116" s="34"/>
      <c r="BE116" s="34"/>
      <c r="BF116" s="34"/>
      <c r="BG116" s="34"/>
      <c r="BH116" s="244"/>
      <c r="BI116" s="244"/>
      <c r="BJ116" s="244"/>
      <c r="BK116" s="244"/>
      <c r="BL116" s="244"/>
      <c r="BM116" s="244"/>
      <c r="BN116" s="244"/>
      <c r="BO116" s="244"/>
      <c r="BP116" s="244"/>
      <c r="BQ116" s="244"/>
      <c r="BR116" s="244"/>
      <c r="BS116" s="244"/>
      <c r="BT116" s="244"/>
      <c r="BU116" s="244"/>
      <c r="BV116" s="244"/>
      <c r="BW116" s="461"/>
      <c r="BX116" s="34"/>
      <c r="BY116" s="34"/>
      <c r="BZ116" s="34"/>
      <c r="CA116" s="34"/>
      <c r="CB116" s="34"/>
      <c r="CC116" s="34"/>
      <c r="CD116" s="34"/>
      <c r="CE116" s="34"/>
      <c r="CF116" s="34"/>
      <c r="CG116" s="34"/>
      <c r="CH116" s="34"/>
      <c r="CI116" s="34"/>
      <c r="CJ116" s="34"/>
      <c r="CK116" s="34"/>
      <c r="CL116" s="34"/>
      <c r="CM116" s="34"/>
      <c r="CN116" s="34"/>
      <c r="CO116" s="34"/>
      <c r="CP116" s="34"/>
      <c r="CQ116" s="34"/>
      <c r="CR116" s="34"/>
      <c r="CS116" s="34"/>
      <c r="CT116" s="34"/>
      <c r="CU116" s="34"/>
      <c r="CV116" s="38"/>
      <c r="CW116" s="34"/>
      <c r="CX116" s="25"/>
      <c r="CY116" s="25"/>
      <c r="CZ116" s="25"/>
      <c r="DA116" s="25"/>
      <c r="DB116" s="25"/>
      <c r="DC116" s="25"/>
      <c r="DD116" s="25"/>
      <c r="DE116" s="25"/>
      <c r="DF116" s="25"/>
      <c r="DG116" s="25"/>
      <c r="DH116" s="25"/>
      <c r="DI116" s="25"/>
      <c r="DJ116" s="25"/>
      <c r="DK116" s="25"/>
      <c r="DL116" s="25"/>
      <c r="DM116" s="25"/>
      <c r="DN116" s="34"/>
      <c r="DO116" s="34"/>
      <c r="DP116" s="34"/>
      <c r="DQ116" s="34"/>
      <c r="DR116" s="34"/>
      <c r="DS116" s="34"/>
      <c r="DT116" s="34"/>
    </row>
    <row r="117" spans="1:124" ht="15.6" thickTop="1" x14ac:dyDescent="0.25">
      <c r="A117" s="34"/>
      <c r="B117" s="34"/>
      <c r="C117" s="34"/>
      <c r="D117" s="34"/>
      <c r="E117" s="34"/>
      <c r="F117" s="34"/>
      <c r="G117" s="34"/>
      <c r="H117" s="34"/>
      <c r="I117" s="53"/>
      <c r="J117" s="34"/>
      <c r="K117" s="34"/>
      <c r="L117" s="34"/>
      <c r="M117" s="34"/>
      <c r="N117" s="34"/>
      <c r="O117" s="34"/>
      <c r="P117" s="34"/>
      <c r="Q117" s="34"/>
      <c r="R117" s="34"/>
      <c r="S117" s="34"/>
      <c r="T117" s="34"/>
      <c r="U117" s="34"/>
      <c r="V117" s="34"/>
      <c r="W117" s="34"/>
      <c r="X117" s="34"/>
      <c r="Y117" s="410"/>
      <c r="Z117" s="427"/>
      <c r="AA117" s="34"/>
      <c r="AB117" s="34"/>
      <c r="AC117" s="34"/>
      <c r="AD117" s="34"/>
      <c r="AE117" s="34"/>
      <c r="AF117" s="34"/>
      <c r="AG117" s="34"/>
      <c r="AH117" s="53"/>
      <c r="AI117" s="244"/>
      <c r="AJ117" s="244"/>
      <c r="AK117" s="244"/>
      <c r="AL117" s="244"/>
      <c r="AM117" s="244"/>
      <c r="AN117" s="244"/>
      <c r="AO117" s="244"/>
      <c r="AP117" s="244"/>
      <c r="AQ117" s="244"/>
      <c r="AR117" s="244"/>
      <c r="AS117" s="244"/>
      <c r="AT117" s="244"/>
      <c r="AU117" s="244"/>
      <c r="AV117" s="244"/>
      <c r="AW117" s="244"/>
      <c r="AX117" s="38"/>
      <c r="AY117" s="34"/>
      <c r="AZ117" s="34"/>
      <c r="BA117" s="34"/>
      <c r="BB117" s="34"/>
      <c r="BC117" s="34"/>
      <c r="BD117" s="34"/>
      <c r="BE117" s="34"/>
      <c r="BF117" s="34"/>
      <c r="BG117" s="53"/>
      <c r="BH117" s="244"/>
      <c r="BI117" s="244"/>
      <c r="BJ117" s="244"/>
      <c r="BK117" s="244"/>
      <c r="BL117" s="244"/>
      <c r="BM117" s="244"/>
      <c r="BN117" s="244"/>
      <c r="BO117" s="244"/>
      <c r="BP117" s="244"/>
      <c r="BQ117" s="244"/>
      <c r="BR117" s="244"/>
      <c r="BS117" s="244"/>
      <c r="BT117" s="244"/>
      <c r="BU117" s="244"/>
      <c r="BV117" s="244"/>
      <c r="BW117" s="461"/>
      <c r="BX117" s="244"/>
      <c r="BY117" s="244"/>
      <c r="BZ117" s="244"/>
      <c r="CA117" s="244"/>
      <c r="CB117" s="244"/>
      <c r="CC117" s="244"/>
      <c r="CD117" s="244"/>
      <c r="CE117" s="244"/>
      <c r="CF117" s="244"/>
      <c r="CG117" s="244"/>
      <c r="CH117" s="244"/>
      <c r="CI117" s="244"/>
      <c r="CJ117" s="244"/>
      <c r="CK117" s="244"/>
      <c r="CL117" s="244"/>
      <c r="CM117" s="244"/>
      <c r="CN117" s="244"/>
      <c r="CO117" s="244"/>
      <c r="CP117" s="244"/>
      <c r="CQ117" s="244"/>
      <c r="CR117" s="244"/>
      <c r="CS117" s="244"/>
      <c r="CT117" s="244"/>
      <c r="CU117" s="244"/>
      <c r="CV117" s="38"/>
      <c r="CW117" s="34"/>
      <c r="CX117" s="44"/>
      <c r="CY117" s="45"/>
      <c r="CZ117" s="45"/>
      <c r="DA117" s="45"/>
      <c r="DB117" s="45"/>
      <c r="DC117" s="45"/>
      <c r="DD117" s="45"/>
      <c r="DE117" s="45"/>
      <c r="DF117" s="45"/>
      <c r="DG117" s="45"/>
      <c r="DH117" s="45"/>
      <c r="DI117" s="45"/>
      <c r="DJ117" s="45"/>
      <c r="DK117" s="45"/>
      <c r="DL117" s="45"/>
      <c r="DM117" s="45"/>
      <c r="DN117" s="45"/>
      <c r="DO117" s="45"/>
      <c r="DP117" s="45"/>
      <c r="DQ117" s="45"/>
      <c r="DR117" s="45"/>
      <c r="DS117" s="46"/>
      <c r="DT117" s="34"/>
    </row>
    <row r="118" spans="1:124" ht="22.8" x14ac:dyDescent="0.25">
      <c r="A118" s="34"/>
      <c r="B118" s="34"/>
      <c r="C118" s="34"/>
      <c r="D118" s="34"/>
      <c r="E118" s="34"/>
      <c r="F118" s="34"/>
      <c r="G118" s="34"/>
      <c r="H118" s="35"/>
      <c r="I118" s="165" t="s">
        <v>2</v>
      </c>
      <c r="J118" s="35"/>
      <c r="K118" s="35"/>
      <c r="L118" s="35"/>
      <c r="M118" s="35"/>
      <c r="N118" s="35"/>
      <c r="O118" s="35"/>
      <c r="P118" s="35"/>
      <c r="Q118" s="35"/>
      <c r="R118" s="35"/>
      <c r="S118" s="35"/>
      <c r="T118" s="35"/>
      <c r="U118" s="35"/>
      <c r="V118" s="35"/>
      <c r="W118" s="35"/>
      <c r="X118" s="35"/>
      <c r="Y118" s="413"/>
      <c r="Z118" s="445"/>
      <c r="AA118" s="35"/>
      <c r="AB118" s="35"/>
      <c r="AC118" s="35"/>
      <c r="AD118" s="35"/>
      <c r="AE118" s="35"/>
      <c r="AF118" s="35"/>
      <c r="AG118" s="35"/>
      <c r="AH118" s="165" t="s">
        <v>2</v>
      </c>
      <c r="AI118" s="244"/>
      <c r="AJ118" s="244"/>
      <c r="AK118" s="244"/>
      <c r="AL118" s="244"/>
      <c r="AM118" s="244"/>
      <c r="AN118" s="244"/>
      <c r="AO118" s="244"/>
      <c r="AP118" s="244"/>
      <c r="AQ118" s="244"/>
      <c r="AR118" s="244"/>
      <c r="AS118" s="244"/>
      <c r="AT118" s="244"/>
      <c r="AU118" s="244"/>
      <c r="AV118" s="244"/>
      <c r="AW118" s="244"/>
      <c r="AX118" s="36"/>
      <c r="AY118" s="35"/>
      <c r="AZ118" s="35"/>
      <c r="BA118" s="35"/>
      <c r="BB118" s="35"/>
      <c r="BC118" s="35"/>
      <c r="BD118" s="35"/>
      <c r="BE118" s="35"/>
      <c r="BF118" s="35"/>
      <c r="BG118" s="165" t="s">
        <v>2</v>
      </c>
      <c r="BH118" s="244"/>
      <c r="BI118" s="244"/>
      <c r="BJ118" s="244"/>
      <c r="BK118" s="244"/>
      <c r="BL118" s="244"/>
      <c r="BM118" s="244"/>
      <c r="BN118" s="244"/>
      <c r="BO118" s="244"/>
      <c r="BP118" s="244"/>
      <c r="BQ118" s="244"/>
      <c r="BR118" s="244"/>
      <c r="BS118" s="244"/>
      <c r="BT118" s="244"/>
      <c r="BU118" s="244"/>
      <c r="BV118" s="244"/>
      <c r="BW118" s="461"/>
      <c r="BX118" s="413"/>
      <c r="BY118" s="413"/>
      <c r="BZ118" s="413"/>
      <c r="CA118" s="413"/>
      <c r="CB118" s="413"/>
      <c r="CC118" s="413"/>
      <c r="CD118" s="413"/>
      <c r="CE118" s="413"/>
      <c r="CF118" s="414" t="s">
        <v>2</v>
      </c>
      <c r="CG118" s="35"/>
      <c r="CH118" s="35"/>
      <c r="CI118" s="35"/>
      <c r="CJ118" s="35"/>
      <c r="CK118" s="35"/>
      <c r="CL118" s="35"/>
      <c r="CM118" s="35"/>
      <c r="CN118" s="35"/>
      <c r="CO118" s="35"/>
      <c r="CP118" s="35"/>
      <c r="CQ118" s="35"/>
      <c r="CR118" s="35"/>
      <c r="CS118" s="35"/>
      <c r="CT118" s="35"/>
      <c r="CU118" s="35"/>
      <c r="CV118" s="36"/>
      <c r="CW118" s="35"/>
      <c r="CX118" s="47"/>
      <c r="CY118" s="40"/>
      <c r="CZ118" s="40"/>
      <c r="DA118" s="48"/>
      <c r="DB118" s="40"/>
      <c r="DC118" s="40"/>
      <c r="DD118" s="40"/>
      <c r="DE118" s="48" t="s">
        <v>65</v>
      </c>
      <c r="DF118" s="40"/>
      <c r="DG118" s="40"/>
      <c r="DH118" s="40"/>
      <c r="DI118" s="40"/>
      <c r="DJ118" s="40"/>
      <c r="DK118" s="40"/>
      <c r="DL118" s="40"/>
      <c r="DM118" s="40"/>
      <c r="DN118" s="40"/>
      <c r="DO118" s="40"/>
      <c r="DP118" s="40"/>
      <c r="DQ118" s="40"/>
      <c r="DR118" s="40"/>
      <c r="DS118" s="49"/>
      <c r="DT118" s="35"/>
    </row>
    <row r="119" spans="1:124" ht="17.399999999999999" x14ac:dyDescent="0.25">
      <c r="A119" s="34"/>
      <c r="B119" s="34"/>
      <c r="C119" s="34"/>
      <c r="D119" s="34"/>
      <c r="E119" s="32"/>
      <c r="F119" s="34"/>
      <c r="G119" s="34"/>
      <c r="H119" s="34"/>
      <c r="I119" s="34"/>
      <c r="J119" s="34"/>
      <c r="K119" s="34"/>
      <c r="L119" s="34"/>
      <c r="M119" s="34"/>
      <c r="N119" s="34"/>
      <c r="O119" s="34"/>
      <c r="P119" s="34"/>
      <c r="Q119" s="34"/>
      <c r="R119" s="34"/>
      <c r="S119" s="34"/>
      <c r="T119" s="34"/>
      <c r="U119" s="34"/>
      <c r="V119" s="34"/>
      <c r="W119" s="34"/>
      <c r="X119" s="34"/>
      <c r="Y119" s="410"/>
      <c r="Z119" s="427"/>
      <c r="AA119" s="34"/>
      <c r="AB119" s="34"/>
      <c r="AC119" s="34"/>
      <c r="AD119" s="32"/>
      <c r="AE119" s="34"/>
      <c r="AF119" s="34"/>
      <c r="AG119" s="34"/>
      <c r="AH119" s="34"/>
      <c r="AI119" s="244"/>
      <c r="AJ119" s="244"/>
      <c r="AK119" s="244"/>
      <c r="AL119" s="244"/>
      <c r="AM119" s="244"/>
      <c r="AN119" s="244"/>
      <c r="AO119" s="244"/>
      <c r="AP119" s="244"/>
      <c r="AQ119" s="244"/>
      <c r="AR119" s="244"/>
      <c r="AS119" s="244"/>
      <c r="AT119" s="244"/>
      <c r="AU119" s="244"/>
      <c r="AV119" s="244"/>
      <c r="AW119" s="244"/>
      <c r="AX119" s="38"/>
      <c r="AY119" s="34"/>
      <c r="AZ119" s="34"/>
      <c r="BA119" s="34"/>
      <c r="BB119" s="34"/>
      <c r="BC119" s="32"/>
      <c r="BD119" s="34"/>
      <c r="BE119" s="34"/>
      <c r="BF119" s="34"/>
      <c r="BG119" s="34"/>
      <c r="BH119" s="244"/>
      <c r="BI119" s="244"/>
      <c r="BJ119" s="244"/>
      <c r="BK119" s="244"/>
      <c r="BL119" s="244"/>
      <c r="BM119" s="244"/>
      <c r="BN119" s="244"/>
      <c r="BO119" s="244"/>
      <c r="BP119" s="244"/>
      <c r="BQ119" s="244"/>
      <c r="BR119" s="244"/>
      <c r="BS119" s="244"/>
      <c r="BT119" s="244"/>
      <c r="BU119" s="244"/>
      <c r="BV119" s="244"/>
      <c r="BW119" s="461"/>
      <c r="BX119" s="34"/>
      <c r="BY119" s="34"/>
      <c r="BZ119" s="34"/>
      <c r="CA119" s="34"/>
      <c r="CB119" s="32"/>
      <c r="CC119" s="34"/>
      <c r="CD119" s="34"/>
      <c r="CE119" s="34"/>
      <c r="CF119" s="34"/>
      <c r="CG119" s="34"/>
      <c r="CH119" s="34"/>
      <c r="CI119" s="34"/>
      <c r="CJ119" s="34"/>
      <c r="CK119" s="34"/>
      <c r="CL119" s="34"/>
      <c r="CM119" s="34"/>
      <c r="CN119" s="34"/>
      <c r="CO119" s="244"/>
      <c r="CP119" s="34"/>
      <c r="CQ119" s="34"/>
      <c r="CR119" s="34"/>
      <c r="CS119" s="34"/>
      <c r="CT119" s="34"/>
      <c r="CU119" s="34"/>
      <c r="CV119" s="38"/>
      <c r="CW119" s="34"/>
      <c r="CX119" s="47"/>
      <c r="CY119" s="40"/>
      <c r="CZ119" s="40"/>
      <c r="DA119" s="40"/>
      <c r="DB119" s="40"/>
      <c r="DC119" s="40"/>
      <c r="DD119" s="40"/>
      <c r="DE119" s="40"/>
      <c r="DF119" s="40"/>
      <c r="DG119" s="40"/>
      <c r="DH119" s="40"/>
      <c r="DI119" s="40"/>
      <c r="DJ119" s="40"/>
      <c r="DK119" s="40"/>
      <c r="DL119" s="40"/>
      <c r="DM119" s="40"/>
      <c r="DN119" s="40"/>
      <c r="DO119" s="40"/>
      <c r="DP119" s="40"/>
      <c r="DQ119" s="40"/>
      <c r="DR119" s="40"/>
      <c r="DS119" s="49"/>
      <c r="DT119" s="34"/>
    </row>
    <row r="120" spans="1:124" ht="22.8" x14ac:dyDescent="0.25">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410"/>
      <c r="Z120" s="427"/>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6"/>
      <c r="AY120" s="34"/>
      <c r="AZ120" s="34"/>
      <c r="BA120" s="34"/>
      <c r="BB120" s="34"/>
      <c r="BC120" s="34"/>
      <c r="BD120" s="34"/>
      <c r="BE120" s="34"/>
      <c r="BF120" s="34"/>
      <c r="BG120" s="34"/>
      <c r="BH120" s="34"/>
      <c r="BI120" s="34"/>
      <c r="BJ120" s="34"/>
      <c r="BK120" s="34"/>
      <c r="BL120" s="34"/>
      <c r="BM120" s="34"/>
      <c r="BN120" s="34"/>
      <c r="BO120" s="34"/>
      <c r="BP120" s="34"/>
      <c r="BQ120" s="34"/>
      <c r="BR120" s="34"/>
      <c r="BS120" s="34"/>
      <c r="BT120" s="34"/>
      <c r="BU120" s="34"/>
      <c r="BV120" s="34"/>
      <c r="BW120" s="480"/>
      <c r="BX120" s="34"/>
      <c r="BY120" s="34"/>
      <c r="BZ120" s="34"/>
      <c r="CA120" s="34"/>
      <c r="CB120" s="34"/>
      <c r="CC120" s="34"/>
      <c r="CD120" s="34"/>
      <c r="CE120" s="34"/>
      <c r="CF120" s="34"/>
      <c r="CG120" s="34"/>
      <c r="CH120" s="34"/>
      <c r="CI120" s="34"/>
      <c r="CJ120" s="34"/>
      <c r="CK120" s="34"/>
      <c r="CL120" s="34"/>
      <c r="CM120" s="34"/>
      <c r="CN120" s="34"/>
      <c r="CO120" s="34"/>
      <c r="CP120" s="34"/>
      <c r="CQ120" s="34"/>
      <c r="CR120" s="34"/>
      <c r="CS120" s="34"/>
      <c r="CT120" s="34"/>
      <c r="CU120" s="34"/>
      <c r="CV120" s="38"/>
      <c r="CW120" s="34"/>
      <c r="CX120" s="47"/>
      <c r="CY120" s="40"/>
      <c r="CZ120" s="40"/>
      <c r="DA120" s="40"/>
      <c r="DB120" s="40"/>
      <c r="DC120" s="40"/>
      <c r="DD120" s="40"/>
      <c r="DE120" s="40"/>
      <c r="DF120" s="40"/>
      <c r="DG120" s="40"/>
      <c r="DH120" s="40"/>
      <c r="DI120" s="40"/>
      <c r="DJ120" s="40"/>
      <c r="DK120" s="40"/>
      <c r="DL120" s="40"/>
      <c r="DM120" s="40"/>
      <c r="DN120" s="40"/>
      <c r="DO120" s="40"/>
      <c r="DP120" s="40"/>
      <c r="DQ120" s="40"/>
      <c r="DR120" s="40"/>
      <c r="DS120" s="49"/>
      <c r="DT120" s="34"/>
    </row>
    <row r="121" spans="1:124" ht="22.8" x14ac:dyDescent="0.25">
      <c r="A121" s="50"/>
      <c r="B121" s="50" t="s">
        <v>202</v>
      </c>
      <c r="C121" s="50"/>
      <c r="D121" s="50"/>
      <c r="E121" s="50"/>
      <c r="F121" s="50" t="s">
        <v>166</v>
      </c>
      <c r="G121" s="50"/>
      <c r="H121" s="50"/>
      <c r="I121" s="51"/>
      <c r="J121" s="50" t="s">
        <v>167</v>
      </c>
      <c r="K121" s="50"/>
      <c r="L121" s="50"/>
      <c r="M121" s="51"/>
      <c r="N121" s="50" t="s">
        <v>168</v>
      </c>
      <c r="O121" s="50"/>
      <c r="P121" s="50"/>
      <c r="Q121" s="51"/>
      <c r="R121" s="50" t="s">
        <v>169</v>
      </c>
      <c r="S121" s="50"/>
      <c r="T121" s="50"/>
      <c r="U121" s="51"/>
      <c r="V121" s="52" t="s">
        <v>170</v>
      </c>
      <c r="W121" s="52"/>
      <c r="X121" s="53"/>
      <c r="Y121" s="442"/>
      <c r="Z121" s="446"/>
      <c r="AA121" s="50" t="s">
        <v>202</v>
      </c>
      <c r="AB121" s="50"/>
      <c r="AC121" s="50"/>
      <c r="AD121" s="50"/>
      <c r="AE121" s="50" t="s">
        <v>166</v>
      </c>
      <c r="AF121" s="50"/>
      <c r="AG121" s="50"/>
      <c r="AH121" s="51"/>
      <c r="AI121" s="50" t="s">
        <v>167</v>
      </c>
      <c r="AJ121" s="50"/>
      <c r="AK121" s="50"/>
      <c r="AL121" s="51"/>
      <c r="AM121" s="50" t="s">
        <v>168</v>
      </c>
      <c r="AN121" s="50"/>
      <c r="AO121" s="50"/>
      <c r="AP121" s="51"/>
      <c r="AQ121" s="50" t="s">
        <v>169</v>
      </c>
      <c r="AR121" s="50"/>
      <c r="AS121" s="50"/>
      <c r="AT121" s="50"/>
      <c r="AU121" s="52" t="s">
        <v>170</v>
      </c>
      <c r="AV121" s="52"/>
      <c r="AW121" s="53"/>
      <c r="AX121" s="38"/>
      <c r="AY121" s="50"/>
      <c r="AZ121" s="50" t="s">
        <v>171</v>
      </c>
      <c r="BA121" s="50"/>
      <c r="BB121" s="50"/>
      <c r="BC121" s="50"/>
      <c r="BD121" s="50" t="s">
        <v>166</v>
      </c>
      <c r="BE121" s="50"/>
      <c r="BF121" s="50"/>
      <c r="BG121" s="51"/>
      <c r="BH121" s="50" t="s">
        <v>167</v>
      </c>
      <c r="BI121" s="50"/>
      <c r="BJ121" s="50"/>
      <c r="BK121" s="51"/>
      <c r="BL121" s="50" t="s">
        <v>168</v>
      </c>
      <c r="BM121" s="50"/>
      <c r="BN121" s="50"/>
      <c r="BO121" s="51"/>
      <c r="BP121" s="50" t="s">
        <v>169</v>
      </c>
      <c r="BQ121" s="50"/>
      <c r="BR121" s="50"/>
      <c r="BS121" s="50"/>
      <c r="BT121" s="52" t="s">
        <v>170</v>
      </c>
      <c r="BU121" s="52"/>
      <c r="BV121" s="53"/>
      <c r="BW121" s="54"/>
      <c r="BX121" s="50"/>
      <c r="BY121" s="50" t="s">
        <v>171</v>
      </c>
      <c r="BZ121" s="50"/>
      <c r="CA121" s="50"/>
      <c r="CB121" s="50"/>
      <c r="CC121" s="50" t="s">
        <v>166</v>
      </c>
      <c r="CD121" s="50"/>
      <c r="CE121" s="50"/>
      <c r="CF121" s="51"/>
      <c r="CG121" s="50" t="s">
        <v>167</v>
      </c>
      <c r="CH121" s="50"/>
      <c r="CI121" s="50"/>
      <c r="CJ121" s="51"/>
      <c r="CK121" s="50" t="s">
        <v>168</v>
      </c>
      <c r="CL121" s="50"/>
      <c r="CM121" s="50"/>
      <c r="CN121" s="51"/>
      <c r="CO121" s="50" t="s">
        <v>169</v>
      </c>
      <c r="CP121" s="50"/>
      <c r="CQ121" s="50"/>
      <c r="CR121" s="33"/>
      <c r="CS121" s="52" t="s">
        <v>170</v>
      </c>
      <c r="CT121" s="52"/>
      <c r="CU121" s="53"/>
      <c r="CV121" s="166"/>
      <c r="CW121" s="33"/>
      <c r="CX121" s="47"/>
      <c r="CY121" s="40"/>
      <c r="CZ121" s="40"/>
      <c r="DA121" s="48"/>
      <c r="DB121" s="40"/>
      <c r="DC121" s="40"/>
      <c r="DD121" s="40"/>
      <c r="DE121" s="48" t="s">
        <v>2</v>
      </c>
      <c r="DF121" s="40"/>
      <c r="DG121" s="40"/>
      <c r="DH121" s="40"/>
      <c r="DI121" s="40"/>
      <c r="DJ121" s="40"/>
      <c r="DK121" s="40"/>
      <c r="DL121" s="40"/>
      <c r="DM121" s="40"/>
      <c r="DN121" s="55"/>
      <c r="DO121" s="55"/>
      <c r="DP121" s="55"/>
      <c r="DQ121" s="55"/>
      <c r="DR121" s="55"/>
      <c r="DS121" s="56"/>
      <c r="DT121" s="33"/>
    </row>
    <row r="122" spans="1:124" ht="23.4" thickBot="1" x14ac:dyDescent="0.3">
      <c r="A122" s="34"/>
      <c r="B122" s="34"/>
      <c r="C122" s="34"/>
      <c r="D122" s="34"/>
      <c r="E122" s="34"/>
      <c r="F122" s="34"/>
      <c r="G122" s="34"/>
      <c r="H122" s="34"/>
      <c r="I122" s="34"/>
      <c r="J122" s="34"/>
      <c r="K122" s="34"/>
      <c r="L122" s="34"/>
      <c r="M122" s="34"/>
      <c r="N122" s="40"/>
      <c r="O122" s="40"/>
      <c r="P122" s="40"/>
      <c r="Q122" s="40"/>
      <c r="R122" s="34"/>
      <c r="S122" s="34"/>
      <c r="T122" s="34"/>
      <c r="U122" s="40"/>
      <c r="V122" s="417"/>
      <c r="W122" s="417"/>
      <c r="X122" s="417"/>
      <c r="Y122" s="411"/>
      <c r="Z122" s="427"/>
      <c r="AA122" s="34"/>
      <c r="AB122" s="34"/>
      <c r="AC122" s="34"/>
      <c r="AD122" s="34"/>
      <c r="AE122" s="34"/>
      <c r="AF122" s="34"/>
      <c r="AG122" s="34"/>
      <c r="AH122" s="34"/>
      <c r="AI122" s="34"/>
      <c r="AJ122" s="34"/>
      <c r="AK122" s="34"/>
      <c r="AL122" s="34"/>
      <c r="AM122" s="40"/>
      <c r="AN122" s="40"/>
      <c r="AO122" s="40"/>
      <c r="AP122" s="40"/>
      <c r="AQ122" s="34"/>
      <c r="AR122" s="34"/>
      <c r="AS122" s="34"/>
      <c r="AT122" s="34"/>
      <c r="AU122" s="57"/>
      <c r="AV122" s="57"/>
      <c r="AW122" s="57"/>
      <c r="AX122" s="36"/>
      <c r="AY122" s="34"/>
      <c r="AZ122" s="34"/>
      <c r="BA122" s="34"/>
      <c r="BB122" s="34"/>
      <c r="BC122" s="34"/>
      <c r="BD122" s="34"/>
      <c r="BE122" s="34"/>
      <c r="BF122" s="34"/>
      <c r="BG122" s="34"/>
      <c r="BH122" s="34"/>
      <c r="BI122" s="34"/>
      <c r="BJ122" s="34"/>
      <c r="BK122" s="34"/>
      <c r="BL122" s="40"/>
      <c r="BM122" s="40"/>
      <c r="BN122" s="40"/>
      <c r="BO122" s="40"/>
      <c r="BP122" s="34"/>
      <c r="BQ122" s="34"/>
      <c r="BR122" s="34"/>
      <c r="BS122" s="34"/>
      <c r="BT122" s="57"/>
      <c r="BU122" s="57"/>
      <c r="BV122" s="57"/>
      <c r="BW122" s="38"/>
      <c r="BX122" s="34"/>
      <c r="BY122" s="34"/>
      <c r="BZ122" s="34"/>
      <c r="CA122" s="34"/>
      <c r="CB122" s="34"/>
      <c r="CC122" s="34"/>
      <c r="CD122" s="34"/>
      <c r="CE122" s="34"/>
      <c r="CF122" s="34"/>
      <c r="CG122" s="34"/>
      <c r="CH122" s="34"/>
      <c r="CI122" s="34"/>
      <c r="CJ122" s="34"/>
      <c r="CK122" s="40"/>
      <c r="CL122" s="40"/>
      <c r="CM122" s="40"/>
      <c r="CN122" s="40"/>
      <c r="CO122" s="34"/>
      <c r="CP122" s="34"/>
      <c r="CQ122" s="34"/>
      <c r="CR122" s="34"/>
      <c r="CS122" s="57"/>
      <c r="CT122" s="57"/>
      <c r="CU122" s="57"/>
      <c r="CV122" s="38"/>
      <c r="CW122" s="34"/>
      <c r="CX122" s="47"/>
      <c r="CY122" s="40"/>
      <c r="CZ122" s="40"/>
      <c r="DA122" s="40"/>
      <c r="DB122" s="40"/>
      <c r="DC122" s="40"/>
      <c r="DD122" s="40"/>
      <c r="DE122" s="40"/>
      <c r="DF122" s="40"/>
      <c r="DG122" s="40"/>
      <c r="DH122" s="40"/>
      <c r="DI122" s="40"/>
      <c r="DJ122" s="40"/>
      <c r="DK122" s="40"/>
      <c r="DL122" s="40"/>
      <c r="DM122" s="40"/>
      <c r="DN122" s="40"/>
      <c r="DO122" s="40"/>
      <c r="DP122" s="40"/>
      <c r="DS122" s="49"/>
      <c r="DT122" s="34"/>
    </row>
    <row r="123" spans="1:124" ht="15.6" thickBot="1" x14ac:dyDescent="0.3">
      <c r="A123" s="33"/>
      <c r="B123" s="58" t="s">
        <v>77</v>
      </c>
      <c r="C123" s="59" t="s">
        <v>172</v>
      </c>
      <c r="D123" s="60">
        <f>X7</f>
        <v>0</v>
      </c>
      <c r="E123" s="34"/>
      <c r="F123" s="58" t="s">
        <v>77</v>
      </c>
      <c r="G123" s="59" t="s">
        <v>172</v>
      </c>
      <c r="H123" s="60">
        <f>D123</f>
        <v>0</v>
      </c>
      <c r="I123" s="34"/>
      <c r="J123" s="547" t="s">
        <v>76</v>
      </c>
      <c r="K123" s="548" t="s">
        <v>172</v>
      </c>
      <c r="L123" s="549" t="s">
        <v>126</v>
      </c>
      <c r="M123" s="34"/>
      <c r="N123" s="557" t="s">
        <v>76</v>
      </c>
      <c r="O123" s="558" t="s">
        <v>172</v>
      </c>
      <c r="P123" s="549" t="s">
        <v>127</v>
      </c>
      <c r="Q123" s="40"/>
      <c r="R123" s="557" t="s">
        <v>76</v>
      </c>
      <c r="S123" s="558" t="s">
        <v>172</v>
      </c>
      <c r="T123" s="549" t="s">
        <v>173</v>
      </c>
      <c r="U123" s="34"/>
      <c r="V123" s="569" t="s">
        <v>76</v>
      </c>
      <c r="W123" s="570" t="s">
        <v>172</v>
      </c>
      <c r="X123" s="571" t="s">
        <v>174</v>
      </c>
      <c r="Y123" s="411"/>
      <c r="Z123" s="427"/>
      <c r="AA123" s="58" t="s">
        <v>77</v>
      </c>
      <c r="AB123" s="59" t="s">
        <v>172</v>
      </c>
      <c r="AC123" s="60">
        <f>R7</f>
        <v>0</v>
      </c>
      <c r="AD123" s="34"/>
      <c r="AE123" s="58" t="s">
        <v>77</v>
      </c>
      <c r="AF123" s="59" t="s">
        <v>172</v>
      </c>
      <c r="AG123" s="60">
        <f>AC123</f>
        <v>0</v>
      </c>
      <c r="AH123" s="34"/>
      <c r="AI123" s="62" t="s">
        <v>76</v>
      </c>
      <c r="AJ123" s="63" t="s">
        <v>172</v>
      </c>
      <c r="AK123" s="64" t="s">
        <v>126</v>
      </c>
      <c r="AL123" s="34"/>
      <c r="AM123" s="65" t="s">
        <v>76</v>
      </c>
      <c r="AN123" s="65" t="s">
        <v>172</v>
      </c>
      <c r="AO123" s="64" t="s">
        <v>127</v>
      </c>
      <c r="AP123" s="40"/>
      <c r="AQ123" s="65" t="s">
        <v>76</v>
      </c>
      <c r="AR123" s="65" t="s">
        <v>172</v>
      </c>
      <c r="AS123" s="64" t="s">
        <v>173</v>
      </c>
      <c r="AT123" s="34"/>
      <c r="AU123" s="65" t="s">
        <v>76</v>
      </c>
      <c r="AV123" s="65" t="s">
        <v>172</v>
      </c>
      <c r="AW123" s="64" t="s">
        <v>174</v>
      </c>
      <c r="AX123" s="38"/>
      <c r="AY123" s="66"/>
      <c r="AZ123" s="58" t="s">
        <v>77</v>
      </c>
      <c r="BA123" s="59" t="s">
        <v>172</v>
      </c>
      <c r="BB123" s="60">
        <f>U7</f>
        <v>0</v>
      </c>
      <c r="BC123" s="34"/>
      <c r="BD123" s="58" t="s">
        <v>77</v>
      </c>
      <c r="BE123" s="59" t="s">
        <v>172</v>
      </c>
      <c r="BF123" s="60">
        <f>BB123</f>
        <v>0</v>
      </c>
      <c r="BG123" s="34"/>
      <c r="BH123" s="62" t="s">
        <v>76</v>
      </c>
      <c r="BI123" s="63" t="s">
        <v>172</v>
      </c>
      <c r="BJ123" s="64" t="s">
        <v>126</v>
      </c>
      <c r="BK123" s="34"/>
      <c r="BL123" s="65" t="s">
        <v>76</v>
      </c>
      <c r="BM123" s="65" t="s">
        <v>172</v>
      </c>
      <c r="BN123" s="64" t="s">
        <v>127</v>
      </c>
      <c r="BO123" s="40"/>
      <c r="BP123" s="65" t="s">
        <v>76</v>
      </c>
      <c r="BQ123" s="65" t="s">
        <v>172</v>
      </c>
      <c r="BR123" s="64" t="s">
        <v>173</v>
      </c>
      <c r="BS123" s="34"/>
      <c r="BT123" s="65" t="s">
        <v>76</v>
      </c>
      <c r="BU123" s="65" t="s">
        <v>172</v>
      </c>
      <c r="BV123" s="64" t="s">
        <v>174</v>
      </c>
      <c r="BW123" s="67"/>
      <c r="BX123" s="66"/>
      <c r="BY123" s="58" t="s">
        <v>77</v>
      </c>
      <c r="BZ123" s="59" t="s">
        <v>172</v>
      </c>
      <c r="CA123" s="60">
        <f>O7</f>
        <v>0</v>
      </c>
      <c r="CB123" s="34"/>
      <c r="CC123" s="58" t="s">
        <v>77</v>
      </c>
      <c r="CD123" s="59" t="s">
        <v>172</v>
      </c>
      <c r="CE123" s="60">
        <f>CA123</f>
        <v>0</v>
      </c>
      <c r="CF123" s="34"/>
      <c r="CG123" s="62" t="s">
        <v>76</v>
      </c>
      <c r="CH123" s="63" t="s">
        <v>172</v>
      </c>
      <c r="CI123" s="64" t="s">
        <v>126</v>
      </c>
      <c r="CJ123" s="34"/>
      <c r="CK123" s="65" t="s">
        <v>76</v>
      </c>
      <c r="CL123" s="65" t="s">
        <v>172</v>
      </c>
      <c r="CM123" s="64" t="s">
        <v>127</v>
      </c>
      <c r="CN123" s="40"/>
      <c r="CO123" s="65" t="s">
        <v>76</v>
      </c>
      <c r="CP123" s="65" t="s">
        <v>172</v>
      </c>
      <c r="CQ123" s="64" t="s">
        <v>173</v>
      </c>
      <c r="CR123" s="34"/>
      <c r="CS123" s="65" t="s">
        <v>76</v>
      </c>
      <c r="CT123" s="65" t="s">
        <v>172</v>
      </c>
      <c r="CU123" s="64" t="s">
        <v>174</v>
      </c>
      <c r="CV123" s="67"/>
      <c r="CW123" s="66"/>
      <c r="CX123" s="47"/>
      <c r="CY123" s="40"/>
      <c r="CZ123" s="40"/>
      <c r="DA123" s="40"/>
      <c r="DB123" s="40"/>
      <c r="DC123" s="40"/>
      <c r="DD123" s="40"/>
      <c r="DE123" s="40"/>
      <c r="DF123" s="40"/>
      <c r="DG123" s="40"/>
      <c r="DH123" s="40"/>
      <c r="DI123" s="40"/>
      <c r="DJ123" s="40"/>
      <c r="DK123" s="40"/>
      <c r="DL123" s="40"/>
      <c r="DM123" s="40"/>
      <c r="DN123" s="66"/>
      <c r="DO123" s="66"/>
      <c r="DP123" s="66"/>
      <c r="DS123" s="68"/>
      <c r="DT123" s="66"/>
    </row>
    <row r="124" spans="1:124" ht="22.8" x14ac:dyDescent="0.3">
      <c r="A124" s="33"/>
      <c r="B124" s="69"/>
      <c r="C124" s="34" t="s">
        <v>175</v>
      </c>
      <c r="D124" s="70">
        <f>D21</f>
        <v>4.0999999999999996</v>
      </c>
      <c r="E124" s="34"/>
      <c r="F124" s="69"/>
      <c r="G124" s="96" t="s">
        <v>176</v>
      </c>
      <c r="H124" s="70">
        <f>H21</f>
        <v>0</v>
      </c>
      <c r="I124" s="34"/>
      <c r="J124" s="550" t="s">
        <v>77</v>
      </c>
      <c r="K124" s="75">
        <f>H123</f>
        <v>0</v>
      </c>
      <c r="L124" s="562" t="str">
        <f>L21</f>
        <v>B/C</v>
      </c>
      <c r="M124" s="34"/>
      <c r="N124" s="550" t="s">
        <v>77</v>
      </c>
      <c r="O124" s="75">
        <f t="shared" ref="O124:O131" si="25">K124</f>
        <v>0</v>
      </c>
      <c r="P124" s="562" t="str">
        <f>P21</f>
        <v>C</v>
      </c>
      <c r="Q124" s="40"/>
      <c r="R124" s="550" t="s">
        <v>77</v>
      </c>
      <c r="S124" s="75">
        <f>O124</f>
        <v>0</v>
      </c>
      <c r="T124" s="551" t="str">
        <f>T21</f>
        <v>Nee</v>
      </c>
      <c r="U124" s="40"/>
      <c r="V124" s="568" t="s">
        <v>77</v>
      </c>
      <c r="W124" s="483">
        <f t="shared" ref="W124:W131" si="26">S124</f>
        <v>0</v>
      </c>
      <c r="X124" s="464" t="str">
        <f>X21</f>
        <v>Nee</v>
      </c>
      <c r="Y124" s="411"/>
      <c r="Z124" s="427"/>
      <c r="AA124" s="69"/>
      <c r="AB124" s="34" t="s">
        <v>175</v>
      </c>
      <c r="AC124" s="70">
        <f>AC21</f>
        <v>4.0999999999999996</v>
      </c>
      <c r="AD124" s="34"/>
      <c r="AE124" s="69"/>
      <c r="AF124" s="96" t="s">
        <v>176</v>
      </c>
      <c r="AG124" s="70">
        <f>AG21</f>
        <v>0</v>
      </c>
      <c r="AH124" s="34"/>
      <c r="AI124" s="71" t="s">
        <v>77</v>
      </c>
      <c r="AJ124" s="72">
        <f>AG123</f>
        <v>0</v>
      </c>
      <c r="AK124" s="73" t="str">
        <f t="shared" ref="AK124:AK142" si="27">AK21</f>
        <v>B/C</v>
      </c>
      <c r="AL124" s="34"/>
      <c r="AM124" s="74" t="s">
        <v>77</v>
      </c>
      <c r="AN124" s="75">
        <f t="shared" ref="AN124:AN130" si="28">AJ124</f>
        <v>0</v>
      </c>
      <c r="AO124" s="73" t="str">
        <f t="shared" ref="AO124:AO142" si="29">AO21</f>
        <v>C</v>
      </c>
      <c r="AP124" s="40"/>
      <c r="AQ124" s="74" t="s">
        <v>77</v>
      </c>
      <c r="AR124" s="75">
        <f t="shared" ref="AR124:AR130" si="30">AN124</f>
        <v>0</v>
      </c>
      <c r="AS124" s="73" t="str">
        <f t="shared" ref="AS124:AS142" si="31">AS21</f>
        <v>Nee</v>
      </c>
      <c r="AT124" s="34"/>
      <c r="AU124" s="74" t="s">
        <v>77</v>
      </c>
      <c r="AV124" s="75">
        <f t="shared" ref="AV124:AV130" si="32">AR124</f>
        <v>0</v>
      </c>
      <c r="AW124" s="73" t="str">
        <f t="shared" ref="AW124:AW142" si="33">AW21</f>
        <v>Nee</v>
      </c>
      <c r="AX124" s="36"/>
      <c r="AY124" s="77"/>
      <c r="AZ124" s="69"/>
      <c r="BA124" s="34" t="s">
        <v>175</v>
      </c>
      <c r="BB124" s="70">
        <f>BB21</f>
        <v>4.0999999999999996</v>
      </c>
      <c r="BC124" s="34"/>
      <c r="BD124" s="69"/>
      <c r="BE124" s="96" t="s">
        <v>176</v>
      </c>
      <c r="BF124" s="70">
        <f>BF21</f>
        <v>0</v>
      </c>
      <c r="BG124" s="34"/>
      <c r="BH124" s="71" t="s">
        <v>77</v>
      </c>
      <c r="BI124" s="72">
        <f>BF123</f>
        <v>0</v>
      </c>
      <c r="BJ124" s="73" t="str">
        <f t="shared" ref="BJ124:BJ142" si="34">BJ21</f>
        <v>B/C</v>
      </c>
      <c r="BK124" s="34"/>
      <c r="BL124" s="74" t="s">
        <v>77</v>
      </c>
      <c r="BM124" s="75">
        <f t="shared" ref="BM124:BM131" si="35">BI124</f>
        <v>0</v>
      </c>
      <c r="BN124" s="73" t="str">
        <f t="shared" ref="BN124:BN142" si="36">BN21</f>
        <v>C</v>
      </c>
      <c r="BO124" s="40"/>
      <c r="BP124" s="74" t="s">
        <v>77</v>
      </c>
      <c r="BQ124" s="75">
        <f t="shared" ref="BQ124:BQ131" si="37">BM124</f>
        <v>0</v>
      </c>
      <c r="BR124" s="73" t="str">
        <f t="shared" ref="BR124:BR142" si="38">BR21</f>
        <v>Nee</v>
      </c>
      <c r="BS124" s="34"/>
      <c r="BT124" s="74" t="s">
        <v>77</v>
      </c>
      <c r="BU124" s="75">
        <f t="shared" ref="BU124:BU131" si="39">BQ124</f>
        <v>0</v>
      </c>
      <c r="BV124" s="73" t="str">
        <f t="shared" ref="BV124:BV142" si="40">BV21</f>
        <v>Nee</v>
      </c>
      <c r="BW124" s="78"/>
      <c r="BX124" s="77"/>
      <c r="BY124" s="69"/>
      <c r="BZ124" s="34" t="s">
        <v>175</v>
      </c>
      <c r="CA124" s="70">
        <f>CA21</f>
        <v>4.0999999999999996</v>
      </c>
      <c r="CB124" s="34"/>
      <c r="CC124" s="69"/>
      <c r="CD124" s="96" t="s">
        <v>176</v>
      </c>
      <c r="CE124" s="70">
        <f>CE21</f>
        <v>0</v>
      </c>
      <c r="CF124" s="34"/>
      <c r="CG124" s="71" t="s">
        <v>77</v>
      </c>
      <c r="CH124" s="72">
        <f>CE123</f>
        <v>0</v>
      </c>
      <c r="CI124" s="73" t="str">
        <f t="shared" ref="CI124:CI142" si="41">CI21</f>
        <v>B/C</v>
      </c>
      <c r="CJ124" s="34"/>
      <c r="CK124" s="74" t="s">
        <v>77</v>
      </c>
      <c r="CL124" s="75">
        <f t="shared" ref="CL124:CL142" si="42">CH124</f>
        <v>0</v>
      </c>
      <c r="CM124" s="73" t="str">
        <f t="shared" ref="CM124:CM142" si="43">CM21</f>
        <v>C</v>
      </c>
      <c r="CN124" s="40"/>
      <c r="CO124" s="74" t="s">
        <v>77</v>
      </c>
      <c r="CP124" s="75">
        <f t="shared" ref="CP124:CP142" si="44">CL124</f>
        <v>0</v>
      </c>
      <c r="CQ124" s="73" t="str">
        <f t="shared" ref="CQ124:CQ142" si="45">CQ21</f>
        <v>Nee</v>
      </c>
      <c r="CR124" s="34"/>
      <c r="CS124" s="74" t="s">
        <v>77</v>
      </c>
      <c r="CT124" s="75">
        <f t="shared" ref="CT124:CT142" si="46">CP124</f>
        <v>0</v>
      </c>
      <c r="CU124" s="73" t="str">
        <f>Milieuvariabelen!N74</f>
        <v>Nee</v>
      </c>
      <c r="CV124" s="78"/>
      <c r="CW124" s="77"/>
      <c r="CX124" s="80"/>
      <c r="CY124" s="55" t="s">
        <v>171</v>
      </c>
      <c r="CZ124" s="55"/>
      <c r="DA124" s="55"/>
      <c r="DB124" s="55" t="s">
        <v>177</v>
      </c>
      <c r="DC124" s="55"/>
      <c r="DD124" s="55"/>
      <c r="DE124" s="55" t="s">
        <v>178</v>
      </c>
      <c r="DF124" s="55"/>
      <c r="DG124" s="55"/>
      <c r="DH124" s="55" t="s">
        <v>179</v>
      </c>
      <c r="DI124" s="55"/>
      <c r="DJ124" s="55"/>
      <c r="DK124" s="55" t="s">
        <v>180</v>
      </c>
      <c r="DL124" s="55"/>
      <c r="DM124" s="55"/>
      <c r="DN124" s="81" t="s">
        <v>181</v>
      </c>
      <c r="DO124" s="82"/>
      <c r="DP124" s="82"/>
      <c r="DQ124" s="347" t="s">
        <v>321</v>
      </c>
      <c r="DS124" s="83"/>
      <c r="DT124" s="77"/>
    </row>
    <row r="125" spans="1:124" ht="16.2" thickBot="1" x14ac:dyDescent="0.3">
      <c r="A125" s="33"/>
      <c r="B125" s="84"/>
      <c r="C125" s="85" t="s">
        <v>182</v>
      </c>
      <c r="D125" s="86">
        <f>D123*D124</f>
        <v>0</v>
      </c>
      <c r="E125" s="34"/>
      <c r="F125" s="84"/>
      <c r="G125" s="142" t="s">
        <v>183</v>
      </c>
      <c r="H125" s="86">
        <f>H123*H124</f>
        <v>0</v>
      </c>
      <c r="I125" s="34"/>
      <c r="J125" s="552" t="s">
        <v>11</v>
      </c>
      <c r="K125" s="88">
        <f>H127</f>
        <v>0</v>
      </c>
      <c r="L125" s="562" t="str">
        <f t="shared" ref="L125:L141" si="47">L22</f>
        <v>A/B</v>
      </c>
      <c r="M125" s="34"/>
      <c r="N125" s="552" t="s">
        <v>11</v>
      </c>
      <c r="O125" s="88">
        <f t="shared" si="25"/>
        <v>0</v>
      </c>
      <c r="P125" s="562" t="str">
        <f t="shared" ref="P125:P142" si="48">P22</f>
        <v>A</v>
      </c>
      <c r="Q125" s="40"/>
      <c r="R125" s="552" t="s">
        <v>11</v>
      </c>
      <c r="S125" s="88">
        <f t="shared" ref="S125:S131" si="49">O125</f>
        <v>0</v>
      </c>
      <c r="T125" s="562" t="str">
        <f>T22</f>
        <v>Ja</v>
      </c>
      <c r="U125" s="40"/>
      <c r="V125" s="568" t="s">
        <v>11</v>
      </c>
      <c r="W125" s="483">
        <f t="shared" si="26"/>
        <v>0</v>
      </c>
      <c r="X125" s="562" t="str">
        <f>X22</f>
        <v>Ja</v>
      </c>
      <c r="Y125" s="411"/>
      <c r="Z125" s="427"/>
      <c r="AA125" s="84"/>
      <c r="AB125" s="85" t="s">
        <v>182</v>
      </c>
      <c r="AC125" s="86">
        <f>AC123*AC124</f>
        <v>0</v>
      </c>
      <c r="AD125" s="34"/>
      <c r="AE125" s="84"/>
      <c r="AF125" s="142" t="s">
        <v>183</v>
      </c>
      <c r="AG125" s="86">
        <f>AG123*AG124</f>
        <v>0</v>
      </c>
      <c r="AH125" s="34"/>
      <c r="AI125" s="87" t="s">
        <v>11</v>
      </c>
      <c r="AJ125" s="88">
        <f>AG127</f>
        <v>0</v>
      </c>
      <c r="AK125" s="73" t="str">
        <f t="shared" si="27"/>
        <v>A/B</v>
      </c>
      <c r="AL125" s="34"/>
      <c r="AM125" s="87" t="s">
        <v>11</v>
      </c>
      <c r="AN125" s="88">
        <f t="shared" si="28"/>
        <v>0</v>
      </c>
      <c r="AO125" s="73" t="str">
        <f t="shared" si="29"/>
        <v>A</v>
      </c>
      <c r="AP125" s="40"/>
      <c r="AQ125" s="87" t="s">
        <v>11</v>
      </c>
      <c r="AR125" s="88">
        <f t="shared" si="30"/>
        <v>0</v>
      </c>
      <c r="AS125" s="73" t="str">
        <f t="shared" si="31"/>
        <v>Ja</v>
      </c>
      <c r="AT125" s="34"/>
      <c r="AU125" s="87" t="s">
        <v>11</v>
      </c>
      <c r="AV125" s="88">
        <f t="shared" si="32"/>
        <v>0</v>
      </c>
      <c r="AW125" s="73" t="str">
        <f t="shared" si="33"/>
        <v>Ja</v>
      </c>
      <c r="AX125" s="38"/>
      <c r="AY125" s="77"/>
      <c r="AZ125" s="84"/>
      <c r="BA125" s="85" t="s">
        <v>182</v>
      </c>
      <c r="BB125" s="86">
        <f>BB123*BB124</f>
        <v>0</v>
      </c>
      <c r="BC125" s="34"/>
      <c r="BD125" s="84"/>
      <c r="BE125" s="142" t="s">
        <v>183</v>
      </c>
      <c r="BF125" s="86">
        <f>BF123*BF124</f>
        <v>0</v>
      </c>
      <c r="BG125" s="34"/>
      <c r="BH125" s="87" t="s">
        <v>11</v>
      </c>
      <c r="BI125" s="88">
        <f>BF127</f>
        <v>0</v>
      </c>
      <c r="BJ125" s="73" t="str">
        <f t="shared" si="34"/>
        <v>A/B</v>
      </c>
      <c r="BK125" s="34"/>
      <c r="BL125" s="87" t="s">
        <v>11</v>
      </c>
      <c r="BM125" s="88">
        <f t="shared" si="35"/>
        <v>0</v>
      </c>
      <c r="BN125" s="73" t="str">
        <f t="shared" si="36"/>
        <v>A</v>
      </c>
      <c r="BO125" s="40"/>
      <c r="BP125" s="87" t="s">
        <v>11</v>
      </c>
      <c r="BQ125" s="88">
        <f t="shared" si="37"/>
        <v>0</v>
      </c>
      <c r="BR125" s="73" t="str">
        <f t="shared" si="38"/>
        <v>Ja</v>
      </c>
      <c r="BS125" s="34"/>
      <c r="BT125" s="87" t="s">
        <v>11</v>
      </c>
      <c r="BU125" s="88">
        <f t="shared" si="39"/>
        <v>0</v>
      </c>
      <c r="BV125" s="73" t="str">
        <f t="shared" si="40"/>
        <v>Ja</v>
      </c>
      <c r="BW125" s="78"/>
      <c r="BX125" s="77"/>
      <c r="BY125" s="84"/>
      <c r="BZ125" s="85" t="s">
        <v>182</v>
      </c>
      <c r="CA125" s="86">
        <f>CA123*CA124</f>
        <v>0</v>
      </c>
      <c r="CB125" s="34"/>
      <c r="CC125" s="84"/>
      <c r="CD125" s="142" t="s">
        <v>183</v>
      </c>
      <c r="CE125" s="86">
        <f>CE123*CE124</f>
        <v>0</v>
      </c>
      <c r="CF125" s="34"/>
      <c r="CG125" s="87" t="s">
        <v>11</v>
      </c>
      <c r="CH125" s="88">
        <f>CE127</f>
        <v>0</v>
      </c>
      <c r="CI125" s="73" t="str">
        <f t="shared" si="41"/>
        <v>A/B</v>
      </c>
      <c r="CJ125" s="34"/>
      <c r="CK125" s="87" t="s">
        <v>11</v>
      </c>
      <c r="CL125" s="88">
        <f t="shared" si="42"/>
        <v>0</v>
      </c>
      <c r="CM125" s="73" t="str">
        <f t="shared" si="43"/>
        <v>A</v>
      </c>
      <c r="CN125" s="40"/>
      <c r="CO125" s="87" t="s">
        <v>11</v>
      </c>
      <c r="CP125" s="88">
        <f t="shared" si="44"/>
        <v>0</v>
      </c>
      <c r="CQ125" s="73" t="str">
        <f t="shared" si="45"/>
        <v>Ja</v>
      </c>
      <c r="CR125" s="34"/>
      <c r="CS125" s="87" t="s">
        <v>11</v>
      </c>
      <c r="CT125" s="88">
        <f t="shared" si="46"/>
        <v>0</v>
      </c>
      <c r="CU125" s="73" t="e">
        <f>Milieuvariabelen!#REF!</f>
        <v>#REF!</v>
      </c>
      <c r="CV125" s="78"/>
      <c r="CW125" s="77"/>
      <c r="CX125" s="47"/>
      <c r="CY125" s="40"/>
      <c r="CZ125" s="40"/>
      <c r="DA125" s="40"/>
      <c r="DB125" s="40"/>
      <c r="DC125" s="40"/>
      <c r="DD125" s="40"/>
      <c r="DE125" s="40"/>
      <c r="DF125" s="40"/>
      <c r="DG125" s="40"/>
      <c r="DH125" s="40"/>
      <c r="DI125" s="40"/>
      <c r="DJ125" s="40"/>
      <c r="DK125" s="40"/>
      <c r="DL125" s="40"/>
      <c r="DM125" s="40"/>
      <c r="DN125" s="82"/>
      <c r="DO125" s="82"/>
      <c r="DP125" s="82"/>
      <c r="DS125" s="83"/>
      <c r="DT125" s="77"/>
    </row>
    <row r="126" spans="1:124" ht="23.4" thickBot="1" x14ac:dyDescent="0.3">
      <c r="A126" s="33"/>
      <c r="B126" s="33"/>
      <c r="C126" s="34"/>
      <c r="D126" s="89"/>
      <c r="E126" s="34"/>
      <c r="F126" s="33"/>
      <c r="G126" s="34"/>
      <c r="H126" s="89" t="s">
        <v>203</v>
      </c>
      <c r="I126" s="34"/>
      <c r="J126" s="552" t="s">
        <v>78</v>
      </c>
      <c r="K126" s="88">
        <f>H131</f>
        <v>0</v>
      </c>
      <c r="L126" s="562" t="str">
        <f t="shared" si="47"/>
        <v>B/C</v>
      </c>
      <c r="M126" s="34"/>
      <c r="N126" s="552" t="s">
        <v>78</v>
      </c>
      <c r="O126" s="88">
        <f t="shared" si="25"/>
        <v>0</v>
      </c>
      <c r="P126" s="562" t="str">
        <f t="shared" si="48"/>
        <v>A</v>
      </c>
      <c r="Q126" s="40"/>
      <c r="R126" s="552" t="s">
        <v>78</v>
      </c>
      <c r="S126" s="88">
        <f t="shared" si="49"/>
        <v>0</v>
      </c>
      <c r="T126" s="562" t="str">
        <f>T23</f>
        <v>Nee</v>
      </c>
      <c r="U126" s="40"/>
      <c r="V126" s="568" t="s">
        <v>78</v>
      </c>
      <c r="W126" s="483">
        <f t="shared" si="26"/>
        <v>0</v>
      </c>
      <c r="X126" s="562" t="str">
        <f>X23</f>
        <v>Nee</v>
      </c>
      <c r="Y126" s="411"/>
      <c r="Z126" s="427"/>
      <c r="AA126" s="33"/>
      <c r="AB126" s="34"/>
      <c r="AC126" s="89"/>
      <c r="AD126" s="34"/>
      <c r="AE126" s="33"/>
      <c r="AF126" s="34"/>
      <c r="AG126" s="89"/>
      <c r="AH126" s="34"/>
      <c r="AI126" s="87" t="s">
        <v>78</v>
      </c>
      <c r="AJ126" s="88">
        <f>AG131</f>
        <v>0</v>
      </c>
      <c r="AK126" s="73" t="str">
        <f t="shared" si="27"/>
        <v>B/C</v>
      </c>
      <c r="AL126" s="34"/>
      <c r="AM126" s="87" t="s">
        <v>78</v>
      </c>
      <c r="AN126" s="88">
        <f t="shared" si="28"/>
        <v>0</v>
      </c>
      <c r="AO126" s="73" t="str">
        <f t="shared" si="29"/>
        <v>A</v>
      </c>
      <c r="AP126" s="40"/>
      <c r="AQ126" s="87" t="s">
        <v>78</v>
      </c>
      <c r="AR126" s="88">
        <f t="shared" si="30"/>
        <v>0</v>
      </c>
      <c r="AS126" s="73" t="str">
        <f t="shared" si="31"/>
        <v>Nee</v>
      </c>
      <c r="AT126" s="34"/>
      <c r="AU126" s="87" t="s">
        <v>78</v>
      </c>
      <c r="AV126" s="88">
        <f t="shared" si="32"/>
        <v>0</v>
      </c>
      <c r="AW126" s="73" t="str">
        <f t="shared" si="33"/>
        <v>Nee</v>
      </c>
      <c r="AX126" s="36"/>
      <c r="AY126" s="77"/>
      <c r="AZ126" s="33"/>
      <c r="BA126" s="34"/>
      <c r="BB126" s="89"/>
      <c r="BC126" s="34"/>
      <c r="BD126" s="33"/>
      <c r="BE126" s="34"/>
      <c r="BF126" s="89"/>
      <c r="BG126" s="34"/>
      <c r="BH126" s="87" t="s">
        <v>78</v>
      </c>
      <c r="BI126" s="88">
        <f>BF131</f>
        <v>0</v>
      </c>
      <c r="BJ126" s="73" t="str">
        <f t="shared" si="34"/>
        <v>B/C</v>
      </c>
      <c r="BK126" s="34"/>
      <c r="BL126" s="87" t="s">
        <v>78</v>
      </c>
      <c r="BM126" s="88">
        <f t="shared" si="35"/>
        <v>0</v>
      </c>
      <c r="BN126" s="73" t="str">
        <f t="shared" si="36"/>
        <v>A</v>
      </c>
      <c r="BO126" s="40"/>
      <c r="BP126" s="87" t="s">
        <v>78</v>
      </c>
      <c r="BQ126" s="88">
        <f t="shared" si="37"/>
        <v>0</v>
      </c>
      <c r="BR126" s="73" t="str">
        <f t="shared" si="38"/>
        <v>Nee</v>
      </c>
      <c r="BS126" s="34"/>
      <c r="BT126" s="87" t="s">
        <v>78</v>
      </c>
      <c r="BU126" s="88">
        <f t="shared" si="39"/>
        <v>0</v>
      </c>
      <c r="BV126" s="73" t="str">
        <f t="shared" si="40"/>
        <v>Nee</v>
      </c>
      <c r="BW126" s="78"/>
      <c r="BX126" s="77"/>
      <c r="BY126" s="33"/>
      <c r="BZ126" s="34"/>
      <c r="CA126" s="89"/>
      <c r="CB126" s="34"/>
      <c r="CC126" s="33"/>
      <c r="CD126" s="34"/>
      <c r="CE126" s="89"/>
      <c r="CF126" s="34"/>
      <c r="CG126" s="87" t="s">
        <v>78</v>
      </c>
      <c r="CH126" s="88">
        <f>CE131</f>
        <v>0</v>
      </c>
      <c r="CI126" s="73" t="str">
        <f t="shared" si="41"/>
        <v>B/C</v>
      </c>
      <c r="CJ126" s="34"/>
      <c r="CK126" s="87" t="s">
        <v>78</v>
      </c>
      <c r="CL126" s="88">
        <f t="shared" si="42"/>
        <v>0</v>
      </c>
      <c r="CM126" s="73" t="str">
        <f t="shared" si="43"/>
        <v>A</v>
      </c>
      <c r="CN126" s="40"/>
      <c r="CO126" s="87" t="s">
        <v>78</v>
      </c>
      <c r="CP126" s="88">
        <f t="shared" si="44"/>
        <v>0</v>
      </c>
      <c r="CQ126" s="73" t="str">
        <f t="shared" si="45"/>
        <v>Nee</v>
      </c>
      <c r="CR126" s="34"/>
      <c r="CS126" s="87" t="s">
        <v>78</v>
      </c>
      <c r="CT126" s="88">
        <f t="shared" si="46"/>
        <v>0</v>
      </c>
      <c r="CU126" s="73" t="str">
        <f>Milieuvariabelen!N75</f>
        <v>Nee</v>
      </c>
      <c r="CV126" s="78"/>
      <c r="CW126" s="77"/>
      <c r="CX126" s="90"/>
      <c r="CY126" s="91" t="s">
        <v>184</v>
      </c>
      <c r="CZ126" s="91" t="s">
        <v>185</v>
      </c>
      <c r="DA126" s="66"/>
      <c r="DB126" s="91" t="s">
        <v>184</v>
      </c>
      <c r="DC126" s="91" t="s">
        <v>186</v>
      </c>
      <c r="DD126" s="66"/>
      <c r="DE126" s="91" t="s">
        <v>126</v>
      </c>
      <c r="DF126" s="91" t="s">
        <v>65</v>
      </c>
      <c r="DG126" s="66"/>
      <c r="DH126" s="91" t="s">
        <v>127</v>
      </c>
      <c r="DI126" s="91" t="s">
        <v>65</v>
      </c>
      <c r="DJ126" s="66"/>
      <c r="DK126" s="91" t="s">
        <v>173</v>
      </c>
      <c r="DL126" s="91" t="s">
        <v>172</v>
      </c>
      <c r="DM126" s="66"/>
      <c r="DN126" s="91" t="s">
        <v>174</v>
      </c>
      <c r="DO126" s="91" t="s">
        <v>172</v>
      </c>
      <c r="DP126" s="82"/>
      <c r="DQ126" s="124" t="s">
        <v>399</v>
      </c>
      <c r="DR126" s="125"/>
      <c r="DS126" s="83"/>
      <c r="DT126" s="77"/>
    </row>
    <row r="127" spans="1:124" ht="16.2" thickBot="1" x14ac:dyDescent="0.3">
      <c r="A127" s="33"/>
      <c r="B127" s="58" t="s">
        <v>11</v>
      </c>
      <c r="C127" s="59" t="s">
        <v>172</v>
      </c>
      <c r="D127" s="60">
        <f>Invoer!H10</f>
        <v>0</v>
      </c>
      <c r="E127" s="34"/>
      <c r="F127" s="58" t="s">
        <v>11</v>
      </c>
      <c r="G127" s="59" t="s">
        <v>172</v>
      </c>
      <c r="H127" s="60">
        <f>D127</f>
        <v>0</v>
      </c>
      <c r="I127" s="34"/>
      <c r="J127" s="552" t="s">
        <v>187</v>
      </c>
      <c r="K127" s="88">
        <f>H135</f>
        <v>0</v>
      </c>
      <c r="L127" s="562" t="str">
        <f t="shared" si="47"/>
        <v>B</v>
      </c>
      <c r="M127" s="34"/>
      <c r="N127" s="552" t="s">
        <v>187</v>
      </c>
      <c r="O127" s="88">
        <f t="shared" si="25"/>
        <v>0</v>
      </c>
      <c r="P127" s="562" t="str">
        <f t="shared" si="48"/>
        <v>C</v>
      </c>
      <c r="Q127" s="40"/>
      <c r="R127" s="552" t="s">
        <v>187</v>
      </c>
      <c r="S127" s="88">
        <f t="shared" si="49"/>
        <v>0</v>
      </c>
      <c r="T127" s="562" t="str">
        <f>T24</f>
        <v>Nee</v>
      </c>
      <c r="U127" s="40"/>
      <c r="V127" s="568" t="s">
        <v>187</v>
      </c>
      <c r="W127" s="483">
        <f t="shared" si="26"/>
        <v>0</v>
      </c>
      <c r="X127" s="562" t="str">
        <f t="shared" ref="X127:X141" si="50">X24</f>
        <v>Nee</v>
      </c>
      <c r="Y127" s="411"/>
      <c r="Z127" s="427"/>
      <c r="AA127" s="58" t="s">
        <v>11</v>
      </c>
      <c r="AB127" s="59" t="s">
        <v>172</v>
      </c>
      <c r="AC127" s="60">
        <f>Invoer!I10</f>
        <v>0</v>
      </c>
      <c r="AD127" s="34"/>
      <c r="AE127" s="58" t="s">
        <v>11</v>
      </c>
      <c r="AF127" s="59" t="s">
        <v>172</v>
      </c>
      <c r="AG127" s="60">
        <f>AC127</f>
        <v>0</v>
      </c>
      <c r="AH127" s="34"/>
      <c r="AI127" s="87" t="s">
        <v>187</v>
      </c>
      <c r="AJ127" s="72">
        <f>AG135</f>
        <v>0</v>
      </c>
      <c r="AK127" s="73" t="str">
        <f t="shared" si="27"/>
        <v>B</v>
      </c>
      <c r="AL127" s="34"/>
      <c r="AM127" s="87" t="s">
        <v>187</v>
      </c>
      <c r="AN127" s="88">
        <f t="shared" si="28"/>
        <v>0</v>
      </c>
      <c r="AO127" s="73" t="str">
        <f t="shared" si="29"/>
        <v>C</v>
      </c>
      <c r="AP127" s="40"/>
      <c r="AQ127" s="87" t="s">
        <v>187</v>
      </c>
      <c r="AR127" s="88">
        <f t="shared" si="30"/>
        <v>0</v>
      </c>
      <c r="AS127" s="73" t="str">
        <f t="shared" si="31"/>
        <v>Nee</v>
      </c>
      <c r="AT127" s="34"/>
      <c r="AU127" s="87" t="s">
        <v>187</v>
      </c>
      <c r="AV127" s="88">
        <f t="shared" si="32"/>
        <v>0</v>
      </c>
      <c r="AW127" s="73" t="str">
        <f t="shared" si="33"/>
        <v>Nee</v>
      </c>
      <c r="AX127" s="38"/>
      <c r="AY127" s="77"/>
      <c r="AZ127" s="58" t="s">
        <v>11</v>
      </c>
      <c r="BA127" s="59" t="s">
        <v>172</v>
      </c>
      <c r="BB127" s="60">
        <f>Invoer!J10</f>
        <v>0</v>
      </c>
      <c r="BC127" s="34"/>
      <c r="BD127" s="58" t="s">
        <v>11</v>
      </c>
      <c r="BE127" s="59" t="s">
        <v>172</v>
      </c>
      <c r="BF127" s="60">
        <f>BB127</f>
        <v>0</v>
      </c>
      <c r="BG127" s="34"/>
      <c r="BH127" s="87" t="s">
        <v>187</v>
      </c>
      <c r="BI127" s="88">
        <f>BF135</f>
        <v>0</v>
      </c>
      <c r="BJ127" s="73" t="str">
        <f t="shared" si="34"/>
        <v>B</v>
      </c>
      <c r="BK127" s="34"/>
      <c r="BL127" s="87" t="s">
        <v>187</v>
      </c>
      <c r="BM127" s="88">
        <f t="shared" si="35"/>
        <v>0</v>
      </c>
      <c r="BN127" s="73" t="str">
        <f t="shared" si="36"/>
        <v>C</v>
      </c>
      <c r="BO127" s="40"/>
      <c r="BP127" s="87" t="s">
        <v>187</v>
      </c>
      <c r="BQ127" s="88">
        <f t="shared" si="37"/>
        <v>0</v>
      </c>
      <c r="BR127" s="73" t="str">
        <f t="shared" si="38"/>
        <v>Nee</v>
      </c>
      <c r="BS127" s="34"/>
      <c r="BT127" s="87" t="s">
        <v>187</v>
      </c>
      <c r="BU127" s="88">
        <f t="shared" si="39"/>
        <v>0</v>
      </c>
      <c r="BV127" s="73" t="str">
        <f t="shared" si="40"/>
        <v>Nee</v>
      </c>
      <c r="BW127" s="78"/>
      <c r="BX127" s="77"/>
      <c r="BY127" s="58" t="s">
        <v>11</v>
      </c>
      <c r="BZ127" s="59" t="s">
        <v>172</v>
      </c>
      <c r="CA127" s="60">
        <f>Invoer!K10</f>
        <v>0</v>
      </c>
      <c r="CB127" s="34"/>
      <c r="CC127" s="58" t="s">
        <v>11</v>
      </c>
      <c r="CD127" s="59" t="s">
        <v>172</v>
      </c>
      <c r="CE127" s="60">
        <f>CA127</f>
        <v>0</v>
      </c>
      <c r="CF127" s="34"/>
      <c r="CG127" s="87" t="s">
        <v>187</v>
      </c>
      <c r="CH127" s="88">
        <f>CE135</f>
        <v>0</v>
      </c>
      <c r="CI127" s="73" t="str">
        <f t="shared" si="41"/>
        <v>B</v>
      </c>
      <c r="CJ127" s="34"/>
      <c r="CK127" s="87" t="s">
        <v>187</v>
      </c>
      <c r="CL127" s="88">
        <f t="shared" si="42"/>
        <v>0</v>
      </c>
      <c r="CM127" s="73" t="str">
        <f t="shared" si="43"/>
        <v>C</v>
      </c>
      <c r="CN127" s="40"/>
      <c r="CO127" s="87" t="s">
        <v>187</v>
      </c>
      <c r="CP127" s="88">
        <f t="shared" si="44"/>
        <v>0</v>
      </c>
      <c r="CQ127" s="73" t="str">
        <f t="shared" si="45"/>
        <v>Nee</v>
      </c>
      <c r="CR127" s="34"/>
      <c r="CS127" s="87" t="s">
        <v>187</v>
      </c>
      <c r="CT127" s="88">
        <f t="shared" si="46"/>
        <v>0</v>
      </c>
      <c r="CU127" s="73" t="str">
        <f>Milieuvariabelen!N76</f>
        <v>Nee</v>
      </c>
      <c r="CV127" s="78"/>
      <c r="CW127" s="77"/>
      <c r="CX127" s="92"/>
      <c r="CY127" s="93" t="s">
        <v>5</v>
      </c>
      <c r="CZ127" s="94">
        <f>D214</f>
        <v>0</v>
      </c>
      <c r="DA127" s="82"/>
      <c r="DB127" s="93" t="s">
        <v>5</v>
      </c>
      <c r="DC127" s="94">
        <f>H214</f>
        <v>0</v>
      </c>
      <c r="DD127" s="82"/>
      <c r="DE127" s="93" t="s">
        <v>137</v>
      </c>
      <c r="DF127" s="94">
        <f>K146+AJ146+BI146+CH146</f>
        <v>0</v>
      </c>
      <c r="DG127" s="82"/>
      <c r="DH127" s="93" t="s">
        <v>137</v>
      </c>
      <c r="DI127" s="94">
        <f>O146+AN146+BM146+CL146</f>
        <v>0</v>
      </c>
      <c r="DJ127" s="82"/>
      <c r="DK127" s="103" t="s">
        <v>139</v>
      </c>
      <c r="DL127" s="98">
        <f>S146+AR146+BQ146+CP146</f>
        <v>0</v>
      </c>
      <c r="DM127" s="82"/>
      <c r="DN127" s="103" t="s">
        <v>139</v>
      </c>
      <c r="DO127" s="98">
        <f>W146+AV146+BU146+CT146</f>
        <v>0</v>
      </c>
      <c r="DP127" s="82"/>
      <c r="DQ127" s="130" t="s">
        <v>195</v>
      </c>
      <c r="DR127" s="131">
        <f>'Invoer - uitgebreid'!F31*'Invoer - uitgebreid'!F33</f>
        <v>0</v>
      </c>
      <c r="DS127" s="83"/>
      <c r="DT127" s="77"/>
    </row>
    <row r="128" spans="1:124" ht="24" thickTop="1" thickBot="1" x14ac:dyDescent="0.3">
      <c r="A128" s="33"/>
      <c r="B128" s="69"/>
      <c r="C128" s="34" t="s">
        <v>175</v>
      </c>
      <c r="D128" s="70">
        <f>D25</f>
        <v>8.5</v>
      </c>
      <c r="E128" s="34"/>
      <c r="F128" s="69"/>
      <c r="G128" s="96" t="s">
        <v>176</v>
      </c>
      <c r="H128" s="70">
        <f>H25</f>
        <v>9</v>
      </c>
      <c r="I128" s="34"/>
      <c r="J128" s="552" t="s">
        <v>66</v>
      </c>
      <c r="K128" s="88">
        <f>H139</f>
        <v>0</v>
      </c>
      <c r="L128" s="562" t="str">
        <f t="shared" si="47"/>
        <v>B</v>
      </c>
      <c r="M128" s="34"/>
      <c r="N128" s="552" t="s">
        <v>66</v>
      </c>
      <c r="O128" s="88">
        <f t="shared" si="25"/>
        <v>0</v>
      </c>
      <c r="P128" s="562" t="str">
        <f t="shared" si="48"/>
        <v>A/B</v>
      </c>
      <c r="Q128" s="40"/>
      <c r="R128" s="552" t="s">
        <v>66</v>
      </c>
      <c r="S128" s="88">
        <f t="shared" si="49"/>
        <v>0</v>
      </c>
      <c r="T128" s="562" t="str">
        <f t="shared" ref="T128:T141" si="51">T25</f>
        <v>Nee</v>
      </c>
      <c r="U128" s="40"/>
      <c r="V128" s="568" t="s">
        <v>66</v>
      </c>
      <c r="W128" s="483">
        <f t="shared" si="26"/>
        <v>0</v>
      </c>
      <c r="X128" s="562" t="str">
        <f t="shared" si="50"/>
        <v>Nee</v>
      </c>
      <c r="Y128" s="411"/>
      <c r="Z128" s="427"/>
      <c r="AA128" s="69"/>
      <c r="AB128" s="34" t="s">
        <v>175</v>
      </c>
      <c r="AC128" s="70">
        <f>AC25</f>
        <v>8.5</v>
      </c>
      <c r="AD128" s="34"/>
      <c r="AE128" s="69"/>
      <c r="AF128" s="96" t="s">
        <v>176</v>
      </c>
      <c r="AG128" s="70">
        <f>AG25</f>
        <v>9</v>
      </c>
      <c r="AH128" s="34"/>
      <c r="AI128" s="87" t="s">
        <v>66</v>
      </c>
      <c r="AJ128" s="88">
        <f>AG139</f>
        <v>0</v>
      </c>
      <c r="AK128" s="73" t="str">
        <f t="shared" si="27"/>
        <v>B</v>
      </c>
      <c r="AL128" s="34"/>
      <c r="AM128" s="87" t="s">
        <v>66</v>
      </c>
      <c r="AN128" s="88">
        <f t="shared" si="28"/>
        <v>0</v>
      </c>
      <c r="AO128" s="73" t="str">
        <f t="shared" si="29"/>
        <v>A/B</v>
      </c>
      <c r="AP128" s="40"/>
      <c r="AQ128" s="87" t="s">
        <v>66</v>
      </c>
      <c r="AR128" s="88">
        <f t="shared" si="30"/>
        <v>0</v>
      </c>
      <c r="AS128" s="73" t="str">
        <f t="shared" si="31"/>
        <v>Nee</v>
      </c>
      <c r="AT128" s="34"/>
      <c r="AU128" s="87" t="s">
        <v>66</v>
      </c>
      <c r="AV128" s="88">
        <f t="shared" si="32"/>
        <v>0</v>
      </c>
      <c r="AW128" s="73" t="str">
        <f t="shared" si="33"/>
        <v>Nee</v>
      </c>
      <c r="AX128" s="36"/>
      <c r="AY128" s="77"/>
      <c r="AZ128" s="69"/>
      <c r="BA128" s="34" t="s">
        <v>175</v>
      </c>
      <c r="BB128" s="70">
        <f>BB25</f>
        <v>8.5</v>
      </c>
      <c r="BC128" s="34"/>
      <c r="BD128" s="69"/>
      <c r="BE128" s="96" t="s">
        <v>176</v>
      </c>
      <c r="BF128" s="70">
        <f>BF25</f>
        <v>9</v>
      </c>
      <c r="BG128" s="34"/>
      <c r="BH128" s="87" t="s">
        <v>66</v>
      </c>
      <c r="BI128" s="88">
        <f>BF139</f>
        <v>0</v>
      </c>
      <c r="BJ128" s="73" t="str">
        <f t="shared" si="34"/>
        <v>B</v>
      </c>
      <c r="BK128" s="34"/>
      <c r="BL128" s="87" t="s">
        <v>66</v>
      </c>
      <c r="BM128" s="88">
        <f t="shared" si="35"/>
        <v>0</v>
      </c>
      <c r="BN128" s="73" t="str">
        <f t="shared" si="36"/>
        <v>A/B</v>
      </c>
      <c r="BO128" s="40"/>
      <c r="BP128" s="87" t="s">
        <v>66</v>
      </c>
      <c r="BQ128" s="88">
        <f t="shared" si="37"/>
        <v>0</v>
      </c>
      <c r="BR128" s="73" t="str">
        <f t="shared" si="38"/>
        <v>Nee</v>
      </c>
      <c r="BS128" s="34"/>
      <c r="BT128" s="87" t="s">
        <v>66</v>
      </c>
      <c r="BU128" s="88">
        <f t="shared" si="39"/>
        <v>0</v>
      </c>
      <c r="BV128" s="73" t="str">
        <f t="shared" si="40"/>
        <v>Nee</v>
      </c>
      <c r="BW128" s="78"/>
      <c r="BX128" s="77"/>
      <c r="BY128" s="69"/>
      <c r="BZ128" s="34" t="s">
        <v>175</v>
      </c>
      <c r="CA128" s="70">
        <f>CA25</f>
        <v>8.5</v>
      </c>
      <c r="CB128" s="34"/>
      <c r="CC128" s="69"/>
      <c r="CD128" s="96" t="s">
        <v>176</v>
      </c>
      <c r="CE128" s="70">
        <f>CE25</f>
        <v>9</v>
      </c>
      <c r="CF128" s="34"/>
      <c r="CG128" s="87" t="s">
        <v>66</v>
      </c>
      <c r="CH128" s="88">
        <f>CE139</f>
        <v>0</v>
      </c>
      <c r="CI128" s="73" t="str">
        <f t="shared" si="41"/>
        <v>B</v>
      </c>
      <c r="CJ128" s="34"/>
      <c r="CK128" s="87" t="s">
        <v>66</v>
      </c>
      <c r="CL128" s="88">
        <f t="shared" si="42"/>
        <v>0</v>
      </c>
      <c r="CM128" s="73" t="str">
        <f t="shared" si="43"/>
        <v>A/B</v>
      </c>
      <c r="CN128" s="40"/>
      <c r="CO128" s="87" t="s">
        <v>66</v>
      </c>
      <c r="CP128" s="88">
        <f t="shared" si="44"/>
        <v>0</v>
      </c>
      <c r="CQ128" s="73" t="str">
        <f t="shared" si="45"/>
        <v>Nee</v>
      </c>
      <c r="CR128" s="34"/>
      <c r="CS128" s="87" t="s">
        <v>66</v>
      </c>
      <c r="CT128" s="88">
        <f t="shared" si="46"/>
        <v>0</v>
      </c>
      <c r="CU128" s="73" t="str">
        <f>Milieuvariabelen!N77</f>
        <v>Nee</v>
      </c>
      <c r="CV128" s="78"/>
      <c r="CW128" s="77"/>
      <c r="CX128" s="92"/>
      <c r="CY128" s="97" t="s">
        <v>6</v>
      </c>
      <c r="CZ128" s="98">
        <f>AC214</f>
        <v>0</v>
      </c>
      <c r="DA128" s="82"/>
      <c r="DB128" s="97" t="s">
        <v>6</v>
      </c>
      <c r="DC128" s="98">
        <f>AG214</f>
        <v>0</v>
      </c>
      <c r="DD128" s="82"/>
      <c r="DE128" s="97" t="s">
        <v>138</v>
      </c>
      <c r="DF128" s="98">
        <f>K147+AJ147+BI147+CH147</f>
        <v>0</v>
      </c>
      <c r="DG128" s="82"/>
      <c r="DH128" s="97" t="s">
        <v>138</v>
      </c>
      <c r="DI128" s="98">
        <f>O147+AN147+BM147+CL147</f>
        <v>0</v>
      </c>
      <c r="DJ128" s="82"/>
      <c r="DK128" s="106" t="s">
        <v>134</v>
      </c>
      <c r="DL128" s="107">
        <f>S147+AR147+BQ147+CP147</f>
        <v>0</v>
      </c>
      <c r="DM128" s="82"/>
      <c r="DN128" s="106" t="s">
        <v>134</v>
      </c>
      <c r="DO128" s="107">
        <f>W147+AV147+BU147+CT147</f>
        <v>0</v>
      </c>
      <c r="DP128" s="82"/>
      <c r="DQ128" s="130" t="s">
        <v>196</v>
      </c>
      <c r="DR128" s="133">
        <f>Milieuvariabelen!H97</f>
        <v>112.5</v>
      </c>
      <c r="DS128" s="83"/>
      <c r="DT128" s="77"/>
    </row>
    <row r="129" spans="1:124" ht="16.2" thickBot="1" x14ac:dyDescent="0.3">
      <c r="A129" s="33"/>
      <c r="B129" s="84"/>
      <c r="C129" s="85" t="s">
        <v>182</v>
      </c>
      <c r="D129" s="86">
        <f>D127*D128</f>
        <v>0</v>
      </c>
      <c r="E129" s="34"/>
      <c r="F129" s="84"/>
      <c r="G129" s="100" t="s">
        <v>183</v>
      </c>
      <c r="H129" s="86">
        <f>H127*H128</f>
        <v>0</v>
      </c>
      <c r="I129" s="34"/>
      <c r="J129" s="552" t="s">
        <v>56</v>
      </c>
      <c r="K129" s="88">
        <f>H143</f>
        <v>0</v>
      </c>
      <c r="L129" s="562" t="str">
        <f t="shared" si="47"/>
        <v>B</v>
      </c>
      <c r="M129" s="34"/>
      <c r="N129" s="552" t="s">
        <v>56</v>
      </c>
      <c r="O129" s="88">
        <f t="shared" si="25"/>
        <v>0</v>
      </c>
      <c r="P129" s="562" t="str">
        <f t="shared" si="48"/>
        <v>A/B</v>
      </c>
      <c r="Q129" s="40"/>
      <c r="R129" s="552" t="s">
        <v>56</v>
      </c>
      <c r="S129" s="88">
        <f t="shared" si="49"/>
        <v>0</v>
      </c>
      <c r="T129" s="562" t="str">
        <f t="shared" si="51"/>
        <v>Nee</v>
      </c>
      <c r="U129" s="40"/>
      <c r="V129" s="568" t="s">
        <v>56</v>
      </c>
      <c r="W129" s="483">
        <f t="shared" si="26"/>
        <v>0</v>
      </c>
      <c r="X129" s="562" t="str">
        <f t="shared" si="50"/>
        <v>Nee</v>
      </c>
      <c r="Y129" s="411"/>
      <c r="Z129" s="427"/>
      <c r="AA129" s="84"/>
      <c r="AB129" s="85" t="s">
        <v>182</v>
      </c>
      <c r="AC129" s="86">
        <f>AC127*AC128</f>
        <v>0</v>
      </c>
      <c r="AD129" s="34"/>
      <c r="AE129" s="84"/>
      <c r="AF129" s="100" t="s">
        <v>183</v>
      </c>
      <c r="AG129" s="86">
        <f>AG127*AG128</f>
        <v>0</v>
      </c>
      <c r="AH129" s="34"/>
      <c r="AI129" s="87" t="s">
        <v>56</v>
      </c>
      <c r="AJ129" s="88">
        <f>AG143</f>
        <v>0</v>
      </c>
      <c r="AK129" s="73" t="str">
        <f t="shared" si="27"/>
        <v>B</v>
      </c>
      <c r="AL129" s="34"/>
      <c r="AM129" s="87" t="s">
        <v>56</v>
      </c>
      <c r="AN129" s="88">
        <f t="shared" si="28"/>
        <v>0</v>
      </c>
      <c r="AO129" s="73" t="str">
        <f t="shared" si="29"/>
        <v>A/B</v>
      </c>
      <c r="AP129" s="40"/>
      <c r="AQ129" s="87" t="s">
        <v>56</v>
      </c>
      <c r="AR129" s="88">
        <f t="shared" si="30"/>
        <v>0</v>
      </c>
      <c r="AS129" s="73" t="str">
        <f t="shared" si="31"/>
        <v>Nee</v>
      </c>
      <c r="AT129" s="34"/>
      <c r="AU129" s="87" t="s">
        <v>56</v>
      </c>
      <c r="AV129" s="88">
        <f t="shared" si="32"/>
        <v>0</v>
      </c>
      <c r="AW129" s="73" t="str">
        <f t="shared" si="33"/>
        <v>Nee</v>
      </c>
      <c r="AX129" s="38"/>
      <c r="AY129" s="77"/>
      <c r="AZ129" s="84"/>
      <c r="BA129" s="85" t="s">
        <v>182</v>
      </c>
      <c r="BB129" s="86">
        <f>BB127*BB128</f>
        <v>0</v>
      </c>
      <c r="BC129" s="34"/>
      <c r="BD129" s="84"/>
      <c r="BE129" s="100" t="s">
        <v>183</v>
      </c>
      <c r="BF129" s="86">
        <f>BF127*BF128</f>
        <v>0</v>
      </c>
      <c r="BG129" s="34"/>
      <c r="BH129" s="87" t="s">
        <v>56</v>
      </c>
      <c r="BI129" s="88">
        <f>BF143</f>
        <v>0</v>
      </c>
      <c r="BJ129" s="73" t="str">
        <f t="shared" si="34"/>
        <v>B</v>
      </c>
      <c r="BK129" s="34"/>
      <c r="BL129" s="87" t="s">
        <v>56</v>
      </c>
      <c r="BM129" s="88">
        <f t="shared" si="35"/>
        <v>0</v>
      </c>
      <c r="BN129" s="73" t="str">
        <f t="shared" si="36"/>
        <v>A/B</v>
      </c>
      <c r="BO129" s="40"/>
      <c r="BP129" s="87" t="s">
        <v>56</v>
      </c>
      <c r="BQ129" s="88">
        <f t="shared" si="37"/>
        <v>0</v>
      </c>
      <c r="BR129" s="73" t="str">
        <f t="shared" si="38"/>
        <v>Nee</v>
      </c>
      <c r="BS129" s="34"/>
      <c r="BT129" s="87" t="s">
        <v>56</v>
      </c>
      <c r="BU129" s="88">
        <f t="shared" si="39"/>
        <v>0</v>
      </c>
      <c r="BV129" s="73" t="str">
        <f t="shared" si="40"/>
        <v>Nee</v>
      </c>
      <c r="BW129" s="78"/>
      <c r="BX129" s="77"/>
      <c r="BY129" s="84"/>
      <c r="BZ129" s="85" t="s">
        <v>182</v>
      </c>
      <c r="CA129" s="86">
        <f>CA127*CA128</f>
        <v>0</v>
      </c>
      <c r="CB129" s="34"/>
      <c r="CC129" s="84"/>
      <c r="CD129" s="100" t="s">
        <v>183</v>
      </c>
      <c r="CE129" s="86">
        <f>CE127*CE128</f>
        <v>0</v>
      </c>
      <c r="CF129" s="34"/>
      <c r="CG129" s="87" t="s">
        <v>56</v>
      </c>
      <c r="CH129" s="88">
        <f>CE143</f>
        <v>0</v>
      </c>
      <c r="CI129" s="73" t="str">
        <f t="shared" si="41"/>
        <v>B</v>
      </c>
      <c r="CJ129" s="34"/>
      <c r="CK129" s="87" t="s">
        <v>56</v>
      </c>
      <c r="CL129" s="88">
        <f t="shared" si="42"/>
        <v>0</v>
      </c>
      <c r="CM129" s="73" t="str">
        <f t="shared" si="43"/>
        <v>A/B</v>
      </c>
      <c r="CN129" s="40"/>
      <c r="CO129" s="87" t="s">
        <v>56</v>
      </c>
      <c r="CP129" s="88">
        <f t="shared" si="44"/>
        <v>0</v>
      </c>
      <c r="CQ129" s="73" t="str">
        <f t="shared" si="45"/>
        <v>Nee</v>
      </c>
      <c r="CR129" s="34"/>
      <c r="CS129" s="87" t="s">
        <v>56</v>
      </c>
      <c r="CT129" s="88">
        <f t="shared" si="46"/>
        <v>0</v>
      </c>
      <c r="CU129" s="73" t="str">
        <f>Milieuvariabelen!N78</f>
        <v>Nee</v>
      </c>
      <c r="CV129" s="78"/>
      <c r="CW129" s="77"/>
      <c r="CX129" s="92"/>
      <c r="CY129" s="97" t="s">
        <v>7</v>
      </c>
      <c r="CZ129" s="98">
        <f>BB214</f>
        <v>0</v>
      </c>
      <c r="DA129" s="82"/>
      <c r="DB129" s="97" t="s">
        <v>7</v>
      </c>
      <c r="DC129" s="98">
        <f>BF214</f>
        <v>0</v>
      </c>
      <c r="DD129" s="82"/>
      <c r="DE129" s="97" t="s">
        <v>136</v>
      </c>
      <c r="DF129" s="98">
        <f>K148+AJ148+BI148+CH148</f>
        <v>0</v>
      </c>
      <c r="DG129" s="82"/>
      <c r="DH129" s="97" t="s">
        <v>136</v>
      </c>
      <c r="DI129" s="98">
        <f>O148+AN148+BM148+CL148</f>
        <v>0</v>
      </c>
      <c r="DJ129" s="82"/>
      <c r="DK129" s="101"/>
      <c r="DL129" s="101"/>
      <c r="DM129" s="82"/>
      <c r="DN129" s="82"/>
      <c r="DO129" s="82"/>
      <c r="DP129" s="82"/>
      <c r="DQ129" s="135" t="s">
        <v>197</v>
      </c>
      <c r="DR129" s="136">
        <f>DR127*DR128</f>
        <v>0</v>
      </c>
      <c r="DS129" s="83"/>
      <c r="DT129" s="77"/>
    </row>
    <row r="130" spans="1:124" ht="23.4" thickBot="1" x14ac:dyDescent="0.3">
      <c r="A130" s="33"/>
      <c r="B130" s="33"/>
      <c r="C130" s="34"/>
      <c r="D130" s="89"/>
      <c r="E130" s="34"/>
      <c r="F130" s="33"/>
      <c r="G130" s="34"/>
      <c r="H130" s="89"/>
      <c r="I130" s="34"/>
      <c r="J130" s="552" t="s">
        <v>10</v>
      </c>
      <c r="K130" s="102">
        <f>H147</f>
        <v>0</v>
      </c>
      <c r="L130" s="562" t="str">
        <f t="shared" si="47"/>
        <v>A/B</v>
      </c>
      <c r="M130" s="34"/>
      <c r="N130" s="552" t="s">
        <v>10</v>
      </c>
      <c r="O130" s="102">
        <f t="shared" si="25"/>
        <v>0</v>
      </c>
      <c r="P130" s="562" t="str">
        <f t="shared" si="48"/>
        <v>A</v>
      </c>
      <c r="Q130" s="40"/>
      <c r="R130" s="552" t="s">
        <v>10</v>
      </c>
      <c r="S130" s="102">
        <f t="shared" si="49"/>
        <v>0</v>
      </c>
      <c r="T130" s="562" t="str">
        <f t="shared" si="51"/>
        <v>Ja</v>
      </c>
      <c r="U130" s="40"/>
      <c r="V130" s="568" t="s">
        <v>10</v>
      </c>
      <c r="W130" s="484">
        <f t="shared" si="26"/>
        <v>0</v>
      </c>
      <c r="X130" s="562" t="str">
        <f t="shared" si="50"/>
        <v>Ja</v>
      </c>
      <c r="Y130" s="411"/>
      <c r="Z130" s="427"/>
      <c r="AA130" s="33"/>
      <c r="AB130" s="34"/>
      <c r="AC130" s="89"/>
      <c r="AD130" s="34"/>
      <c r="AE130" s="33"/>
      <c r="AF130" s="34"/>
      <c r="AG130" s="89"/>
      <c r="AH130" s="34"/>
      <c r="AI130" s="87" t="s">
        <v>10</v>
      </c>
      <c r="AJ130" s="72">
        <f>AG147</f>
        <v>0</v>
      </c>
      <c r="AK130" s="73" t="str">
        <f t="shared" si="27"/>
        <v>A/B</v>
      </c>
      <c r="AL130" s="34"/>
      <c r="AM130" s="87" t="s">
        <v>10</v>
      </c>
      <c r="AN130" s="102">
        <f t="shared" si="28"/>
        <v>0</v>
      </c>
      <c r="AO130" s="73" t="str">
        <f t="shared" si="29"/>
        <v>A</v>
      </c>
      <c r="AP130" s="40"/>
      <c r="AQ130" s="87" t="s">
        <v>10</v>
      </c>
      <c r="AR130" s="102">
        <f t="shared" si="30"/>
        <v>0</v>
      </c>
      <c r="AS130" s="73" t="str">
        <f t="shared" si="31"/>
        <v>Ja</v>
      </c>
      <c r="AT130" s="34"/>
      <c r="AU130" s="87" t="s">
        <v>10</v>
      </c>
      <c r="AV130" s="102">
        <f t="shared" si="32"/>
        <v>0</v>
      </c>
      <c r="AW130" s="73" t="str">
        <f t="shared" si="33"/>
        <v>Ja</v>
      </c>
      <c r="AX130" s="36"/>
      <c r="AY130" s="77"/>
      <c r="AZ130" s="33"/>
      <c r="BA130" s="34"/>
      <c r="BB130" s="89"/>
      <c r="BC130" s="34"/>
      <c r="BD130" s="33"/>
      <c r="BE130" s="34"/>
      <c r="BF130" s="89"/>
      <c r="BG130" s="34"/>
      <c r="BH130" s="87" t="s">
        <v>10</v>
      </c>
      <c r="BI130" s="102">
        <f>BF147</f>
        <v>0</v>
      </c>
      <c r="BJ130" s="73" t="str">
        <f t="shared" si="34"/>
        <v>A/B</v>
      </c>
      <c r="BK130" s="34"/>
      <c r="BL130" s="87" t="s">
        <v>10</v>
      </c>
      <c r="BM130" s="102">
        <f t="shared" si="35"/>
        <v>0</v>
      </c>
      <c r="BN130" s="73" t="str">
        <f t="shared" si="36"/>
        <v>A</v>
      </c>
      <c r="BO130" s="40"/>
      <c r="BP130" s="87" t="s">
        <v>10</v>
      </c>
      <c r="BQ130" s="102">
        <f t="shared" si="37"/>
        <v>0</v>
      </c>
      <c r="BR130" s="73" t="str">
        <f t="shared" si="38"/>
        <v>Ja</v>
      </c>
      <c r="BS130" s="34"/>
      <c r="BT130" s="87" t="s">
        <v>10</v>
      </c>
      <c r="BU130" s="102">
        <f t="shared" si="39"/>
        <v>0</v>
      </c>
      <c r="BV130" s="73" t="str">
        <f t="shared" si="40"/>
        <v>Ja</v>
      </c>
      <c r="BW130" s="78"/>
      <c r="BX130" s="77"/>
      <c r="BY130" s="33"/>
      <c r="BZ130" s="34"/>
      <c r="CA130" s="89"/>
      <c r="CB130" s="34"/>
      <c r="CC130" s="33"/>
      <c r="CD130" s="34"/>
      <c r="CE130" s="89"/>
      <c r="CF130" s="34"/>
      <c r="CG130" s="87" t="s">
        <v>10</v>
      </c>
      <c r="CH130" s="102">
        <f>CE147</f>
        <v>0</v>
      </c>
      <c r="CI130" s="73" t="str">
        <f t="shared" si="41"/>
        <v>A/B</v>
      </c>
      <c r="CJ130" s="34"/>
      <c r="CK130" s="87" t="s">
        <v>10</v>
      </c>
      <c r="CL130" s="102">
        <f t="shared" si="42"/>
        <v>0</v>
      </c>
      <c r="CM130" s="73" t="str">
        <f t="shared" si="43"/>
        <v>A</v>
      </c>
      <c r="CN130" s="40"/>
      <c r="CO130" s="87" t="s">
        <v>10</v>
      </c>
      <c r="CP130" s="102">
        <f t="shared" si="44"/>
        <v>0</v>
      </c>
      <c r="CQ130" s="73" t="str">
        <f t="shared" si="45"/>
        <v>Ja</v>
      </c>
      <c r="CR130" s="34"/>
      <c r="CS130" s="87" t="s">
        <v>10</v>
      </c>
      <c r="CT130" s="102">
        <f t="shared" si="46"/>
        <v>0</v>
      </c>
      <c r="CU130" s="73" t="str">
        <f>Milieuvariabelen!N80</f>
        <v>Ja</v>
      </c>
      <c r="CV130" s="78"/>
      <c r="CW130" s="77"/>
      <c r="CX130" s="92"/>
      <c r="CY130" s="103" t="s">
        <v>8</v>
      </c>
      <c r="CZ130" s="95">
        <f>CA214</f>
        <v>0</v>
      </c>
      <c r="DA130" s="82"/>
      <c r="DB130" s="103" t="s">
        <v>8</v>
      </c>
      <c r="DC130" s="95">
        <f>CE214</f>
        <v>0</v>
      </c>
      <c r="DD130" s="82"/>
      <c r="DE130" s="103" t="s">
        <v>132</v>
      </c>
      <c r="DF130" s="95">
        <f>K149+AJ149+BI149+CH149</f>
        <v>0</v>
      </c>
      <c r="DG130" s="82"/>
      <c r="DH130" s="103" t="s">
        <v>132</v>
      </c>
      <c r="DI130" s="98">
        <f>O149+AN149+BM149+CL149</f>
        <v>0</v>
      </c>
      <c r="DJ130" s="82"/>
      <c r="DK130" s="101"/>
      <c r="DL130" s="101"/>
      <c r="DM130" s="82"/>
      <c r="DN130" s="82"/>
      <c r="DO130" s="82"/>
      <c r="DP130" s="82"/>
      <c r="DQ130" s="40"/>
      <c r="DR130" s="40"/>
      <c r="DS130" s="83"/>
      <c r="DT130" s="77"/>
    </row>
    <row r="131" spans="1:124" ht="16.2" thickBot="1" x14ac:dyDescent="0.3">
      <c r="A131" s="33"/>
      <c r="B131" s="58" t="s">
        <v>78</v>
      </c>
      <c r="C131" s="59" t="s">
        <v>172</v>
      </c>
      <c r="D131" s="60">
        <f>X10</f>
        <v>0</v>
      </c>
      <c r="E131" s="34"/>
      <c r="F131" s="58" t="s">
        <v>78</v>
      </c>
      <c r="G131" s="59" t="s">
        <v>172</v>
      </c>
      <c r="H131" s="60">
        <f>D131</f>
        <v>0</v>
      </c>
      <c r="I131" s="34"/>
      <c r="J131" s="552" t="s">
        <v>140</v>
      </c>
      <c r="K131" s="102">
        <f>H151</f>
        <v>0</v>
      </c>
      <c r="L131" s="562" t="str">
        <f t="shared" si="47"/>
        <v>A</v>
      </c>
      <c r="M131" s="34"/>
      <c r="N131" s="552" t="s">
        <v>140</v>
      </c>
      <c r="O131" s="102">
        <f t="shared" si="25"/>
        <v>0</v>
      </c>
      <c r="P131" s="562" t="str">
        <f t="shared" si="48"/>
        <v>A</v>
      </c>
      <c r="Q131" s="40"/>
      <c r="R131" s="552" t="s">
        <v>140</v>
      </c>
      <c r="S131" s="102">
        <f t="shared" si="49"/>
        <v>0</v>
      </c>
      <c r="T131" s="562" t="str">
        <f t="shared" si="51"/>
        <v>Nee</v>
      </c>
      <c r="U131" s="40"/>
      <c r="V131" s="568" t="s">
        <v>140</v>
      </c>
      <c r="W131" s="484">
        <f t="shared" si="26"/>
        <v>0</v>
      </c>
      <c r="X131" s="562" t="str">
        <f t="shared" si="50"/>
        <v>Nee</v>
      </c>
      <c r="Y131" s="411"/>
      <c r="Z131" s="427"/>
      <c r="AA131" s="58" t="s">
        <v>78</v>
      </c>
      <c r="AB131" s="59" t="s">
        <v>172</v>
      </c>
      <c r="AC131" s="60">
        <f>R10</f>
        <v>0</v>
      </c>
      <c r="AD131" s="34"/>
      <c r="AE131" s="58" t="s">
        <v>78</v>
      </c>
      <c r="AF131" s="59" t="s">
        <v>172</v>
      </c>
      <c r="AG131" s="60">
        <f>AC131</f>
        <v>0</v>
      </c>
      <c r="AH131" s="34"/>
      <c r="AI131" s="87" t="s">
        <v>140</v>
      </c>
      <c r="AJ131" s="88">
        <f>AG151</f>
        <v>0</v>
      </c>
      <c r="AK131" s="73" t="str">
        <f t="shared" si="27"/>
        <v>A</v>
      </c>
      <c r="AL131" s="34"/>
      <c r="AM131" s="87" t="s">
        <v>140</v>
      </c>
      <c r="AN131" s="102">
        <f t="shared" ref="AN131" si="52">AJ131</f>
        <v>0</v>
      </c>
      <c r="AO131" s="73" t="str">
        <f t="shared" si="29"/>
        <v>A</v>
      </c>
      <c r="AP131" s="40"/>
      <c r="AQ131" s="87" t="s">
        <v>140</v>
      </c>
      <c r="AR131" s="102">
        <f t="shared" ref="AR131" si="53">AN131</f>
        <v>0</v>
      </c>
      <c r="AS131" s="73" t="str">
        <f t="shared" si="31"/>
        <v>Nee</v>
      </c>
      <c r="AT131" s="34"/>
      <c r="AU131" s="87" t="s">
        <v>140</v>
      </c>
      <c r="AV131" s="102">
        <f t="shared" ref="AV131" si="54">AR131</f>
        <v>0</v>
      </c>
      <c r="AW131" s="73" t="str">
        <f t="shared" si="33"/>
        <v>Nee</v>
      </c>
      <c r="AX131" s="38"/>
      <c r="AY131" s="77"/>
      <c r="AZ131" s="58" t="s">
        <v>78</v>
      </c>
      <c r="BA131" s="59" t="s">
        <v>172</v>
      </c>
      <c r="BB131" s="60">
        <f>U10</f>
        <v>0</v>
      </c>
      <c r="BC131" s="34"/>
      <c r="BD131" s="58" t="s">
        <v>78</v>
      </c>
      <c r="BE131" s="59" t="s">
        <v>172</v>
      </c>
      <c r="BF131" s="60">
        <f>BB131</f>
        <v>0</v>
      </c>
      <c r="BG131" s="34"/>
      <c r="BH131" s="87" t="s">
        <v>140</v>
      </c>
      <c r="BI131" s="72">
        <f>BF151</f>
        <v>0</v>
      </c>
      <c r="BJ131" s="73" t="str">
        <f t="shared" si="34"/>
        <v>A</v>
      </c>
      <c r="BK131" s="34"/>
      <c r="BL131" s="87" t="s">
        <v>140</v>
      </c>
      <c r="BM131" s="102">
        <f t="shared" si="35"/>
        <v>0</v>
      </c>
      <c r="BN131" s="73" t="str">
        <f t="shared" si="36"/>
        <v>A</v>
      </c>
      <c r="BO131" s="40"/>
      <c r="BP131" s="87" t="s">
        <v>140</v>
      </c>
      <c r="BQ131" s="102">
        <f t="shared" si="37"/>
        <v>0</v>
      </c>
      <c r="BR131" s="73" t="str">
        <f t="shared" si="38"/>
        <v>Nee</v>
      </c>
      <c r="BS131" s="34"/>
      <c r="BT131" s="87" t="s">
        <v>140</v>
      </c>
      <c r="BU131" s="102">
        <f t="shared" si="39"/>
        <v>0</v>
      </c>
      <c r="BV131" s="73" t="str">
        <f t="shared" si="40"/>
        <v>Nee</v>
      </c>
      <c r="BW131" s="78"/>
      <c r="BX131" s="77"/>
      <c r="BY131" s="58" t="s">
        <v>78</v>
      </c>
      <c r="BZ131" s="59" t="s">
        <v>172</v>
      </c>
      <c r="CA131" s="60">
        <f>O10</f>
        <v>0</v>
      </c>
      <c r="CB131" s="34"/>
      <c r="CC131" s="58" t="s">
        <v>78</v>
      </c>
      <c r="CD131" s="59" t="s">
        <v>172</v>
      </c>
      <c r="CE131" s="60">
        <f>CA131</f>
        <v>0</v>
      </c>
      <c r="CF131" s="34"/>
      <c r="CG131" s="87" t="s">
        <v>140</v>
      </c>
      <c r="CH131" s="102">
        <f>CE151</f>
        <v>0</v>
      </c>
      <c r="CI131" s="73" t="str">
        <f t="shared" si="41"/>
        <v>A</v>
      </c>
      <c r="CJ131" s="34"/>
      <c r="CK131" s="87" t="s">
        <v>140</v>
      </c>
      <c r="CL131" s="102">
        <f t="shared" si="42"/>
        <v>0</v>
      </c>
      <c r="CM131" s="73" t="str">
        <f t="shared" si="43"/>
        <v>A</v>
      </c>
      <c r="CN131" s="40"/>
      <c r="CO131" s="87" t="s">
        <v>140</v>
      </c>
      <c r="CP131" s="102">
        <f t="shared" si="44"/>
        <v>0</v>
      </c>
      <c r="CQ131" s="73" t="str">
        <f t="shared" si="45"/>
        <v>Nee</v>
      </c>
      <c r="CR131" s="34"/>
      <c r="CS131" s="87" t="s">
        <v>140</v>
      </c>
      <c r="CT131" s="102">
        <f t="shared" si="46"/>
        <v>0</v>
      </c>
      <c r="CU131" s="73" t="str">
        <f>Milieuvariabelen!N81</f>
        <v>Nee</v>
      </c>
      <c r="CV131" s="78"/>
      <c r="CW131" s="77"/>
      <c r="CX131" s="92"/>
      <c r="CY131" s="104" t="s">
        <v>65</v>
      </c>
      <c r="CZ131" s="105">
        <f>CZ127+CZ128+CZ129+CZ130</f>
        <v>0</v>
      </c>
      <c r="DA131" s="82"/>
      <c r="DB131" s="104" t="s">
        <v>65</v>
      </c>
      <c r="DC131" s="105">
        <f>DC127+DC128+DC129+DC130</f>
        <v>0</v>
      </c>
      <c r="DD131" s="82"/>
      <c r="DE131" s="106" t="s">
        <v>133</v>
      </c>
      <c r="DF131" s="107">
        <f>K150+AJ150+BI150+CH150</f>
        <v>0</v>
      </c>
      <c r="DG131" s="82"/>
      <c r="DH131" s="106" t="s">
        <v>133</v>
      </c>
      <c r="DI131" s="107">
        <f>O150+AN150+BM150+CL150</f>
        <v>0</v>
      </c>
      <c r="DJ131" s="82"/>
      <c r="DK131" s="82"/>
      <c r="DL131" s="82"/>
      <c r="DM131" s="82"/>
      <c r="DN131" s="82"/>
      <c r="DO131" s="82"/>
      <c r="DP131" s="82"/>
      <c r="DQ131" s="40"/>
      <c r="DR131" s="40"/>
      <c r="DS131" s="83"/>
      <c r="DT131" s="77"/>
    </row>
    <row r="132" spans="1:124" ht="23.4" thickBot="1" x14ac:dyDescent="0.3">
      <c r="A132" s="33"/>
      <c r="B132" s="69"/>
      <c r="C132" s="34" t="s">
        <v>175</v>
      </c>
      <c r="D132" s="70">
        <f>D29</f>
        <v>0.8</v>
      </c>
      <c r="E132" s="34"/>
      <c r="F132" s="69"/>
      <c r="G132" s="96" t="s">
        <v>176</v>
      </c>
      <c r="H132" s="70">
        <f>H29</f>
        <v>0</v>
      </c>
      <c r="I132" s="34"/>
      <c r="J132" s="552" t="s">
        <v>374</v>
      </c>
      <c r="K132" s="102">
        <f>H155</f>
        <v>0</v>
      </c>
      <c r="L132" s="562" t="str">
        <f t="shared" si="47"/>
        <v>A</v>
      </c>
      <c r="M132" s="34"/>
      <c r="N132" s="552" t="s">
        <v>374</v>
      </c>
      <c r="O132" s="102">
        <f>K132</f>
        <v>0</v>
      </c>
      <c r="P132" s="562" t="str">
        <f t="shared" si="48"/>
        <v>A</v>
      </c>
      <c r="Q132" s="40"/>
      <c r="R132" s="552" t="s">
        <v>374</v>
      </c>
      <c r="S132" s="102">
        <f>O132</f>
        <v>0</v>
      </c>
      <c r="T132" s="562" t="str">
        <f t="shared" si="51"/>
        <v>Nee</v>
      </c>
      <c r="U132" s="40"/>
      <c r="V132" s="552" t="s">
        <v>374</v>
      </c>
      <c r="W132" s="484">
        <f>S132</f>
        <v>0</v>
      </c>
      <c r="X132" s="562" t="str">
        <f t="shared" si="50"/>
        <v>Nee</v>
      </c>
      <c r="Y132" s="411"/>
      <c r="Z132" s="427"/>
      <c r="AA132" s="69"/>
      <c r="AB132" s="34" t="s">
        <v>175</v>
      </c>
      <c r="AC132" s="70">
        <f>AC29</f>
        <v>0.8</v>
      </c>
      <c r="AD132" s="34"/>
      <c r="AE132" s="69"/>
      <c r="AF132" s="96" t="s">
        <v>176</v>
      </c>
      <c r="AG132" s="70">
        <f>AG29</f>
        <v>0</v>
      </c>
      <c r="AH132" s="34"/>
      <c r="AI132" s="87" t="s">
        <v>374</v>
      </c>
      <c r="AJ132" s="88">
        <f>AG155</f>
        <v>0</v>
      </c>
      <c r="AK132" s="73" t="str">
        <f t="shared" si="27"/>
        <v>A</v>
      </c>
      <c r="AL132" s="34"/>
      <c r="AM132" s="87" t="s">
        <v>374</v>
      </c>
      <c r="AN132" s="102">
        <f>AJ132</f>
        <v>0</v>
      </c>
      <c r="AO132" s="73" t="str">
        <f t="shared" si="29"/>
        <v>A</v>
      </c>
      <c r="AP132" s="40"/>
      <c r="AQ132" s="87" t="s">
        <v>374</v>
      </c>
      <c r="AR132" s="102">
        <f>AN132</f>
        <v>0</v>
      </c>
      <c r="AS132" s="73" t="str">
        <f t="shared" si="31"/>
        <v>Nee</v>
      </c>
      <c r="AT132" s="40"/>
      <c r="AU132" s="87" t="s">
        <v>374</v>
      </c>
      <c r="AV132" s="484">
        <f>AR132</f>
        <v>0</v>
      </c>
      <c r="AW132" s="73" t="str">
        <f t="shared" si="33"/>
        <v>Nee</v>
      </c>
      <c r="AX132" s="36"/>
      <c r="AY132" s="77"/>
      <c r="AZ132" s="69"/>
      <c r="BA132" s="34" t="s">
        <v>175</v>
      </c>
      <c r="BB132" s="70">
        <f>BB29</f>
        <v>0.8</v>
      </c>
      <c r="BC132" s="34"/>
      <c r="BD132" s="69"/>
      <c r="BE132" s="96" t="s">
        <v>176</v>
      </c>
      <c r="BF132" s="70">
        <f>BF29</f>
        <v>0</v>
      </c>
      <c r="BG132" s="34"/>
      <c r="BH132" s="87" t="s">
        <v>374</v>
      </c>
      <c r="BI132" s="88">
        <f>BF155</f>
        <v>0</v>
      </c>
      <c r="BJ132" s="73" t="str">
        <f t="shared" si="34"/>
        <v>A</v>
      </c>
      <c r="BK132" s="34"/>
      <c r="BL132" s="87" t="s">
        <v>374</v>
      </c>
      <c r="BM132" s="102">
        <f>BI132</f>
        <v>0</v>
      </c>
      <c r="BN132" s="73" t="str">
        <f t="shared" si="36"/>
        <v>A</v>
      </c>
      <c r="BO132" s="40"/>
      <c r="BP132" s="87" t="s">
        <v>374</v>
      </c>
      <c r="BQ132" s="102">
        <f>BM132</f>
        <v>0</v>
      </c>
      <c r="BR132" s="73" t="str">
        <f t="shared" si="38"/>
        <v>Nee</v>
      </c>
      <c r="BS132" s="40"/>
      <c r="BT132" s="87" t="s">
        <v>374</v>
      </c>
      <c r="BU132" s="484">
        <f>BQ132</f>
        <v>0</v>
      </c>
      <c r="BV132" s="73" t="str">
        <f t="shared" si="40"/>
        <v>Nee</v>
      </c>
      <c r="BW132" s="78"/>
      <c r="BX132" s="77"/>
      <c r="BY132" s="69"/>
      <c r="BZ132" s="34" t="s">
        <v>175</v>
      </c>
      <c r="CA132" s="70">
        <f>CA29</f>
        <v>0.8</v>
      </c>
      <c r="CB132" s="34"/>
      <c r="CC132" s="69"/>
      <c r="CD132" s="96" t="s">
        <v>176</v>
      </c>
      <c r="CE132" s="70">
        <f>CE29</f>
        <v>0</v>
      </c>
      <c r="CF132" s="34"/>
      <c r="CG132" s="87" t="s">
        <v>374</v>
      </c>
      <c r="CH132" s="88">
        <f>CE155</f>
        <v>0</v>
      </c>
      <c r="CI132" s="73" t="str">
        <f t="shared" si="41"/>
        <v>A</v>
      </c>
      <c r="CJ132" s="34"/>
      <c r="CK132" s="87" t="s">
        <v>374</v>
      </c>
      <c r="CL132" s="102">
        <f t="shared" si="42"/>
        <v>0</v>
      </c>
      <c r="CM132" s="73" t="str">
        <f t="shared" si="43"/>
        <v>A</v>
      </c>
      <c r="CN132" s="40"/>
      <c r="CO132" s="87" t="s">
        <v>374</v>
      </c>
      <c r="CP132" s="102">
        <f t="shared" si="44"/>
        <v>0</v>
      </c>
      <c r="CQ132" s="73" t="str">
        <f t="shared" si="45"/>
        <v>Nee</v>
      </c>
      <c r="CR132" s="40"/>
      <c r="CS132" s="87" t="s">
        <v>374</v>
      </c>
      <c r="CT132" s="484">
        <f t="shared" si="46"/>
        <v>0</v>
      </c>
      <c r="CU132" s="73" t="str">
        <f>CU29</f>
        <v>Nee</v>
      </c>
      <c r="CV132" s="78"/>
      <c r="CW132" s="77"/>
      <c r="CX132" s="92"/>
      <c r="CY132" s="82"/>
      <c r="CZ132" s="82"/>
      <c r="DA132" s="82"/>
      <c r="DB132" s="82"/>
      <c r="DC132" s="82"/>
      <c r="DD132" s="82"/>
      <c r="DE132" s="82"/>
      <c r="DF132" s="82"/>
      <c r="DG132" s="82"/>
      <c r="DH132" s="82"/>
      <c r="DI132" s="82"/>
      <c r="DJ132" s="82"/>
      <c r="DK132" s="82"/>
      <c r="DL132" s="82"/>
      <c r="DM132" s="82"/>
      <c r="DN132" s="79"/>
      <c r="DO132" s="79"/>
      <c r="DP132" s="79"/>
      <c r="DQ132" s="124" t="s">
        <v>400</v>
      </c>
      <c r="DR132" s="125"/>
      <c r="DS132" s="108"/>
      <c r="DT132" s="77"/>
    </row>
    <row r="133" spans="1:124" ht="16.2" thickBot="1" x14ac:dyDescent="0.3">
      <c r="A133" s="33"/>
      <c r="B133" s="84"/>
      <c r="C133" s="85" t="s">
        <v>182</v>
      </c>
      <c r="D133" s="86">
        <f>D131*D132</f>
        <v>0</v>
      </c>
      <c r="E133" s="34"/>
      <c r="F133" s="84"/>
      <c r="G133" s="100" t="s">
        <v>183</v>
      </c>
      <c r="H133" s="86">
        <f>H131*H132</f>
        <v>0</v>
      </c>
      <c r="I133" s="34"/>
      <c r="J133" s="552" t="s">
        <v>375</v>
      </c>
      <c r="K133" s="102">
        <f>H159</f>
        <v>0</v>
      </c>
      <c r="L133" s="562" t="str">
        <f t="shared" si="47"/>
        <v>A/B</v>
      </c>
      <c r="M133" s="34"/>
      <c r="N133" s="552" t="s">
        <v>375</v>
      </c>
      <c r="O133" s="102">
        <f>K133</f>
        <v>0</v>
      </c>
      <c r="P133" s="562" t="str">
        <f t="shared" si="48"/>
        <v>A</v>
      </c>
      <c r="Q133" s="40"/>
      <c r="R133" s="552" t="s">
        <v>375</v>
      </c>
      <c r="S133" s="102">
        <f>O133</f>
        <v>0</v>
      </c>
      <c r="T133" s="562" t="str">
        <f t="shared" si="51"/>
        <v>Ja</v>
      </c>
      <c r="U133" s="40"/>
      <c r="V133" s="552" t="s">
        <v>375</v>
      </c>
      <c r="W133" s="484">
        <f>S133</f>
        <v>0</v>
      </c>
      <c r="X133" s="562" t="str">
        <f t="shared" si="50"/>
        <v>Nee</v>
      </c>
      <c r="Y133" s="411"/>
      <c r="Z133" s="427"/>
      <c r="AA133" s="84"/>
      <c r="AB133" s="85" t="s">
        <v>182</v>
      </c>
      <c r="AC133" s="86">
        <f>AC131*AC132</f>
        <v>0</v>
      </c>
      <c r="AD133" s="34"/>
      <c r="AE133" s="84"/>
      <c r="AF133" s="100" t="s">
        <v>183</v>
      </c>
      <c r="AG133" s="86">
        <f>AG131*AG132</f>
        <v>0</v>
      </c>
      <c r="AH133" s="34"/>
      <c r="AI133" s="87" t="s">
        <v>375</v>
      </c>
      <c r="AJ133" s="88">
        <f>AG159</f>
        <v>0</v>
      </c>
      <c r="AK133" s="73" t="str">
        <f t="shared" si="27"/>
        <v>A/B</v>
      </c>
      <c r="AL133" s="34"/>
      <c r="AM133" s="87" t="s">
        <v>375</v>
      </c>
      <c r="AN133" s="102">
        <f>AJ133</f>
        <v>0</v>
      </c>
      <c r="AO133" s="73" t="str">
        <f t="shared" si="29"/>
        <v>A</v>
      </c>
      <c r="AP133" s="40"/>
      <c r="AQ133" s="87" t="s">
        <v>375</v>
      </c>
      <c r="AR133" s="102">
        <f>AN133</f>
        <v>0</v>
      </c>
      <c r="AS133" s="73" t="str">
        <f t="shared" si="31"/>
        <v>Ja</v>
      </c>
      <c r="AT133" s="40"/>
      <c r="AU133" s="87" t="s">
        <v>375</v>
      </c>
      <c r="AV133" s="484">
        <f>AR133</f>
        <v>0</v>
      </c>
      <c r="AW133" s="73" t="str">
        <f t="shared" si="33"/>
        <v>Nee</v>
      </c>
      <c r="AX133" s="38"/>
      <c r="AY133" s="77"/>
      <c r="AZ133" s="84"/>
      <c r="BA133" s="85" t="s">
        <v>182</v>
      </c>
      <c r="BB133" s="86">
        <f>BB131*BB132</f>
        <v>0</v>
      </c>
      <c r="BC133" s="34"/>
      <c r="BD133" s="84"/>
      <c r="BE133" s="100" t="s">
        <v>183</v>
      </c>
      <c r="BF133" s="86">
        <f>BF131*BF132</f>
        <v>0</v>
      </c>
      <c r="BG133" s="34"/>
      <c r="BH133" s="87" t="s">
        <v>375</v>
      </c>
      <c r="BI133" s="88">
        <f>BF159</f>
        <v>0</v>
      </c>
      <c r="BJ133" s="73" t="str">
        <f t="shared" si="34"/>
        <v>A/B</v>
      </c>
      <c r="BK133" s="34"/>
      <c r="BL133" s="87" t="s">
        <v>375</v>
      </c>
      <c r="BM133" s="88">
        <f>BI133</f>
        <v>0</v>
      </c>
      <c r="BN133" s="73" t="str">
        <f t="shared" si="36"/>
        <v>A</v>
      </c>
      <c r="BO133" s="40"/>
      <c r="BP133" s="87" t="s">
        <v>375</v>
      </c>
      <c r="BQ133" s="102">
        <f>BM133</f>
        <v>0</v>
      </c>
      <c r="BR133" s="73" t="str">
        <f t="shared" si="38"/>
        <v>Ja</v>
      </c>
      <c r="BS133" s="40"/>
      <c r="BT133" s="87" t="s">
        <v>375</v>
      </c>
      <c r="BU133" s="484">
        <f>BQ133</f>
        <v>0</v>
      </c>
      <c r="BV133" s="73" t="str">
        <f t="shared" si="40"/>
        <v>Nee</v>
      </c>
      <c r="BW133" s="78"/>
      <c r="BX133" s="77"/>
      <c r="BY133" s="84"/>
      <c r="BZ133" s="85" t="s">
        <v>182</v>
      </c>
      <c r="CA133" s="86">
        <f>CA131*CA132</f>
        <v>0</v>
      </c>
      <c r="CB133" s="34"/>
      <c r="CC133" s="84"/>
      <c r="CD133" s="100" t="s">
        <v>183</v>
      </c>
      <c r="CE133" s="86">
        <f>CE131*CE132</f>
        <v>0</v>
      </c>
      <c r="CF133" s="34"/>
      <c r="CG133" s="87" t="s">
        <v>375</v>
      </c>
      <c r="CH133" s="88">
        <f>CE159</f>
        <v>0</v>
      </c>
      <c r="CI133" s="73" t="str">
        <f t="shared" si="41"/>
        <v>A/B</v>
      </c>
      <c r="CJ133" s="34"/>
      <c r="CK133" s="87" t="s">
        <v>375</v>
      </c>
      <c r="CL133" s="102">
        <f t="shared" si="42"/>
        <v>0</v>
      </c>
      <c r="CM133" s="73" t="str">
        <f t="shared" si="43"/>
        <v>A</v>
      </c>
      <c r="CN133" s="40"/>
      <c r="CO133" s="87" t="s">
        <v>375</v>
      </c>
      <c r="CP133" s="102">
        <f t="shared" si="44"/>
        <v>0</v>
      </c>
      <c r="CQ133" s="73" t="str">
        <f t="shared" si="45"/>
        <v>Ja</v>
      </c>
      <c r="CR133" s="40"/>
      <c r="CS133" s="87" t="s">
        <v>375</v>
      </c>
      <c r="CT133" s="484">
        <f t="shared" si="46"/>
        <v>0</v>
      </c>
      <c r="CU133" s="73" t="str">
        <f>CU30</f>
        <v>Nee</v>
      </c>
      <c r="CV133" s="78"/>
      <c r="CW133" s="77"/>
      <c r="CX133" s="109"/>
      <c r="CY133" s="110" t="s">
        <v>188</v>
      </c>
      <c r="CZ133" s="111"/>
      <c r="DA133" s="77"/>
      <c r="DB133" s="110" t="s">
        <v>188</v>
      </c>
      <c r="DC133" s="111"/>
      <c r="DD133" s="53"/>
      <c r="DE133" s="77"/>
      <c r="DF133" s="25"/>
      <c r="DG133" s="25"/>
      <c r="DH133" s="25"/>
      <c r="DI133" s="25"/>
      <c r="DJ133" s="25"/>
      <c r="DK133" s="25"/>
      <c r="DL133" s="25"/>
      <c r="DM133" s="25"/>
      <c r="DN133" s="79"/>
      <c r="DO133" s="79"/>
      <c r="DP133" s="79"/>
      <c r="DQ133" s="130" t="s">
        <v>195</v>
      </c>
      <c r="DR133" s="131">
        <f>'Invoer - uitgebreid'!F36*'Invoer - uitgebreid'!F38</f>
        <v>0</v>
      </c>
      <c r="DS133" s="108"/>
      <c r="DT133" s="77"/>
    </row>
    <row r="134" spans="1:124" ht="23.4" thickBot="1" x14ac:dyDescent="0.3">
      <c r="A134" s="33"/>
      <c r="B134" s="33"/>
      <c r="C134" s="34"/>
      <c r="D134" s="89"/>
      <c r="E134" s="34"/>
      <c r="F134" s="33"/>
      <c r="G134" s="34"/>
      <c r="H134" s="89"/>
      <c r="I134" s="34"/>
      <c r="J134" s="552" t="s">
        <v>378</v>
      </c>
      <c r="K134" s="102">
        <f>H163</f>
        <v>0</v>
      </c>
      <c r="L134" s="562" t="str">
        <f t="shared" si="47"/>
        <v>B</v>
      </c>
      <c r="M134" s="34"/>
      <c r="N134" s="552" t="s">
        <v>378</v>
      </c>
      <c r="O134" s="102">
        <f>K134</f>
        <v>0</v>
      </c>
      <c r="P134" s="562" t="str">
        <f t="shared" si="48"/>
        <v>B</v>
      </c>
      <c r="Q134" s="40"/>
      <c r="R134" s="552" t="s">
        <v>378</v>
      </c>
      <c r="S134" s="102">
        <f>O134</f>
        <v>0</v>
      </c>
      <c r="T134" s="562" t="str">
        <f t="shared" si="51"/>
        <v>Nee</v>
      </c>
      <c r="U134" s="40"/>
      <c r="V134" s="552" t="s">
        <v>378</v>
      </c>
      <c r="W134" s="484">
        <f>S134</f>
        <v>0</v>
      </c>
      <c r="X134" s="562" t="str">
        <f t="shared" si="50"/>
        <v>Nee</v>
      </c>
      <c r="Y134" s="411"/>
      <c r="Z134" s="427"/>
      <c r="AA134" s="33"/>
      <c r="AB134" s="34"/>
      <c r="AC134" s="89"/>
      <c r="AD134" s="34"/>
      <c r="AE134" s="33"/>
      <c r="AF134" s="34"/>
      <c r="AG134" s="89"/>
      <c r="AH134" s="34"/>
      <c r="AI134" s="87" t="s">
        <v>378</v>
      </c>
      <c r="AJ134" s="72">
        <f>AG163</f>
        <v>0</v>
      </c>
      <c r="AK134" s="73" t="str">
        <f t="shared" si="27"/>
        <v>B</v>
      </c>
      <c r="AL134" s="34"/>
      <c r="AM134" s="87" t="s">
        <v>378</v>
      </c>
      <c r="AN134" s="102">
        <f>AJ134</f>
        <v>0</v>
      </c>
      <c r="AO134" s="73" t="str">
        <f t="shared" si="29"/>
        <v>A</v>
      </c>
      <c r="AP134" s="40"/>
      <c r="AQ134" s="87" t="s">
        <v>378</v>
      </c>
      <c r="AR134" s="102">
        <f>AN134</f>
        <v>0</v>
      </c>
      <c r="AS134" s="73" t="str">
        <f t="shared" si="31"/>
        <v>Nee</v>
      </c>
      <c r="AT134" s="40"/>
      <c r="AU134" s="87" t="s">
        <v>378</v>
      </c>
      <c r="AV134" s="484">
        <f>AR134</f>
        <v>0</v>
      </c>
      <c r="AW134" s="73" t="str">
        <f t="shared" si="33"/>
        <v>Nee</v>
      </c>
      <c r="AX134" s="36"/>
      <c r="AY134" s="77"/>
      <c r="AZ134" s="33"/>
      <c r="BA134" s="34"/>
      <c r="BB134" s="89"/>
      <c r="BC134" s="34"/>
      <c r="BD134" s="33"/>
      <c r="BE134" s="34"/>
      <c r="BF134" s="89"/>
      <c r="BG134" s="34"/>
      <c r="BH134" s="87" t="s">
        <v>378</v>
      </c>
      <c r="BI134" s="72">
        <f>BF163</f>
        <v>0</v>
      </c>
      <c r="BJ134" s="73" t="str">
        <f t="shared" si="34"/>
        <v>B</v>
      </c>
      <c r="BK134" s="34"/>
      <c r="BL134" s="87" t="s">
        <v>378</v>
      </c>
      <c r="BM134" s="102">
        <f>BI134</f>
        <v>0</v>
      </c>
      <c r="BN134" s="73" t="str">
        <f t="shared" si="36"/>
        <v>B</v>
      </c>
      <c r="BO134" s="40"/>
      <c r="BP134" s="87" t="s">
        <v>378</v>
      </c>
      <c r="BQ134" s="102">
        <f>BM134</f>
        <v>0</v>
      </c>
      <c r="BR134" s="73" t="str">
        <f t="shared" si="38"/>
        <v>Nee</v>
      </c>
      <c r="BS134" s="40"/>
      <c r="BT134" s="87" t="s">
        <v>378</v>
      </c>
      <c r="BU134" s="484">
        <f>BQ134</f>
        <v>0</v>
      </c>
      <c r="BV134" s="73" t="str">
        <f t="shared" si="40"/>
        <v>Nee</v>
      </c>
      <c r="BW134" s="78"/>
      <c r="BX134" s="77"/>
      <c r="BY134" s="33"/>
      <c r="BZ134" s="34"/>
      <c r="CA134" s="89"/>
      <c r="CB134" s="34"/>
      <c r="CC134" s="33"/>
      <c r="CD134" s="34"/>
      <c r="CE134" s="89"/>
      <c r="CF134" s="34"/>
      <c r="CG134" s="87" t="s">
        <v>378</v>
      </c>
      <c r="CH134" s="72">
        <f>CE163</f>
        <v>0</v>
      </c>
      <c r="CI134" s="73" t="str">
        <f t="shared" si="41"/>
        <v>B</v>
      </c>
      <c r="CJ134" s="34"/>
      <c r="CK134" s="87" t="s">
        <v>378</v>
      </c>
      <c r="CL134" s="102">
        <f t="shared" si="42"/>
        <v>0</v>
      </c>
      <c r="CM134" s="73" t="str">
        <f t="shared" si="43"/>
        <v>B</v>
      </c>
      <c r="CN134" s="40"/>
      <c r="CO134" s="87" t="s">
        <v>378</v>
      </c>
      <c r="CP134" s="102">
        <f t="shared" si="44"/>
        <v>0</v>
      </c>
      <c r="CQ134" s="73" t="str">
        <f t="shared" si="45"/>
        <v>Nee</v>
      </c>
      <c r="CR134" s="40"/>
      <c r="CS134" s="87" t="s">
        <v>378</v>
      </c>
      <c r="CT134" s="484">
        <f t="shared" si="46"/>
        <v>0</v>
      </c>
      <c r="CU134" s="73" t="str">
        <f>CU31</f>
        <v>Nee</v>
      </c>
      <c r="CV134" s="78"/>
      <c r="CW134" s="77"/>
      <c r="CX134" s="109"/>
      <c r="CY134" s="104" t="s">
        <v>182</v>
      </c>
      <c r="CZ134" s="346">
        <f>CZ131*Milieuvariabelen!B129</f>
        <v>0</v>
      </c>
      <c r="DA134" s="77"/>
      <c r="DB134" s="104" t="s">
        <v>183</v>
      </c>
      <c r="DC134" s="346">
        <f>DC131*Milieuvariabelen!B129</f>
        <v>0</v>
      </c>
      <c r="DD134" s="53"/>
      <c r="DE134" s="77"/>
      <c r="DF134" s="25"/>
      <c r="DG134" s="25"/>
      <c r="DH134" s="25"/>
      <c r="DI134" s="25"/>
      <c r="DJ134" s="25"/>
      <c r="DK134" s="25"/>
      <c r="DL134" s="25"/>
      <c r="DM134" s="25"/>
      <c r="DN134" s="79"/>
      <c r="DO134" s="79"/>
      <c r="DP134" s="79"/>
      <c r="DQ134" s="130" t="s">
        <v>196</v>
      </c>
      <c r="DR134" s="133">
        <f>Milieuvariabelen!H97</f>
        <v>112.5</v>
      </c>
      <c r="DS134" s="108"/>
      <c r="DT134" s="77"/>
    </row>
    <row r="135" spans="1:124" ht="16.2" thickBot="1" x14ac:dyDescent="0.3">
      <c r="A135" s="33"/>
      <c r="B135" s="58" t="s">
        <v>187</v>
      </c>
      <c r="C135" s="59" t="s">
        <v>172</v>
      </c>
      <c r="D135" s="60">
        <f>X8</f>
        <v>0</v>
      </c>
      <c r="E135" s="34"/>
      <c r="F135" s="58" t="s">
        <v>187</v>
      </c>
      <c r="G135" s="59" t="s">
        <v>172</v>
      </c>
      <c r="H135" s="60">
        <f>D135</f>
        <v>0</v>
      </c>
      <c r="I135" s="34"/>
      <c r="J135" s="552" t="s">
        <v>112</v>
      </c>
      <c r="K135" s="102">
        <f>H167</f>
        <v>0</v>
      </c>
      <c r="L135" s="562" t="str">
        <f t="shared" si="47"/>
        <v>A/B</v>
      </c>
      <c r="M135" s="34"/>
      <c r="N135" s="552" t="s">
        <v>112</v>
      </c>
      <c r="O135" s="102">
        <f t="shared" ref="O135:O141" si="55">K135</f>
        <v>0</v>
      </c>
      <c r="P135" s="562" t="str">
        <f t="shared" si="48"/>
        <v>A</v>
      </c>
      <c r="Q135" s="40"/>
      <c r="R135" s="552" t="s">
        <v>112</v>
      </c>
      <c r="S135" s="102">
        <f t="shared" ref="S135:S141" si="56">O135</f>
        <v>0</v>
      </c>
      <c r="T135" s="562" t="str">
        <f t="shared" si="51"/>
        <v>Nee</v>
      </c>
      <c r="U135" s="40"/>
      <c r="V135" s="568" t="s">
        <v>112</v>
      </c>
      <c r="W135" s="484">
        <f t="shared" ref="W135:W141" si="57">S135</f>
        <v>0</v>
      </c>
      <c r="X135" s="562" t="str">
        <f t="shared" si="50"/>
        <v>Nee</v>
      </c>
      <c r="Y135" s="411"/>
      <c r="Z135" s="427"/>
      <c r="AA135" s="58" t="s">
        <v>187</v>
      </c>
      <c r="AB135" s="59" t="s">
        <v>172</v>
      </c>
      <c r="AC135" s="60">
        <f>R8</f>
        <v>0</v>
      </c>
      <c r="AD135" s="34"/>
      <c r="AE135" s="58" t="s">
        <v>187</v>
      </c>
      <c r="AF135" s="59" t="s">
        <v>172</v>
      </c>
      <c r="AG135" s="60">
        <f>AC135</f>
        <v>0</v>
      </c>
      <c r="AH135" s="34"/>
      <c r="AI135" s="87" t="s">
        <v>112</v>
      </c>
      <c r="AJ135" s="88">
        <f>AG167</f>
        <v>0</v>
      </c>
      <c r="AK135" s="73" t="str">
        <f t="shared" si="27"/>
        <v>A/B</v>
      </c>
      <c r="AL135" s="34"/>
      <c r="AM135" s="87" t="s">
        <v>112</v>
      </c>
      <c r="AN135" s="102">
        <f t="shared" ref="AN135:AN142" si="58">AJ135</f>
        <v>0</v>
      </c>
      <c r="AO135" s="73" t="str">
        <f t="shared" si="29"/>
        <v>A</v>
      </c>
      <c r="AP135" s="40"/>
      <c r="AQ135" s="87" t="s">
        <v>112</v>
      </c>
      <c r="AR135" s="102">
        <f t="shared" ref="AR135:AR142" si="59">AN135</f>
        <v>0</v>
      </c>
      <c r="AS135" s="73" t="str">
        <f t="shared" si="31"/>
        <v>Nee</v>
      </c>
      <c r="AT135" s="34"/>
      <c r="AU135" s="87" t="s">
        <v>112</v>
      </c>
      <c r="AV135" s="102">
        <f t="shared" ref="AV135:AV142" si="60">AR135</f>
        <v>0</v>
      </c>
      <c r="AW135" s="73" t="str">
        <f t="shared" si="33"/>
        <v>Nee</v>
      </c>
      <c r="AX135" s="38"/>
      <c r="AY135" s="77"/>
      <c r="AZ135" s="58" t="s">
        <v>187</v>
      </c>
      <c r="BA135" s="59" t="s">
        <v>172</v>
      </c>
      <c r="BB135" s="60">
        <f>U8</f>
        <v>0</v>
      </c>
      <c r="BC135" s="34"/>
      <c r="BD135" s="58" t="s">
        <v>187</v>
      </c>
      <c r="BE135" s="59" t="s">
        <v>172</v>
      </c>
      <c r="BF135" s="60">
        <f>BB135</f>
        <v>0</v>
      </c>
      <c r="BG135" s="34"/>
      <c r="BH135" s="87" t="s">
        <v>112</v>
      </c>
      <c r="BI135" s="88">
        <f>BF167</f>
        <v>0</v>
      </c>
      <c r="BJ135" s="73" t="str">
        <f t="shared" si="34"/>
        <v>A/B</v>
      </c>
      <c r="BK135" s="34"/>
      <c r="BL135" s="87" t="s">
        <v>112</v>
      </c>
      <c r="BM135" s="102">
        <f t="shared" ref="BM135:BM142" si="61">BI135</f>
        <v>0</v>
      </c>
      <c r="BN135" s="73" t="str">
        <f t="shared" si="36"/>
        <v>A</v>
      </c>
      <c r="BO135" s="40"/>
      <c r="BP135" s="87" t="s">
        <v>112</v>
      </c>
      <c r="BQ135" s="102">
        <f t="shared" ref="BQ135:BQ142" si="62">BM135</f>
        <v>0</v>
      </c>
      <c r="BR135" s="73" t="str">
        <f t="shared" si="38"/>
        <v>Nee</v>
      </c>
      <c r="BS135" s="34"/>
      <c r="BT135" s="87" t="s">
        <v>112</v>
      </c>
      <c r="BU135" s="102">
        <f t="shared" ref="BU135:BU142" si="63">BQ135</f>
        <v>0</v>
      </c>
      <c r="BV135" s="73" t="str">
        <f t="shared" si="40"/>
        <v>Nee</v>
      </c>
      <c r="BW135" s="78"/>
      <c r="BX135" s="77"/>
      <c r="BY135" s="58" t="s">
        <v>187</v>
      </c>
      <c r="BZ135" s="59" t="s">
        <v>172</v>
      </c>
      <c r="CA135" s="60">
        <f>O8</f>
        <v>0</v>
      </c>
      <c r="CB135" s="34"/>
      <c r="CC135" s="58" t="s">
        <v>187</v>
      </c>
      <c r="CD135" s="59" t="s">
        <v>172</v>
      </c>
      <c r="CE135" s="60">
        <f>CA135</f>
        <v>0</v>
      </c>
      <c r="CF135" s="34"/>
      <c r="CG135" s="87" t="s">
        <v>112</v>
      </c>
      <c r="CH135" s="102">
        <f>CE167</f>
        <v>0</v>
      </c>
      <c r="CI135" s="73" t="str">
        <f t="shared" si="41"/>
        <v>A/B</v>
      </c>
      <c r="CJ135" s="34"/>
      <c r="CK135" s="87" t="s">
        <v>112</v>
      </c>
      <c r="CL135" s="102">
        <f t="shared" si="42"/>
        <v>0</v>
      </c>
      <c r="CM135" s="73" t="str">
        <f t="shared" si="43"/>
        <v>A</v>
      </c>
      <c r="CN135" s="40"/>
      <c r="CO135" s="87" t="s">
        <v>112</v>
      </c>
      <c r="CP135" s="102">
        <f t="shared" si="44"/>
        <v>0</v>
      </c>
      <c r="CQ135" s="73" t="str">
        <f t="shared" si="45"/>
        <v>Nee</v>
      </c>
      <c r="CR135" s="34"/>
      <c r="CS135" s="87" t="s">
        <v>112</v>
      </c>
      <c r="CT135" s="102">
        <f t="shared" si="46"/>
        <v>0</v>
      </c>
      <c r="CU135" s="73" t="str">
        <f>Milieuvariabelen!N85</f>
        <v>Nee</v>
      </c>
      <c r="CV135" s="78"/>
      <c r="CW135" s="77"/>
      <c r="CX135" s="109"/>
      <c r="DA135" s="25"/>
      <c r="DD135" s="25"/>
      <c r="DE135" s="25"/>
      <c r="DF135" s="25"/>
      <c r="DG135" s="25"/>
      <c r="DH135" s="25"/>
      <c r="DI135" s="25"/>
      <c r="DJ135" s="25"/>
      <c r="DK135" s="25"/>
      <c r="DL135" s="25"/>
      <c r="DM135" s="25"/>
      <c r="DN135" s="79"/>
      <c r="DO135" s="79"/>
      <c r="DP135" s="79"/>
      <c r="DQ135" s="135" t="s">
        <v>197</v>
      </c>
      <c r="DR135" s="136">
        <f>DR133*DR134</f>
        <v>0</v>
      </c>
      <c r="DS135" s="108"/>
      <c r="DT135" s="77"/>
    </row>
    <row r="136" spans="1:124" ht="22.8" x14ac:dyDescent="0.25">
      <c r="A136" s="33"/>
      <c r="B136" s="69"/>
      <c r="C136" s="34" t="s">
        <v>175</v>
      </c>
      <c r="D136" s="70">
        <f>D33</f>
        <v>0.8</v>
      </c>
      <c r="E136" s="34"/>
      <c r="F136" s="69"/>
      <c r="G136" s="96" t="s">
        <v>176</v>
      </c>
      <c r="H136" s="70">
        <f>H33</f>
        <v>0</v>
      </c>
      <c r="I136" s="34"/>
      <c r="J136" s="552" t="s">
        <v>113</v>
      </c>
      <c r="K136" s="102">
        <f>H171</f>
        <v>0</v>
      </c>
      <c r="L136" s="562" t="str">
        <f t="shared" si="47"/>
        <v>B</v>
      </c>
      <c r="M136" s="34"/>
      <c r="N136" s="552" t="s">
        <v>113</v>
      </c>
      <c r="O136" s="102">
        <f t="shared" si="55"/>
        <v>0</v>
      </c>
      <c r="P136" s="562" t="str">
        <f t="shared" si="48"/>
        <v>A</v>
      </c>
      <c r="Q136" s="40"/>
      <c r="R136" s="552" t="s">
        <v>113</v>
      </c>
      <c r="S136" s="102">
        <f t="shared" si="56"/>
        <v>0</v>
      </c>
      <c r="T136" s="562" t="str">
        <f t="shared" si="51"/>
        <v>Nee</v>
      </c>
      <c r="U136" s="40"/>
      <c r="V136" s="568" t="s">
        <v>113</v>
      </c>
      <c r="W136" s="484">
        <f t="shared" si="57"/>
        <v>0</v>
      </c>
      <c r="X136" s="562" t="str">
        <f t="shared" si="50"/>
        <v>Nee</v>
      </c>
      <c r="Y136" s="411"/>
      <c r="Z136" s="427"/>
      <c r="AA136" s="69"/>
      <c r="AB136" s="34" t="s">
        <v>175</v>
      </c>
      <c r="AC136" s="70">
        <f>AC33</f>
        <v>0.8</v>
      </c>
      <c r="AD136" s="34"/>
      <c r="AE136" s="69"/>
      <c r="AF136" s="96" t="s">
        <v>176</v>
      </c>
      <c r="AG136" s="70">
        <f>AG33</f>
        <v>0</v>
      </c>
      <c r="AH136" s="34"/>
      <c r="AI136" s="87" t="s">
        <v>113</v>
      </c>
      <c r="AJ136" s="72">
        <f>AG171</f>
        <v>0</v>
      </c>
      <c r="AK136" s="73" t="str">
        <f t="shared" si="27"/>
        <v>B</v>
      </c>
      <c r="AL136" s="34"/>
      <c r="AM136" s="87" t="s">
        <v>113</v>
      </c>
      <c r="AN136" s="102">
        <f t="shared" si="58"/>
        <v>0</v>
      </c>
      <c r="AO136" s="73" t="str">
        <f t="shared" si="29"/>
        <v>A</v>
      </c>
      <c r="AP136" s="40"/>
      <c r="AQ136" s="87" t="s">
        <v>113</v>
      </c>
      <c r="AR136" s="102">
        <f t="shared" si="59"/>
        <v>0</v>
      </c>
      <c r="AS136" s="73" t="str">
        <f t="shared" si="31"/>
        <v>Nee</v>
      </c>
      <c r="AT136" s="34"/>
      <c r="AU136" s="87" t="s">
        <v>113</v>
      </c>
      <c r="AV136" s="102">
        <f t="shared" si="60"/>
        <v>0</v>
      </c>
      <c r="AW136" s="73" t="str">
        <f t="shared" si="33"/>
        <v>Nee</v>
      </c>
      <c r="AX136" s="36"/>
      <c r="AY136" s="77"/>
      <c r="AZ136" s="69"/>
      <c r="BA136" s="34" t="s">
        <v>175</v>
      </c>
      <c r="BB136" s="70">
        <f>BB33</f>
        <v>0.8</v>
      </c>
      <c r="BC136" s="34"/>
      <c r="BD136" s="69"/>
      <c r="BE136" s="96" t="s">
        <v>176</v>
      </c>
      <c r="BF136" s="70">
        <f>BF33</f>
        <v>0</v>
      </c>
      <c r="BG136" s="34"/>
      <c r="BH136" s="87" t="s">
        <v>113</v>
      </c>
      <c r="BI136" s="88">
        <f>BF171</f>
        <v>0</v>
      </c>
      <c r="BJ136" s="73" t="str">
        <f t="shared" si="34"/>
        <v>B</v>
      </c>
      <c r="BK136" s="34"/>
      <c r="BL136" s="87" t="s">
        <v>113</v>
      </c>
      <c r="BM136" s="102">
        <f t="shared" si="61"/>
        <v>0</v>
      </c>
      <c r="BN136" s="73" t="str">
        <f t="shared" si="36"/>
        <v>A</v>
      </c>
      <c r="BO136" s="40"/>
      <c r="BP136" s="87" t="s">
        <v>113</v>
      </c>
      <c r="BQ136" s="102">
        <f t="shared" si="62"/>
        <v>0</v>
      </c>
      <c r="BR136" s="73" t="str">
        <f t="shared" si="38"/>
        <v>Nee</v>
      </c>
      <c r="BS136" s="34"/>
      <c r="BT136" s="87" t="s">
        <v>113</v>
      </c>
      <c r="BU136" s="102">
        <f t="shared" si="63"/>
        <v>0</v>
      </c>
      <c r="BV136" s="73" t="str">
        <f t="shared" si="40"/>
        <v>Nee</v>
      </c>
      <c r="BW136" s="78"/>
      <c r="BX136" s="77"/>
      <c r="BY136" s="69"/>
      <c r="BZ136" s="34" t="s">
        <v>175</v>
      </c>
      <c r="CA136" s="70">
        <f>CA33</f>
        <v>0.8</v>
      </c>
      <c r="CB136" s="34"/>
      <c r="CC136" s="69"/>
      <c r="CD136" s="96" t="s">
        <v>176</v>
      </c>
      <c r="CE136" s="70">
        <f>CE33</f>
        <v>0</v>
      </c>
      <c r="CF136" s="34"/>
      <c r="CG136" s="87" t="s">
        <v>113</v>
      </c>
      <c r="CH136" s="102">
        <f>CE171</f>
        <v>0</v>
      </c>
      <c r="CI136" s="73" t="str">
        <f t="shared" si="41"/>
        <v>B</v>
      </c>
      <c r="CJ136" s="34"/>
      <c r="CK136" s="87" t="s">
        <v>113</v>
      </c>
      <c r="CL136" s="102">
        <f t="shared" si="42"/>
        <v>0</v>
      </c>
      <c r="CM136" s="73" t="str">
        <f t="shared" si="43"/>
        <v>A</v>
      </c>
      <c r="CN136" s="40"/>
      <c r="CO136" s="87" t="s">
        <v>113</v>
      </c>
      <c r="CP136" s="102">
        <f t="shared" si="44"/>
        <v>0</v>
      </c>
      <c r="CQ136" s="73" t="str">
        <f t="shared" si="45"/>
        <v>Nee</v>
      </c>
      <c r="CR136" s="34"/>
      <c r="CS136" s="87" t="s">
        <v>113</v>
      </c>
      <c r="CT136" s="102">
        <f t="shared" si="46"/>
        <v>0</v>
      </c>
      <c r="CU136" s="73" t="str">
        <f>Milieuvariabelen!N86</f>
        <v>Nee</v>
      </c>
      <c r="CV136" s="78"/>
      <c r="CW136" s="77"/>
      <c r="CX136" s="109"/>
      <c r="CY136" s="25"/>
      <c r="CZ136" s="25"/>
      <c r="DA136" s="25"/>
      <c r="DB136" s="25"/>
      <c r="DC136" s="25"/>
      <c r="DD136" s="25"/>
      <c r="DE136" s="25"/>
      <c r="DF136" s="25"/>
      <c r="DG136" s="25"/>
      <c r="DH136" s="25"/>
      <c r="DI136" s="25"/>
      <c r="DJ136" s="25"/>
      <c r="DK136" s="25"/>
      <c r="DL136" s="25"/>
      <c r="DM136" s="25"/>
      <c r="DN136" s="79"/>
      <c r="DO136" s="79"/>
      <c r="DP136" s="79"/>
      <c r="DQ136" s="79"/>
      <c r="DR136" s="79"/>
      <c r="DS136" s="108"/>
      <c r="DT136" s="77"/>
    </row>
    <row r="137" spans="1:124" ht="16.2" thickBot="1" x14ac:dyDescent="0.3">
      <c r="A137" s="33"/>
      <c r="B137" s="84"/>
      <c r="C137" s="112" t="s">
        <v>182</v>
      </c>
      <c r="D137" s="86">
        <f>D135*D136</f>
        <v>0</v>
      </c>
      <c r="E137" s="34"/>
      <c r="F137" s="84"/>
      <c r="G137" s="100" t="s">
        <v>183</v>
      </c>
      <c r="H137" s="86">
        <f>H135*H136</f>
        <v>0</v>
      </c>
      <c r="I137" s="34"/>
      <c r="J137" s="552" t="s">
        <v>106</v>
      </c>
      <c r="K137" s="102">
        <f>H175</f>
        <v>0</v>
      </c>
      <c r="L137" s="562" t="str">
        <f t="shared" si="47"/>
        <v>A/B</v>
      </c>
      <c r="M137" s="34"/>
      <c r="N137" s="552" t="s">
        <v>106</v>
      </c>
      <c r="O137" s="102">
        <f t="shared" si="55"/>
        <v>0</v>
      </c>
      <c r="P137" s="562" t="str">
        <f t="shared" si="48"/>
        <v>A</v>
      </c>
      <c r="Q137" s="40"/>
      <c r="R137" s="552" t="s">
        <v>106</v>
      </c>
      <c r="S137" s="102">
        <f t="shared" si="56"/>
        <v>0</v>
      </c>
      <c r="T137" s="562" t="str">
        <f t="shared" si="51"/>
        <v>Ja</v>
      </c>
      <c r="U137" s="40"/>
      <c r="V137" s="568" t="s">
        <v>106</v>
      </c>
      <c r="W137" s="484">
        <f t="shared" si="57"/>
        <v>0</v>
      </c>
      <c r="X137" s="562" t="str">
        <f t="shared" si="50"/>
        <v>Nee</v>
      </c>
      <c r="Y137" s="411"/>
      <c r="Z137" s="427"/>
      <c r="AA137" s="84"/>
      <c r="AB137" s="112" t="s">
        <v>182</v>
      </c>
      <c r="AC137" s="86">
        <f>AC135*AC136</f>
        <v>0</v>
      </c>
      <c r="AD137" s="34"/>
      <c r="AE137" s="84"/>
      <c r="AF137" s="100" t="s">
        <v>183</v>
      </c>
      <c r="AG137" s="86">
        <f>AG135*AG136</f>
        <v>0</v>
      </c>
      <c r="AH137" s="34"/>
      <c r="AI137" s="87" t="s">
        <v>106</v>
      </c>
      <c r="AJ137" s="88">
        <f>AG175</f>
        <v>0</v>
      </c>
      <c r="AK137" s="73" t="str">
        <f t="shared" si="27"/>
        <v>A/B</v>
      </c>
      <c r="AL137" s="34"/>
      <c r="AM137" s="87" t="s">
        <v>106</v>
      </c>
      <c r="AN137" s="102">
        <f t="shared" si="58"/>
        <v>0</v>
      </c>
      <c r="AO137" s="73" t="str">
        <f t="shared" si="29"/>
        <v>A</v>
      </c>
      <c r="AP137" s="40"/>
      <c r="AQ137" s="87" t="s">
        <v>106</v>
      </c>
      <c r="AR137" s="102">
        <f t="shared" si="59"/>
        <v>0</v>
      </c>
      <c r="AS137" s="73" t="str">
        <f t="shared" si="31"/>
        <v>Ja</v>
      </c>
      <c r="AT137" s="34"/>
      <c r="AU137" s="87" t="s">
        <v>106</v>
      </c>
      <c r="AV137" s="102">
        <f t="shared" si="60"/>
        <v>0</v>
      </c>
      <c r="AW137" s="73" t="str">
        <f t="shared" si="33"/>
        <v>Nee</v>
      </c>
      <c r="AX137" s="38"/>
      <c r="AY137" s="77"/>
      <c r="AZ137" s="84"/>
      <c r="BA137" s="112" t="s">
        <v>182</v>
      </c>
      <c r="BB137" s="86">
        <f>BB135*BB136</f>
        <v>0</v>
      </c>
      <c r="BC137" s="34"/>
      <c r="BD137" s="84"/>
      <c r="BE137" s="100" t="s">
        <v>183</v>
      </c>
      <c r="BF137" s="86">
        <f>BF135*BF136</f>
        <v>0</v>
      </c>
      <c r="BG137" s="34"/>
      <c r="BH137" s="87" t="s">
        <v>106</v>
      </c>
      <c r="BI137" s="88">
        <f>BF175</f>
        <v>0</v>
      </c>
      <c r="BJ137" s="73" t="str">
        <f t="shared" si="34"/>
        <v>A/B</v>
      </c>
      <c r="BK137" s="34"/>
      <c r="BL137" s="87" t="s">
        <v>106</v>
      </c>
      <c r="BM137" s="102">
        <f t="shared" si="61"/>
        <v>0</v>
      </c>
      <c r="BN137" s="73" t="str">
        <f t="shared" si="36"/>
        <v>A</v>
      </c>
      <c r="BO137" s="40"/>
      <c r="BP137" s="87" t="s">
        <v>106</v>
      </c>
      <c r="BQ137" s="102">
        <f t="shared" si="62"/>
        <v>0</v>
      </c>
      <c r="BR137" s="73" t="str">
        <f t="shared" si="38"/>
        <v>Ja</v>
      </c>
      <c r="BS137" s="34"/>
      <c r="BT137" s="87" t="s">
        <v>106</v>
      </c>
      <c r="BU137" s="102">
        <f t="shared" si="63"/>
        <v>0</v>
      </c>
      <c r="BV137" s="73" t="str">
        <f t="shared" si="40"/>
        <v>Nee</v>
      </c>
      <c r="BW137" s="78"/>
      <c r="BX137" s="77"/>
      <c r="BY137" s="84"/>
      <c r="BZ137" s="112" t="s">
        <v>182</v>
      </c>
      <c r="CA137" s="86">
        <f>CA135*CA136</f>
        <v>0</v>
      </c>
      <c r="CB137" s="34"/>
      <c r="CC137" s="84"/>
      <c r="CD137" s="100" t="s">
        <v>183</v>
      </c>
      <c r="CE137" s="86">
        <f>CE135*CE136</f>
        <v>0</v>
      </c>
      <c r="CF137" s="34"/>
      <c r="CG137" s="87" t="s">
        <v>106</v>
      </c>
      <c r="CH137" s="102">
        <f>CE175</f>
        <v>0</v>
      </c>
      <c r="CI137" s="73" t="str">
        <f t="shared" si="41"/>
        <v>A/B</v>
      </c>
      <c r="CJ137" s="34"/>
      <c r="CK137" s="87" t="s">
        <v>106</v>
      </c>
      <c r="CL137" s="102">
        <f t="shared" si="42"/>
        <v>0</v>
      </c>
      <c r="CM137" s="73" t="str">
        <f t="shared" si="43"/>
        <v>A</v>
      </c>
      <c r="CN137" s="40"/>
      <c r="CO137" s="87" t="s">
        <v>106</v>
      </c>
      <c r="CP137" s="102">
        <f t="shared" si="44"/>
        <v>0</v>
      </c>
      <c r="CQ137" s="73" t="str">
        <f t="shared" si="45"/>
        <v>Ja</v>
      </c>
      <c r="CR137" s="34"/>
      <c r="CS137" s="87" t="s">
        <v>106</v>
      </c>
      <c r="CT137" s="102">
        <f t="shared" si="46"/>
        <v>0</v>
      </c>
      <c r="CU137" s="73" t="str">
        <f>Milieuvariabelen!N87</f>
        <v>Nee</v>
      </c>
      <c r="CV137" s="78"/>
      <c r="CW137" s="77"/>
      <c r="CX137" s="113"/>
      <c r="CY137" s="114"/>
      <c r="CZ137" s="114"/>
      <c r="DA137" s="114"/>
      <c r="DB137" s="114"/>
      <c r="DC137" s="114"/>
      <c r="DD137" s="114"/>
      <c r="DE137" s="114"/>
      <c r="DF137" s="114"/>
      <c r="DG137" s="114"/>
      <c r="DH137" s="114"/>
      <c r="DI137" s="114"/>
      <c r="DJ137" s="114"/>
      <c r="DK137" s="114"/>
      <c r="DL137" s="114"/>
      <c r="DM137" s="114"/>
      <c r="DN137" s="115"/>
      <c r="DO137" s="115"/>
      <c r="DP137" s="115"/>
      <c r="DQ137" s="115"/>
      <c r="DR137" s="115"/>
      <c r="DS137" s="116"/>
      <c r="DT137" s="77"/>
    </row>
    <row r="138" spans="1:124" ht="23.4" thickBot="1" x14ac:dyDescent="0.3">
      <c r="A138" s="33"/>
      <c r="B138" s="33"/>
      <c r="C138" s="34"/>
      <c r="D138" s="89"/>
      <c r="E138" s="34"/>
      <c r="F138" s="33"/>
      <c r="G138" s="34"/>
      <c r="H138" s="89"/>
      <c r="I138" s="34"/>
      <c r="J138" s="552" t="s">
        <v>141</v>
      </c>
      <c r="K138" s="102">
        <f>H179</f>
        <v>0</v>
      </c>
      <c r="L138" s="562" t="str">
        <f t="shared" si="47"/>
        <v>A/B</v>
      </c>
      <c r="M138" s="34"/>
      <c r="N138" s="552" t="s">
        <v>141</v>
      </c>
      <c r="O138" s="102">
        <f t="shared" si="55"/>
        <v>0</v>
      </c>
      <c r="P138" s="562" t="str">
        <f t="shared" si="48"/>
        <v>A</v>
      </c>
      <c r="Q138" s="40"/>
      <c r="R138" s="552" t="s">
        <v>141</v>
      </c>
      <c r="S138" s="102">
        <f t="shared" si="56"/>
        <v>0</v>
      </c>
      <c r="T138" s="562" t="str">
        <f t="shared" si="51"/>
        <v>Ja</v>
      </c>
      <c r="U138" s="40"/>
      <c r="V138" s="568" t="s">
        <v>141</v>
      </c>
      <c r="W138" s="484">
        <f t="shared" si="57"/>
        <v>0</v>
      </c>
      <c r="X138" s="562" t="str">
        <f t="shared" si="50"/>
        <v>Ja</v>
      </c>
      <c r="Y138" s="411"/>
      <c r="Z138" s="427"/>
      <c r="AA138" s="33"/>
      <c r="AB138" s="34"/>
      <c r="AC138" s="89"/>
      <c r="AD138" s="34"/>
      <c r="AE138" s="33"/>
      <c r="AF138" s="34"/>
      <c r="AG138" s="89"/>
      <c r="AH138" s="34"/>
      <c r="AI138" s="87" t="s">
        <v>141</v>
      </c>
      <c r="AJ138" s="88">
        <f>AG179</f>
        <v>0</v>
      </c>
      <c r="AK138" s="73" t="str">
        <f t="shared" si="27"/>
        <v>A/B</v>
      </c>
      <c r="AL138" s="34"/>
      <c r="AM138" s="87" t="s">
        <v>141</v>
      </c>
      <c r="AN138" s="102">
        <f t="shared" si="58"/>
        <v>0</v>
      </c>
      <c r="AO138" s="73" t="str">
        <f t="shared" si="29"/>
        <v>A</v>
      </c>
      <c r="AP138" s="40"/>
      <c r="AQ138" s="87" t="s">
        <v>141</v>
      </c>
      <c r="AR138" s="102">
        <f t="shared" si="59"/>
        <v>0</v>
      </c>
      <c r="AS138" s="73" t="str">
        <f t="shared" si="31"/>
        <v>Ja</v>
      </c>
      <c r="AT138" s="34"/>
      <c r="AU138" s="87" t="s">
        <v>141</v>
      </c>
      <c r="AV138" s="102">
        <f t="shared" si="60"/>
        <v>0</v>
      </c>
      <c r="AW138" s="73" t="str">
        <f t="shared" si="33"/>
        <v>Ja</v>
      </c>
      <c r="AX138" s="36"/>
      <c r="AY138" s="77"/>
      <c r="AZ138" s="33"/>
      <c r="BA138" s="34"/>
      <c r="BB138" s="89"/>
      <c r="BC138" s="34"/>
      <c r="BD138" s="33"/>
      <c r="BE138" s="34"/>
      <c r="BF138" s="89"/>
      <c r="BG138" s="34"/>
      <c r="BH138" s="87" t="s">
        <v>141</v>
      </c>
      <c r="BI138" s="88">
        <f>BF179</f>
        <v>0</v>
      </c>
      <c r="BJ138" s="73" t="str">
        <f t="shared" si="34"/>
        <v>A/B</v>
      </c>
      <c r="BK138" s="34"/>
      <c r="BL138" s="87" t="s">
        <v>141</v>
      </c>
      <c r="BM138" s="102">
        <f t="shared" si="61"/>
        <v>0</v>
      </c>
      <c r="BN138" s="73" t="str">
        <f t="shared" si="36"/>
        <v>A</v>
      </c>
      <c r="BO138" s="40"/>
      <c r="BP138" s="87" t="s">
        <v>141</v>
      </c>
      <c r="BQ138" s="102">
        <f t="shared" si="62"/>
        <v>0</v>
      </c>
      <c r="BR138" s="73" t="str">
        <f t="shared" si="38"/>
        <v>Ja</v>
      </c>
      <c r="BS138" s="34"/>
      <c r="BT138" s="87" t="s">
        <v>141</v>
      </c>
      <c r="BU138" s="102">
        <f t="shared" si="63"/>
        <v>0</v>
      </c>
      <c r="BV138" s="73" t="str">
        <f t="shared" si="40"/>
        <v>Ja</v>
      </c>
      <c r="BW138" s="78"/>
      <c r="BX138" s="77"/>
      <c r="BY138" s="33"/>
      <c r="BZ138" s="34"/>
      <c r="CA138" s="89"/>
      <c r="CB138" s="34"/>
      <c r="CC138" s="33"/>
      <c r="CD138" s="34"/>
      <c r="CE138" s="89"/>
      <c r="CF138" s="34"/>
      <c r="CG138" s="87" t="s">
        <v>141</v>
      </c>
      <c r="CH138" s="102">
        <f>CE179</f>
        <v>0</v>
      </c>
      <c r="CI138" s="73" t="str">
        <f t="shared" si="41"/>
        <v>A/B</v>
      </c>
      <c r="CJ138" s="34"/>
      <c r="CK138" s="87" t="s">
        <v>141</v>
      </c>
      <c r="CL138" s="102">
        <f t="shared" si="42"/>
        <v>0</v>
      </c>
      <c r="CM138" s="73" t="str">
        <f t="shared" si="43"/>
        <v>A</v>
      </c>
      <c r="CN138" s="40"/>
      <c r="CO138" s="87" t="s">
        <v>141</v>
      </c>
      <c r="CP138" s="102">
        <f t="shared" si="44"/>
        <v>0</v>
      </c>
      <c r="CQ138" s="73" t="str">
        <f t="shared" si="45"/>
        <v>Ja</v>
      </c>
      <c r="CR138" s="34"/>
      <c r="CS138" s="87" t="s">
        <v>141</v>
      </c>
      <c r="CT138" s="102">
        <f t="shared" si="46"/>
        <v>0</v>
      </c>
      <c r="CU138" s="73" t="str">
        <f>Milieuvariabelen!N88</f>
        <v>Ja</v>
      </c>
      <c r="CV138" s="78"/>
      <c r="CW138" s="77"/>
      <c r="DA138" s="77"/>
      <c r="DB138" s="77"/>
      <c r="DC138" s="77"/>
      <c r="DD138" s="77" t="s">
        <v>398</v>
      </c>
      <c r="DE138" s="77"/>
      <c r="DF138" s="77"/>
      <c r="DG138" s="77"/>
      <c r="DH138" s="77"/>
      <c r="DI138" s="77"/>
      <c r="DJ138" s="77"/>
      <c r="DK138" s="77"/>
      <c r="DL138" s="77"/>
      <c r="DM138" s="77"/>
      <c r="DN138" s="77"/>
      <c r="DO138" s="77"/>
      <c r="DP138" s="77"/>
      <c r="DQ138" s="77"/>
      <c r="DR138" s="77"/>
      <c r="DS138" s="77"/>
      <c r="DT138" s="77"/>
    </row>
    <row r="139" spans="1:124" ht="15.6" x14ac:dyDescent="0.25">
      <c r="A139" s="33"/>
      <c r="B139" s="58" t="s">
        <v>66</v>
      </c>
      <c r="C139" s="59" t="s">
        <v>172</v>
      </c>
      <c r="D139" s="60">
        <f>X6</f>
        <v>0</v>
      </c>
      <c r="E139" s="34"/>
      <c r="F139" s="58" t="s">
        <v>66</v>
      </c>
      <c r="G139" s="59" t="s">
        <v>172</v>
      </c>
      <c r="H139" s="60">
        <f>D139</f>
        <v>0</v>
      </c>
      <c r="I139" s="34"/>
      <c r="J139" s="552" t="s">
        <v>108</v>
      </c>
      <c r="K139" s="102">
        <f>H183</f>
        <v>0</v>
      </c>
      <c r="L139" s="562" t="str">
        <f t="shared" si="47"/>
        <v>A/B</v>
      </c>
      <c r="M139" s="34"/>
      <c r="N139" s="552" t="s">
        <v>108</v>
      </c>
      <c r="O139" s="102">
        <f t="shared" si="55"/>
        <v>0</v>
      </c>
      <c r="P139" s="562" t="str">
        <f t="shared" si="48"/>
        <v>A</v>
      </c>
      <c r="Q139" s="40"/>
      <c r="R139" s="552" t="s">
        <v>108</v>
      </c>
      <c r="S139" s="102">
        <f t="shared" si="56"/>
        <v>0</v>
      </c>
      <c r="T139" s="562" t="str">
        <f t="shared" si="51"/>
        <v>Nee</v>
      </c>
      <c r="U139" s="40"/>
      <c r="V139" s="568" t="s">
        <v>108</v>
      </c>
      <c r="W139" s="484">
        <f t="shared" si="57"/>
        <v>0</v>
      </c>
      <c r="X139" s="562" t="str">
        <f t="shared" si="50"/>
        <v>Nee</v>
      </c>
      <c r="Y139" s="411"/>
      <c r="Z139" s="427"/>
      <c r="AA139" s="58" t="s">
        <v>66</v>
      </c>
      <c r="AB139" s="59" t="s">
        <v>172</v>
      </c>
      <c r="AC139" s="60">
        <f>R6</f>
        <v>0</v>
      </c>
      <c r="AD139" s="34"/>
      <c r="AE139" s="58" t="s">
        <v>66</v>
      </c>
      <c r="AF139" s="59" t="s">
        <v>172</v>
      </c>
      <c r="AG139" s="60">
        <f>AC139</f>
        <v>0</v>
      </c>
      <c r="AH139" s="34"/>
      <c r="AI139" s="87" t="s">
        <v>108</v>
      </c>
      <c r="AJ139" s="72">
        <f>AG183</f>
        <v>0</v>
      </c>
      <c r="AK139" s="73" t="str">
        <f t="shared" si="27"/>
        <v>A/B</v>
      </c>
      <c r="AL139" s="34"/>
      <c r="AM139" s="87" t="s">
        <v>108</v>
      </c>
      <c r="AN139" s="102">
        <f t="shared" si="58"/>
        <v>0</v>
      </c>
      <c r="AO139" s="73" t="str">
        <f t="shared" si="29"/>
        <v>A</v>
      </c>
      <c r="AP139" s="40"/>
      <c r="AQ139" s="87" t="s">
        <v>108</v>
      </c>
      <c r="AR139" s="102">
        <f t="shared" si="59"/>
        <v>0</v>
      </c>
      <c r="AS139" s="73" t="str">
        <f t="shared" si="31"/>
        <v>Nee</v>
      </c>
      <c r="AT139" s="34"/>
      <c r="AU139" s="87" t="s">
        <v>108</v>
      </c>
      <c r="AV139" s="102">
        <f t="shared" si="60"/>
        <v>0</v>
      </c>
      <c r="AW139" s="73" t="str">
        <f t="shared" si="33"/>
        <v>Nee</v>
      </c>
      <c r="AX139" s="38"/>
      <c r="AY139" s="40"/>
      <c r="AZ139" s="58" t="s">
        <v>66</v>
      </c>
      <c r="BA139" s="59" t="s">
        <v>172</v>
      </c>
      <c r="BB139" s="60">
        <f>U6</f>
        <v>0</v>
      </c>
      <c r="BC139" s="34"/>
      <c r="BD139" s="58" t="s">
        <v>66</v>
      </c>
      <c r="BE139" s="59" t="s">
        <v>172</v>
      </c>
      <c r="BF139" s="60">
        <f>BB139</f>
        <v>0</v>
      </c>
      <c r="BG139" s="34"/>
      <c r="BH139" s="87" t="s">
        <v>108</v>
      </c>
      <c r="BI139" s="88">
        <f>BF183</f>
        <v>0</v>
      </c>
      <c r="BJ139" s="73" t="str">
        <f t="shared" si="34"/>
        <v>A/B</v>
      </c>
      <c r="BK139" s="34"/>
      <c r="BL139" s="87" t="s">
        <v>108</v>
      </c>
      <c r="BM139" s="102">
        <f t="shared" si="61"/>
        <v>0</v>
      </c>
      <c r="BN139" s="73" t="str">
        <f t="shared" si="36"/>
        <v>A</v>
      </c>
      <c r="BO139" s="40"/>
      <c r="BP139" s="87" t="s">
        <v>108</v>
      </c>
      <c r="BQ139" s="102">
        <f t="shared" si="62"/>
        <v>0</v>
      </c>
      <c r="BR139" s="73" t="str">
        <f t="shared" si="38"/>
        <v>Nee</v>
      </c>
      <c r="BS139" s="34"/>
      <c r="BT139" s="87" t="s">
        <v>108</v>
      </c>
      <c r="BU139" s="102">
        <f t="shared" si="63"/>
        <v>0</v>
      </c>
      <c r="BV139" s="73" t="str">
        <f t="shared" si="40"/>
        <v>Nee</v>
      </c>
      <c r="BW139" s="119"/>
      <c r="BX139" s="40"/>
      <c r="BY139" s="58" t="s">
        <v>66</v>
      </c>
      <c r="BZ139" s="59" t="s">
        <v>172</v>
      </c>
      <c r="CA139" s="60">
        <f>O6</f>
        <v>0</v>
      </c>
      <c r="CB139" s="34"/>
      <c r="CC139" s="58" t="s">
        <v>66</v>
      </c>
      <c r="CD139" s="59" t="s">
        <v>172</v>
      </c>
      <c r="CE139" s="60">
        <f>CA139</f>
        <v>0</v>
      </c>
      <c r="CF139" s="34"/>
      <c r="CG139" s="87" t="s">
        <v>108</v>
      </c>
      <c r="CH139" s="102">
        <f>CE183</f>
        <v>0</v>
      </c>
      <c r="CI139" s="73" t="str">
        <f t="shared" si="41"/>
        <v>A/B</v>
      </c>
      <c r="CJ139" s="34"/>
      <c r="CK139" s="87" t="s">
        <v>108</v>
      </c>
      <c r="CL139" s="102">
        <f t="shared" si="42"/>
        <v>0</v>
      </c>
      <c r="CM139" s="73" t="str">
        <f t="shared" si="43"/>
        <v>A</v>
      </c>
      <c r="CN139" s="40"/>
      <c r="CO139" s="87" t="s">
        <v>108</v>
      </c>
      <c r="CP139" s="102">
        <f t="shared" si="44"/>
        <v>0</v>
      </c>
      <c r="CQ139" s="73" t="str">
        <f t="shared" si="45"/>
        <v>Nee</v>
      </c>
      <c r="CR139" s="34"/>
      <c r="CS139" s="87" t="s">
        <v>108</v>
      </c>
      <c r="CT139" s="102">
        <f t="shared" si="46"/>
        <v>0</v>
      </c>
      <c r="CU139" s="73" t="str">
        <f>Milieuvariabelen!N89</f>
        <v>Nee</v>
      </c>
      <c r="CV139" s="119"/>
      <c r="CW139" s="40"/>
      <c r="DA139" s="40"/>
      <c r="DB139" s="40"/>
      <c r="DC139" s="40"/>
      <c r="DD139" s="40"/>
      <c r="DE139" s="40"/>
      <c r="DF139" s="40"/>
      <c r="DG139" s="40"/>
      <c r="DH139" s="40"/>
      <c r="DI139" s="40"/>
      <c r="DJ139" s="40"/>
      <c r="DK139" s="40"/>
      <c r="DL139" s="40"/>
      <c r="DM139" s="40"/>
      <c r="DN139" s="40"/>
      <c r="DO139" s="40"/>
      <c r="DP139" s="40"/>
      <c r="DQ139" s="40"/>
      <c r="DR139" s="40"/>
      <c r="DS139" s="40"/>
      <c r="DT139" s="40"/>
    </row>
    <row r="140" spans="1:124" ht="22.8" x14ac:dyDescent="0.25">
      <c r="A140" s="33"/>
      <c r="B140" s="69"/>
      <c r="C140" s="34" t="s">
        <v>175</v>
      </c>
      <c r="D140" s="70">
        <f>D37</f>
        <v>1.5</v>
      </c>
      <c r="E140" s="34"/>
      <c r="F140" s="69"/>
      <c r="G140" s="96" t="s">
        <v>176</v>
      </c>
      <c r="H140" s="70">
        <f>H37</f>
        <v>9</v>
      </c>
      <c r="I140" s="34"/>
      <c r="J140" s="552" t="s">
        <v>109</v>
      </c>
      <c r="K140" s="102">
        <f>H187</f>
        <v>0</v>
      </c>
      <c r="L140" s="562" t="str">
        <f t="shared" si="47"/>
        <v>A/B</v>
      </c>
      <c r="M140" s="34"/>
      <c r="N140" s="552" t="s">
        <v>109</v>
      </c>
      <c r="O140" s="102">
        <f t="shared" si="55"/>
        <v>0</v>
      </c>
      <c r="P140" s="562" t="str">
        <f t="shared" si="48"/>
        <v>A</v>
      </c>
      <c r="Q140" s="40"/>
      <c r="R140" s="552" t="s">
        <v>109</v>
      </c>
      <c r="S140" s="102">
        <f t="shared" si="56"/>
        <v>0</v>
      </c>
      <c r="T140" s="562" t="str">
        <f t="shared" si="51"/>
        <v>Nee</v>
      </c>
      <c r="U140" s="40"/>
      <c r="V140" s="568" t="s">
        <v>109</v>
      </c>
      <c r="W140" s="484">
        <f t="shared" si="57"/>
        <v>0</v>
      </c>
      <c r="X140" s="562" t="str">
        <f t="shared" si="50"/>
        <v>Nee</v>
      </c>
      <c r="Y140" s="411"/>
      <c r="Z140" s="427"/>
      <c r="AA140" s="69"/>
      <c r="AB140" s="34" t="s">
        <v>175</v>
      </c>
      <c r="AC140" s="70">
        <f>AC37</f>
        <v>1.5</v>
      </c>
      <c r="AD140" s="34"/>
      <c r="AE140" s="69"/>
      <c r="AF140" s="96" t="s">
        <v>176</v>
      </c>
      <c r="AG140" s="70">
        <f>AG37</f>
        <v>9</v>
      </c>
      <c r="AH140" s="34"/>
      <c r="AI140" s="87" t="s">
        <v>109</v>
      </c>
      <c r="AJ140" s="88">
        <f>AG187</f>
        <v>0</v>
      </c>
      <c r="AK140" s="73" t="str">
        <f t="shared" si="27"/>
        <v>A/B</v>
      </c>
      <c r="AL140" s="34"/>
      <c r="AM140" s="87" t="s">
        <v>109</v>
      </c>
      <c r="AN140" s="102">
        <f t="shared" si="58"/>
        <v>0</v>
      </c>
      <c r="AO140" s="73" t="str">
        <f t="shared" si="29"/>
        <v>A</v>
      </c>
      <c r="AP140" s="40"/>
      <c r="AQ140" s="87" t="s">
        <v>109</v>
      </c>
      <c r="AR140" s="102">
        <f t="shared" si="59"/>
        <v>0</v>
      </c>
      <c r="AS140" s="73" t="str">
        <f t="shared" si="31"/>
        <v>Nee</v>
      </c>
      <c r="AT140" s="34"/>
      <c r="AU140" s="87" t="s">
        <v>109</v>
      </c>
      <c r="AV140" s="102">
        <f t="shared" si="60"/>
        <v>0</v>
      </c>
      <c r="AW140" s="73" t="str">
        <f t="shared" si="33"/>
        <v>Nee</v>
      </c>
      <c r="AX140" s="36"/>
      <c r="AY140" s="40"/>
      <c r="AZ140" s="69"/>
      <c r="BA140" s="34" t="s">
        <v>175</v>
      </c>
      <c r="BB140" s="70">
        <f>BB37</f>
        <v>1.5</v>
      </c>
      <c r="BC140" s="34"/>
      <c r="BD140" s="69"/>
      <c r="BE140" s="96" t="s">
        <v>176</v>
      </c>
      <c r="BF140" s="70">
        <f>BF37</f>
        <v>9</v>
      </c>
      <c r="BG140" s="34"/>
      <c r="BH140" s="87" t="s">
        <v>109</v>
      </c>
      <c r="BI140" s="102">
        <f>BF187</f>
        <v>0</v>
      </c>
      <c r="BJ140" s="73" t="str">
        <f t="shared" si="34"/>
        <v>A/B</v>
      </c>
      <c r="BK140" s="34"/>
      <c r="BL140" s="87" t="s">
        <v>109</v>
      </c>
      <c r="BM140" s="102">
        <f t="shared" si="61"/>
        <v>0</v>
      </c>
      <c r="BN140" s="73" t="str">
        <f t="shared" si="36"/>
        <v>A</v>
      </c>
      <c r="BO140" s="40"/>
      <c r="BP140" s="87" t="s">
        <v>109</v>
      </c>
      <c r="BQ140" s="102">
        <f t="shared" si="62"/>
        <v>0</v>
      </c>
      <c r="BR140" s="73" t="str">
        <f t="shared" si="38"/>
        <v>Nee</v>
      </c>
      <c r="BS140" s="34"/>
      <c r="BT140" s="87" t="s">
        <v>109</v>
      </c>
      <c r="BU140" s="102">
        <f t="shared" si="63"/>
        <v>0</v>
      </c>
      <c r="BV140" s="73" t="str">
        <f t="shared" si="40"/>
        <v>Nee</v>
      </c>
      <c r="BW140" s="119"/>
      <c r="BX140" s="40"/>
      <c r="BY140" s="69"/>
      <c r="BZ140" s="34" t="s">
        <v>175</v>
      </c>
      <c r="CA140" s="70">
        <f>CA37</f>
        <v>1.5</v>
      </c>
      <c r="CB140" s="34"/>
      <c r="CC140" s="69"/>
      <c r="CD140" s="96" t="s">
        <v>176</v>
      </c>
      <c r="CE140" s="70">
        <f>CE37</f>
        <v>9</v>
      </c>
      <c r="CF140" s="34"/>
      <c r="CG140" s="87" t="s">
        <v>109</v>
      </c>
      <c r="CH140" s="102">
        <f>CE187</f>
        <v>0</v>
      </c>
      <c r="CI140" s="73" t="str">
        <f t="shared" si="41"/>
        <v>A/B</v>
      </c>
      <c r="CJ140" s="34"/>
      <c r="CK140" s="87" t="s">
        <v>109</v>
      </c>
      <c r="CL140" s="102">
        <f t="shared" si="42"/>
        <v>0</v>
      </c>
      <c r="CM140" s="73" t="str">
        <f t="shared" si="43"/>
        <v>A</v>
      </c>
      <c r="CN140" s="40"/>
      <c r="CO140" s="87" t="s">
        <v>109</v>
      </c>
      <c r="CP140" s="102">
        <f t="shared" si="44"/>
        <v>0</v>
      </c>
      <c r="CQ140" s="73" t="str">
        <f t="shared" si="45"/>
        <v>Nee</v>
      </c>
      <c r="CR140" s="34"/>
      <c r="CS140" s="87" t="s">
        <v>109</v>
      </c>
      <c r="CT140" s="102">
        <f t="shared" si="46"/>
        <v>0</v>
      </c>
      <c r="CU140" s="73" t="str">
        <f>Milieuvariabelen!N90</f>
        <v>Nee</v>
      </c>
      <c r="CV140" s="119"/>
      <c r="CW140" s="40"/>
      <c r="DA140" s="40"/>
      <c r="DB140" s="40"/>
      <c r="DC140" s="40"/>
      <c r="DD140" s="40"/>
      <c r="DE140" s="40"/>
      <c r="DF140" s="40"/>
      <c r="DG140" s="40"/>
      <c r="DH140" s="40"/>
      <c r="DI140" s="40"/>
      <c r="DJ140" s="40"/>
      <c r="DK140" s="40"/>
      <c r="DL140" s="40"/>
      <c r="DM140" s="40"/>
      <c r="DN140" s="40"/>
      <c r="DO140" s="40"/>
      <c r="DP140" s="40"/>
      <c r="DQ140" s="40"/>
      <c r="DR140" s="40"/>
      <c r="DS140" s="40"/>
      <c r="DT140" s="40"/>
    </row>
    <row r="141" spans="1:124" ht="16.2" thickBot="1" x14ac:dyDescent="0.3">
      <c r="A141" s="33"/>
      <c r="B141" s="84"/>
      <c r="C141" s="112" t="s">
        <v>182</v>
      </c>
      <c r="D141" s="86">
        <f>D139*D140</f>
        <v>0</v>
      </c>
      <c r="E141" s="34"/>
      <c r="F141" s="84"/>
      <c r="G141" s="100" t="s">
        <v>183</v>
      </c>
      <c r="H141" s="86">
        <f>H139*H140</f>
        <v>0</v>
      </c>
      <c r="I141" s="34"/>
      <c r="J141" s="553" t="s">
        <v>110</v>
      </c>
      <c r="K141" s="118">
        <f>H191</f>
        <v>0</v>
      </c>
      <c r="L141" s="562" t="str">
        <f t="shared" si="47"/>
        <v>A</v>
      </c>
      <c r="M141" s="34"/>
      <c r="N141" s="553" t="s">
        <v>110</v>
      </c>
      <c r="O141" s="118">
        <f t="shared" si="55"/>
        <v>0</v>
      </c>
      <c r="P141" s="562" t="str">
        <f t="shared" si="48"/>
        <v>A</v>
      </c>
      <c r="Q141" s="40"/>
      <c r="R141" s="553" t="s">
        <v>110</v>
      </c>
      <c r="S141" s="573">
        <f t="shared" si="56"/>
        <v>0</v>
      </c>
      <c r="T141" s="574" t="str">
        <f t="shared" si="51"/>
        <v>Nee</v>
      </c>
      <c r="U141" s="40"/>
      <c r="V141" s="577" t="s">
        <v>110</v>
      </c>
      <c r="W141" s="578">
        <f t="shared" si="57"/>
        <v>0</v>
      </c>
      <c r="X141" s="574" t="str">
        <f t="shared" si="50"/>
        <v>Ja</v>
      </c>
      <c r="Y141" s="411"/>
      <c r="Z141" s="427"/>
      <c r="AA141" s="84"/>
      <c r="AB141" s="112" t="s">
        <v>182</v>
      </c>
      <c r="AC141" s="86">
        <f>AC139*AC140</f>
        <v>0</v>
      </c>
      <c r="AD141" s="34"/>
      <c r="AE141" s="84"/>
      <c r="AF141" s="100" t="s">
        <v>183</v>
      </c>
      <c r="AG141" s="86">
        <f>AG139*AG140</f>
        <v>0</v>
      </c>
      <c r="AH141" s="34"/>
      <c r="AI141" s="87" t="s">
        <v>110</v>
      </c>
      <c r="AJ141" s="88">
        <f>AG191</f>
        <v>0</v>
      </c>
      <c r="AK141" s="73" t="str">
        <f t="shared" si="27"/>
        <v>A</v>
      </c>
      <c r="AL141" s="34"/>
      <c r="AM141" s="87" t="s">
        <v>110</v>
      </c>
      <c r="AN141" s="102">
        <f t="shared" si="58"/>
        <v>0</v>
      </c>
      <c r="AO141" s="73" t="str">
        <f t="shared" si="29"/>
        <v>A</v>
      </c>
      <c r="AP141" s="40"/>
      <c r="AQ141" s="87" t="s">
        <v>110</v>
      </c>
      <c r="AR141" s="102">
        <f t="shared" si="59"/>
        <v>0</v>
      </c>
      <c r="AS141" s="73" t="str">
        <f t="shared" si="31"/>
        <v>Nee</v>
      </c>
      <c r="AT141" s="34"/>
      <c r="AU141" s="87" t="s">
        <v>110</v>
      </c>
      <c r="AV141" s="102">
        <f t="shared" si="60"/>
        <v>0</v>
      </c>
      <c r="AW141" s="73" t="str">
        <f t="shared" si="33"/>
        <v>Ja</v>
      </c>
      <c r="AX141" s="38"/>
      <c r="AY141" s="40"/>
      <c r="AZ141" s="84"/>
      <c r="BA141" s="112" t="s">
        <v>182</v>
      </c>
      <c r="BB141" s="86">
        <f>BB139*BB140</f>
        <v>0</v>
      </c>
      <c r="BC141" s="34"/>
      <c r="BD141" s="84"/>
      <c r="BE141" s="100" t="s">
        <v>183</v>
      </c>
      <c r="BF141" s="86">
        <f>BF139*BF140</f>
        <v>0</v>
      </c>
      <c r="BG141" s="34"/>
      <c r="BH141" s="87" t="s">
        <v>110</v>
      </c>
      <c r="BI141" s="102">
        <f>BF191</f>
        <v>0</v>
      </c>
      <c r="BJ141" s="73" t="str">
        <f t="shared" si="34"/>
        <v>A</v>
      </c>
      <c r="BK141" s="34"/>
      <c r="BL141" s="87" t="s">
        <v>110</v>
      </c>
      <c r="BM141" s="102">
        <f t="shared" si="61"/>
        <v>0</v>
      </c>
      <c r="BN141" s="73" t="str">
        <f t="shared" si="36"/>
        <v>A</v>
      </c>
      <c r="BO141" s="40"/>
      <c r="BP141" s="87" t="s">
        <v>110</v>
      </c>
      <c r="BQ141" s="102">
        <f t="shared" si="62"/>
        <v>0</v>
      </c>
      <c r="BR141" s="73" t="str">
        <f t="shared" si="38"/>
        <v>Nee</v>
      </c>
      <c r="BS141" s="34"/>
      <c r="BT141" s="87" t="s">
        <v>110</v>
      </c>
      <c r="BU141" s="102">
        <f t="shared" si="63"/>
        <v>0</v>
      </c>
      <c r="BV141" s="73" t="str">
        <f t="shared" si="40"/>
        <v>Ja</v>
      </c>
      <c r="BW141" s="119"/>
      <c r="BX141" s="40"/>
      <c r="BY141" s="84"/>
      <c r="BZ141" s="112" t="s">
        <v>182</v>
      </c>
      <c r="CA141" s="86">
        <f>CA139*CA140</f>
        <v>0</v>
      </c>
      <c r="CB141" s="34"/>
      <c r="CC141" s="84"/>
      <c r="CD141" s="100" t="s">
        <v>183</v>
      </c>
      <c r="CE141" s="86">
        <f>CE139*CE140</f>
        <v>0</v>
      </c>
      <c r="CF141" s="34"/>
      <c r="CG141" s="87" t="s">
        <v>110</v>
      </c>
      <c r="CH141" s="102">
        <f>CE191</f>
        <v>0</v>
      </c>
      <c r="CI141" s="344" t="str">
        <f t="shared" si="41"/>
        <v>A</v>
      </c>
      <c r="CJ141" s="34"/>
      <c r="CK141" s="87" t="s">
        <v>110</v>
      </c>
      <c r="CL141" s="102">
        <f t="shared" si="42"/>
        <v>0</v>
      </c>
      <c r="CM141" s="344" t="str">
        <f t="shared" si="43"/>
        <v>A</v>
      </c>
      <c r="CN141" s="40"/>
      <c r="CO141" s="87" t="s">
        <v>110</v>
      </c>
      <c r="CP141" s="102">
        <f t="shared" si="44"/>
        <v>0</v>
      </c>
      <c r="CQ141" s="344" t="str">
        <f t="shared" si="45"/>
        <v>Nee</v>
      </c>
      <c r="CR141" s="34"/>
      <c r="CS141" s="87" t="s">
        <v>110</v>
      </c>
      <c r="CT141" s="102">
        <f t="shared" si="46"/>
        <v>0</v>
      </c>
      <c r="CU141" s="344" t="str">
        <f>Milieuvariabelen!N91</f>
        <v>Ja</v>
      </c>
      <c r="CV141" s="119"/>
      <c r="CW141" s="40"/>
      <c r="DA141" s="40"/>
      <c r="DB141" s="40"/>
      <c r="DC141" s="40"/>
      <c r="DD141" s="40"/>
      <c r="DE141" s="40"/>
      <c r="DF141" s="40"/>
      <c r="DG141" s="40"/>
      <c r="DH141" s="40"/>
      <c r="DI141" s="40"/>
      <c r="DJ141" s="40"/>
      <c r="DK141" s="40"/>
      <c r="DL141" s="40"/>
      <c r="DM141" s="40"/>
      <c r="DN141" s="40"/>
      <c r="DO141" s="40"/>
      <c r="DP141" s="40"/>
      <c r="DQ141" s="40"/>
      <c r="DR141" s="40"/>
      <c r="DS141" s="40"/>
      <c r="DT141" s="40"/>
    </row>
    <row r="142" spans="1:124" ht="23.4" thickBot="1" x14ac:dyDescent="0.3">
      <c r="A142" s="33"/>
      <c r="B142" s="33"/>
      <c r="C142" s="34"/>
      <c r="D142" s="89"/>
      <c r="E142" s="34"/>
      <c r="F142" s="33"/>
      <c r="G142" s="34"/>
      <c r="H142" s="89"/>
      <c r="I142" s="34"/>
      <c r="J142" s="554" t="s">
        <v>21</v>
      </c>
      <c r="K142" s="555">
        <f>D200</f>
        <v>0</v>
      </c>
      <c r="L142" s="556" t="str">
        <f>L39</f>
        <v>B</v>
      </c>
      <c r="M142" s="34"/>
      <c r="N142" s="554" t="s">
        <v>21</v>
      </c>
      <c r="O142" s="559">
        <f>K142</f>
        <v>0</v>
      </c>
      <c r="P142" s="556" t="str">
        <f t="shared" si="48"/>
        <v>A/B</v>
      </c>
      <c r="Q142" s="40"/>
      <c r="R142" s="572" t="s">
        <v>21</v>
      </c>
      <c r="S142" s="575">
        <f>O142</f>
        <v>0</v>
      </c>
      <c r="T142" s="576" t="str">
        <f t="shared" ref="T142" si="64">T39</f>
        <v>Nee</v>
      </c>
      <c r="U142" s="34"/>
      <c r="V142" s="481" t="s">
        <v>21</v>
      </c>
      <c r="W142" s="579">
        <f>S142</f>
        <v>0</v>
      </c>
      <c r="X142" s="576" t="str">
        <f t="shared" ref="X142" si="65">X39</f>
        <v>Nee</v>
      </c>
      <c r="Y142" s="411"/>
      <c r="Z142" s="427"/>
      <c r="AA142" s="33"/>
      <c r="AB142" s="34"/>
      <c r="AC142" s="89"/>
      <c r="AD142" s="34"/>
      <c r="AE142" s="33"/>
      <c r="AF142" s="34"/>
      <c r="AG142" s="89"/>
      <c r="AH142" s="34"/>
      <c r="AI142" s="117" t="s">
        <v>21</v>
      </c>
      <c r="AJ142" s="118">
        <f>AC195+AC202*0.75</f>
        <v>0</v>
      </c>
      <c r="AK142" s="73" t="str">
        <f t="shared" si="27"/>
        <v>B</v>
      </c>
      <c r="AL142" s="34"/>
      <c r="AM142" s="117" t="s">
        <v>21</v>
      </c>
      <c r="AN142" s="118">
        <f t="shared" si="58"/>
        <v>0</v>
      </c>
      <c r="AO142" s="73" t="str">
        <f t="shared" si="29"/>
        <v>A/B</v>
      </c>
      <c r="AP142" s="40"/>
      <c r="AQ142" s="117" t="s">
        <v>21</v>
      </c>
      <c r="AR142" s="118">
        <f t="shared" si="59"/>
        <v>0</v>
      </c>
      <c r="AS142" s="73" t="str">
        <f t="shared" si="31"/>
        <v>Nee</v>
      </c>
      <c r="AT142" s="34"/>
      <c r="AU142" s="117" t="s">
        <v>21</v>
      </c>
      <c r="AV142" s="118">
        <f t="shared" si="60"/>
        <v>0</v>
      </c>
      <c r="AW142" s="73" t="str">
        <f t="shared" si="33"/>
        <v>Nee</v>
      </c>
      <c r="AX142" s="36"/>
      <c r="AY142" s="40"/>
      <c r="AZ142" s="33"/>
      <c r="BA142" s="34"/>
      <c r="BB142" s="89"/>
      <c r="BC142" s="34"/>
      <c r="BD142" s="33"/>
      <c r="BE142" s="34"/>
      <c r="BF142" s="89"/>
      <c r="BG142" s="34"/>
      <c r="BH142" s="117" t="s">
        <v>21</v>
      </c>
      <c r="BI142" s="118">
        <f>BB195+BB202*0.75</f>
        <v>0</v>
      </c>
      <c r="BJ142" s="73" t="str">
        <f t="shared" si="34"/>
        <v>B</v>
      </c>
      <c r="BK142" s="34"/>
      <c r="BL142" s="117" t="s">
        <v>21</v>
      </c>
      <c r="BM142" s="118">
        <f t="shared" si="61"/>
        <v>0</v>
      </c>
      <c r="BN142" s="73" t="str">
        <f t="shared" si="36"/>
        <v>A/B</v>
      </c>
      <c r="BO142" s="40"/>
      <c r="BP142" s="117" t="s">
        <v>21</v>
      </c>
      <c r="BQ142" s="118">
        <f t="shared" si="62"/>
        <v>0</v>
      </c>
      <c r="BR142" s="73" t="str">
        <f t="shared" si="38"/>
        <v>Nee</v>
      </c>
      <c r="BS142" s="34"/>
      <c r="BT142" s="117" t="s">
        <v>21</v>
      </c>
      <c r="BU142" s="118">
        <f t="shared" si="63"/>
        <v>0</v>
      </c>
      <c r="BV142" s="73" t="str">
        <f t="shared" si="40"/>
        <v>Nee</v>
      </c>
      <c r="BW142" s="119"/>
      <c r="BX142" s="40"/>
      <c r="BY142" s="33"/>
      <c r="BZ142" s="34"/>
      <c r="CA142" s="89"/>
      <c r="CB142" s="34"/>
      <c r="CC142" s="33"/>
      <c r="CD142" s="34"/>
      <c r="CE142" s="89"/>
      <c r="CF142" s="34"/>
      <c r="CG142" s="117" t="s">
        <v>21</v>
      </c>
      <c r="CH142" s="118">
        <f>CA195+CA202*0.75</f>
        <v>0</v>
      </c>
      <c r="CI142" s="345" t="str">
        <f t="shared" si="41"/>
        <v>B</v>
      </c>
      <c r="CJ142" s="34"/>
      <c r="CK142" s="117" t="s">
        <v>21</v>
      </c>
      <c r="CL142" s="118">
        <f t="shared" si="42"/>
        <v>0</v>
      </c>
      <c r="CM142" s="345" t="str">
        <f t="shared" si="43"/>
        <v>A/B</v>
      </c>
      <c r="CN142" s="40"/>
      <c r="CO142" s="117" t="s">
        <v>21</v>
      </c>
      <c r="CP142" s="118">
        <f t="shared" si="44"/>
        <v>0</v>
      </c>
      <c r="CQ142" s="345" t="str">
        <f t="shared" si="45"/>
        <v>Nee</v>
      </c>
      <c r="CR142" s="34"/>
      <c r="CS142" s="117" t="s">
        <v>21</v>
      </c>
      <c r="CT142" s="118">
        <f t="shared" si="46"/>
        <v>0</v>
      </c>
      <c r="CU142" s="345" t="str">
        <f>Milieuvariabelen!N92</f>
        <v>Nee</v>
      </c>
      <c r="CV142" s="119"/>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row>
    <row r="143" spans="1:124" x14ac:dyDescent="0.25">
      <c r="A143" s="33"/>
      <c r="B143" s="58" t="s">
        <v>56</v>
      </c>
      <c r="C143" s="59" t="s">
        <v>172</v>
      </c>
      <c r="D143" s="60">
        <f>X5</f>
        <v>0</v>
      </c>
      <c r="E143" s="34"/>
      <c r="F143" s="58" t="s">
        <v>56</v>
      </c>
      <c r="G143" s="59" t="s">
        <v>172</v>
      </c>
      <c r="H143" s="60">
        <f>D143</f>
        <v>0</v>
      </c>
      <c r="I143" s="34"/>
      <c r="Y143" s="411"/>
      <c r="Z143" s="427"/>
      <c r="AA143" s="58" t="s">
        <v>56</v>
      </c>
      <c r="AB143" s="59" t="s">
        <v>172</v>
      </c>
      <c r="AC143" s="60">
        <f>R5</f>
        <v>0</v>
      </c>
      <c r="AD143" s="34"/>
      <c r="AE143" s="58" t="s">
        <v>56</v>
      </c>
      <c r="AF143" s="59" t="s">
        <v>172</v>
      </c>
      <c r="AG143" s="60">
        <f>AC143</f>
        <v>0</v>
      </c>
      <c r="AH143" s="34"/>
      <c r="AI143" s="40"/>
      <c r="AJ143" s="40"/>
      <c r="AK143" s="40"/>
      <c r="AL143" s="34"/>
      <c r="AM143" s="40"/>
      <c r="AN143" s="40"/>
      <c r="AO143" s="40"/>
      <c r="AP143" s="40"/>
      <c r="AQ143" s="40"/>
      <c r="AR143" s="40"/>
      <c r="AS143" s="40"/>
      <c r="AT143" s="40"/>
      <c r="AU143" s="53"/>
      <c r="AV143" s="53"/>
      <c r="AW143" s="53"/>
      <c r="AX143" s="119"/>
      <c r="AY143" s="40"/>
      <c r="AZ143" s="58" t="s">
        <v>56</v>
      </c>
      <c r="BA143" s="59" t="s">
        <v>172</v>
      </c>
      <c r="BB143" s="60">
        <f>U5</f>
        <v>0</v>
      </c>
      <c r="BC143" s="34"/>
      <c r="BD143" s="58" t="s">
        <v>56</v>
      </c>
      <c r="BE143" s="59" t="s">
        <v>172</v>
      </c>
      <c r="BF143" s="60">
        <f>BB143</f>
        <v>0</v>
      </c>
      <c r="BG143" s="34"/>
      <c r="BW143" s="119"/>
      <c r="BX143" s="40"/>
      <c r="BY143" s="58" t="s">
        <v>56</v>
      </c>
      <c r="BZ143" s="59" t="s">
        <v>172</v>
      </c>
      <c r="CA143" s="60">
        <f>O5</f>
        <v>0</v>
      </c>
      <c r="CB143" s="34"/>
      <c r="CC143" s="58" t="s">
        <v>56</v>
      </c>
      <c r="CD143" s="59" t="s">
        <v>172</v>
      </c>
      <c r="CE143" s="60">
        <f>CA143</f>
        <v>0</v>
      </c>
      <c r="CF143" s="34"/>
      <c r="CG143" s="40"/>
      <c r="CH143" s="40"/>
      <c r="CI143" s="40"/>
      <c r="CJ143" s="34"/>
      <c r="CK143" s="40"/>
      <c r="CL143" s="40"/>
      <c r="CM143" s="40"/>
      <c r="CN143" s="40"/>
      <c r="CO143" s="40"/>
      <c r="CP143" s="40"/>
      <c r="CQ143" s="40"/>
      <c r="CR143" s="40"/>
      <c r="CS143" s="53"/>
      <c r="CT143" s="53"/>
      <c r="CU143" s="53"/>
      <c r="CV143" s="119"/>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row>
    <row r="144" spans="1:124" x14ac:dyDescent="0.25">
      <c r="A144" s="33"/>
      <c r="B144" s="69"/>
      <c r="C144" s="34" t="s">
        <v>175</v>
      </c>
      <c r="D144" s="70">
        <f>D41</f>
        <v>1.825</v>
      </c>
      <c r="E144" s="34"/>
      <c r="F144" s="69"/>
      <c r="G144" s="96" t="s">
        <v>176</v>
      </c>
      <c r="H144" s="70">
        <f>H41</f>
        <v>11.25</v>
      </c>
      <c r="I144" s="34"/>
      <c r="J144" s="40"/>
      <c r="K144" s="40"/>
      <c r="L144" s="40"/>
      <c r="M144" s="34"/>
      <c r="N144" s="40"/>
      <c r="O144" s="40"/>
      <c r="P144" s="40"/>
      <c r="Q144" s="40"/>
      <c r="R144" s="40"/>
      <c r="S144" s="40"/>
      <c r="T144" s="40"/>
      <c r="U144" s="34"/>
      <c r="V144" s="40"/>
      <c r="W144" s="40"/>
      <c r="X144" s="40"/>
      <c r="Y144" s="411"/>
      <c r="Z144" s="427"/>
      <c r="AA144" s="69"/>
      <c r="AB144" s="34" t="s">
        <v>175</v>
      </c>
      <c r="AC144" s="70">
        <f>AC41</f>
        <v>1.825</v>
      </c>
      <c r="AD144" s="34"/>
      <c r="AE144" s="69"/>
      <c r="AF144" s="96" t="s">
        <v>176</v>
      </c>
      <c r="AG144" s="70">
        <f>AG41</f>
        <v>11.25</v>
      </c>
      <c r="AH144" s="34"/>
      <c r="AW144" s="53"/>
      <c r="AX144" s="119"/>
      <c r="AY144" s="40"/>
      <c r="AZ144" s="69"/>
      <c r="BA144" s="34" t="s">
        <v>175</v>
      </c>
      <c r="BB144" s="70">
        <f>BB41</f>
        <v>1.825</v>
      </c>
      <c r="BC144" s="34"/>
      <c r="BD144" s="69"/>
      <c r="BE144" s="96" t="s">
        <v>176</v>
      </c>
      <c r="BF144" s="70">
        <f>BF41</f>
        <v>11.25</v>
      </c>
      <c r="BG144" s="34"/>
      <c r="BH144" s="40"/>
      <c r="BI144" s="40"/>
      <c r="BJ144" s="40"/>
      <c r="BK144" s="34"/>
      <c r="BL144" s="40"/>
      <c r="BM144" s="40"/>
      <c r="BN144" s="40"/>
      <c r="BO144" s="40"/>
      <c r="BP144" s="40"/>
      <c r="BQ144" s="40"/>
      <c r="BR144" s="40"/>
      <c r="BS144" s="34"/>
      <c r="BT144" s="40"/>
      <c r="BU144" s="40"/>
      <c r="BV144" s="40"/>
      <c r="BW144" s="119"/>
      <c r="BX144" s="40"/>
      <c r="BY144" s="69"/>
      <c r="BZ144" s="34" t="s">
        <v>175</v>
      </c>
      <c r="CA144" s="70">
        <f>CA41</f>
        <v>1.825</v>
      </c>
      <c r="CB144" s="34"/>
      <c r="CC144" s="69"/>
      <c r="CD144" s="96" t="s">
        <v>176</v>
      </c>
      <c r="CE144" s="70">
        <f>CE41</f>
        <v>11.25</v>
      </c>
      <c r="CF144" s="34"/>
      <c r="CV144" s="119"/>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row>
    <row r="145" spans="1:124" ht="15.6" thickBot="1" x14ac:dyDescent="0.3">
      <c r="A145" s="33"/>
      <c r="B145" s="84"/>
      <c r="C145" s="112" t="s">
        <v>182</v>
      </c>
      <c r="D145" s="86">
        <f>D143*D144</f>
        <v>0</v>
      </c>
      <c r="E145" s="34"/>
      <c r="F145" s="84"/>
      <c r="G145" s="112" t="s">
        <v>182</v>
      </c>
      <c r="H145" s="86">
        <f>H143*H144</f>
        <v>0</v>
      </c>
      <c r="I145" s="34"/>
      <c r="J145" s="120" t="s">
        <v>189</v>
      </c>
      <c r="K145" s="120"/>
      <c r="L145" s="40"/>
      <c r="M145" s="34"/>
      <c r="N145" s="120" t="s">
        <v>190</v>
      </c>
      <c r="O145" s="120"/>
      <c r="P145" s="40"/>
      <c r="Q145" s="40"/>
      <c r="R145" s="120" t="s">
        <v>191</v>
      </c>
      <c r="S145" s="120"/>
      <c r="T145" s="40"/>
      <c r="U145" s="34"/>
      <c r="V145" s="120" t="s">
        <v>192</v>
      </c>
      <c r="W145" s="120"/>
      <c r="X145" s="40"/>
      <c r="Y145" s="411"/>
      <c r="Z145" s="427"/>
      <c r="AA145" s="84"/>
      <c r="AB145" s="112" t="s">
        <v>182</v>
      </c>
      <c r="AC145" s="86">
        <f>AC143*AC144</f>
        <v>0</v>
      </c>
      <c r="AD145" s="34"/>
      <c r="AE145" s="84"/>
      <c r="AF145" s="112" t="s">
        <v>182</v>
      </c>
      <c r="AG145" s="86">
        <f>AG143*AG144</f>
        <v>0</v>
      </c>
      <c r="AH145" s="34"/>
      <c r="AI145" s="120" t="s">
        <v>189</v>
      </c>
      <c r="AJ145" s="120"/>
      <c r="AK145" s="40"/>
      <c r="AL145" s="34"/>
      <c r="AM145" s="120" t="s">
        <v>193</v>
      </c>
      <c r="AN145" s="120"/>
      <c r="AO145" s="40"/>
      <c r="AP145" s="40"/>
      <c r="AQ145" s="120" t="s">
        <v>194</v>
      </c>
      <c r="AR145" s="120"/>
      <c r="AS145" s="40"/>
      <c r="AT145" s="34"/>
      <c r="AU145" s="120" t="s">
        <v>192</v>
      </c>
      <c r="AV145" s="120"/>
      <c r="AW145" s="40"/>
      <c r="AX145" s="119"/>
      <c r="AY145" s="40"/>
      <c r="AZ145" s="84"/>
      <c r="BA145" s="112" t="s">
        <v>182</v>
      </c>
      <c r="BB145" s="86">
        <f>BB143*BB144</f>
        <v>0</v>
      </c>
      <c r="BC145" s="34"/>
      <c r="BD145" s="84"/>
      <c r="BE145" s="112" t="s">
        <v>182</v>
      </c>
      <c r="BF145" s="86">
        <f>BF143*BF144</f>
        <v>0</v>
      </c>
      <c r="BG145" s="34"/>
      <c r="BH145" s="120" t="s">
        <v>189</v>
      </c>
      <c r="BI145" s="120"/>
      <c r="BJ145" s="40"/>
      <c r="BK145" s="34"/>
      <c r="BL145" s="120" t="s">
        <v>193</v>
      </c>
      <c r="BM145" s="120"/>
      <c r="BN145" s="40"/>
      <c r="BO145" s="40"/>
      <c r="BP145" s="120" t="s">
        <v>194</v>
      </c>
      <c r="BQ145" s="120"/>
      <c r="BR145" s="40"/>
      <c r="BS145" s="34"/>
      <c r="BT145" s="120" t="s">
        <v>192</v>
      </c>
      <c r="BU145" s="120"/>
      <c r="BV145" s="40"/>
      <c r="BW145" s="119"/>
      <c r="BX145" s="40"/>
      <c r="BY145" s="84"/>
      <c r="BZ145" s="112" t="s">
        <v>182</v>
      </c>
      <c r="CA145" s="86">
        <f>CA143*CA144</f>
        <v>0</v>
      </c>
      <c r="CB145" s="34"/>
      <c r="CC145" s="84"/>
      <c r="CD145" s="112" t="s">
        <v>182</v>
      </c>
      <c r="CE145" s="86">
        <f>CE143*CE144</f>
        <v>0</v>
      </c>
      <c r="CF145" s="34"/>
      <c r="CG145" s="120" t="s">
        <v>189</v>
      </c>
      <c r="CH145" s="120"/>
      <c r="CI145" s="40"/>
      <c r="CJ145" s="34"/>
      <c r="CK145" s="120" t="s">
        <v>193</v>
      </c>
      <c r="CL145" s="120"/>
      <c r="CM145" s="40"/>
      <c r="CN145" s="40"/>
      <c r="CO145" s="120" t="s">
        <v>194</v>
      </c>
      <c r="CP145" s="120"/>
      <c r="CQ145" s="40"/>
      <c r="CR145" s="34"/>
      <c r="CS145" s="120" t="s">
        <v>192</v>
      </c>
      <c r="CT145" s="120"/>
      <c r="CU145" s="53"/>
      <c r="CV145" s="119"/>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row>
    <row r="146" spans="1:124" ht="15.6" thickBot="1" x14ac:dyDescent="0.3">
      <c r="A146" s="33"/>
      <c r="B146" s="33"/>
      <c r="C146" s="34"/>
      <c r="D146" s="89"/>
      <c r="E146" s="34"/>
      <c r="F146" s="33"/>
      <c r="G146" s="34"/>
      <c r="H146" s="89"/>
      <c r="I146" s="34"/>
      <c r="J146" s="121" t="s">
        <v>137</v>
      </c>
      <c r="K146" s="122">
        <f>SUMIF(L124:L142,"A",K124:K142)</f>
        <v>0</v>
      </c>
      <c r="L146" s="40"/>
      <c r="M146" s="34"/>
      <c r="N146" s="121" t="s">
        <v>137</v>
      </c>
      <c r="O146" s="122">
        <f>SUMIF(P124:P142,"A",O124:O142)</f>
        <v>0</v>
      </c>
      <c r="P146" s="40"/>
      <c r="Q146" s="40"/>
      <c r="R146" s="123" t="s">
        <v>139</v>
      </c>
      <c r="S146" s="122">
        <f>SUMIF(T124:T142,"Ja",S124:S142)</f>
        <v>0</v>
      </c>
      <c r="T146" s="40"/>
      <c r="U146" s="34"/>
      <c r="V146" s="123" t="s">
        <v>139</v>
      </c>
      <c r="W146" s="122">
        <f>SUMIF(X124:X142,"Ja",W124:W142)</f>
        <v>0</v>
      </c>
      <c r="X146" s="40"/>
      <c r="Y146" s="411"/>
      <c r="Z146" s="427"/>
      <c r="AA146" s="33"/>
      <c r="AB146" s="34"/>
      <c r="AC146" s="89"/>
      <c r="AD146" s="34"/>
      <c r="AE146" s="33"/>
      <c r="AF146" s="34"/>
      <c r="AG146" s="89"/>
      <c r="AH146" s="34"/>
      <c r="AI146" s="121" t="s">
        <v>137</v>
      </c>
      <c r="AJ146" s="122">
        <f>SUMIF(AK124:AK142,"A",AJ124:AJ142)</f>
        <v>0</v>
      </c>
      <c r="AK146" s="40"/>
      <c r="AL146" s="34"/>
      <c r="AM146" s="121" t="s">
        <v>137</v>
      </c>
      <c r="AN146" s="122">
        <f>SUMIF(AO124:AO142,"A",AN124:AN142)</f>
        <v>0</v>
      </c>
      <c r="AO146" s="40"/>
      <c r="AP146" s="40"/>
      <c r="AQ146" s="123" t="s">
        <v>139</v>
      </c>
      <c r="AR146" s="122">
        <f>SUMIF(AS124:AS142,"Ja",AR124:AR142)</f>
        <v>0</v>
      </c>
      <c r="AS146" s="40"/>
      <c r="AT146" s="34"/>
      <c r="AU146" s="123" t="s">
        <v>139</v>
      </c>
      <c r="AV146" s="122">
        <f>SUMIF(AW124:AW142,"Ja",AV124:AV142)</f>
        <v>0</v>
      </c>
      <c r="AW146" s="40"/>
      <c r="AX146" s="119"/>
      <c r="AY146" s="40"/>
      <c r="AZ146" s="33"/>
      <c r="BA146" s="34"/>
      <c r="BB146" s="89"/>
      <c r="BC146" s="34"/>
      <c r="BD146" s="33"/>
      <c r="BE146" s="34"/>
      <c r="BF146" s="89"/>
      <c r="BG146" s="34"/>
      <c r="BH146" s="121" t="s">
        <v>137</v>
      </c>
      <c r="BI146" s="122">
        <f>SUMIF(BJ124:BJ142,"A",BI124:BI142)</f>
        <v>0</v>
      </c>
      <c r="BJ146" s="40"/>
      <c r="BK146" s="34"/>
      <c r="BL146" s="121" t="s">
        <v>137</v>
      </c>
      <c r="BM146" s="122">
        <f>SUMIF(BN124:BN142,"A",BM124:BM142)</f>
        <v>0</v>
      </c>
      <c r="BN146" s="40"/>
      <c r="BO146" s="40"/>
      <c r="BP146" s="123" t="s">
        <v>139</v>
      </c>
      <c r="BQ146" s="122">
        <f>SUMIF(BR124:BR142,"Ja",BQ124:BQ142)</f>
        <v>0</v>
      </c>
      <c r="BR146" s="40"/>
      <c r="BS146" s="34"/>
      <c r="BT146" s="123" t="s">
        <v>139</v>
      </c>
      <c r="BU146" s="122">
        <f>SUMIF(BV124:BV142,"Ja",BU124:BU142)</f>
        <v>0</v>
      </c>
      <c r="BV146" s="40"/>
      <c r="BW146" s="119"/>
      <c r="BX146" s="40"/>
      <c r="BY146" s="33"/>
      <c r="BZ146" s="34"/>
      <c r="CA146" s="89"/>
      <c r="CB146" s="34"/>
      <c r="CC146" s="33"/>
      <c r="CD146" s="34"/>
      <c r="CE146" s="89"/>
      <c r="CF146" s="34"/>
      <c r="CG146" s="121" t="s">
        <v>137</v>
      </c>
      <c r="CH146" s="122">
        <f>SUMIF(CI124:CI142,"A",CH124:CH142)</f>
        <v>0</v>
      </c>
      <c r="CI146" s="40"/>
      <c r="CJ146" s="34"/>
      <c r="CK146" s="121" t="s">
        <v>137</v>
      </c>
      <c r="CL146" s="122">
        <f>SUMIF(CM124:CM142,"A",CL124:CL142)</f>
        <v>0</v>
      </c>
      <c r="CM146" s="40"/>
      <c r="CN146" s="40"/>
      <c r="CO146" s="123" t="s">
        <v>139</v>
      </c>
      <c r="CP146" s="122">
        <f>SUMIF(CQ124:CQ142,"Ja",CP124:CP142)</f>
        <v>0</v>
      </c>
      <c r="CQ146" s="40"/>
      <c r="CR146" s="34"/>
      <c r="CS146" s="123" t="s">
        <v>139</v>
      </c>
      <c r="CT146" s="122">
        <f>SUMIF(CU124:CU142,"Ja",CT124:CT142)</f>
        <v>0</v>
      </c>
      <c r="CU146" s="53"/>
      <c r="CV146" s="119"/>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row>
    <row r="147" spans="1:124" ht="15.6" thickBot="1" x14ac:dyDescent="0.3">
      <c r="A147" s="33"/>
      <c r="B147" s="58" t="s">
        <v>10</v>
      </c>
      <c r="C147" s="59" t="s">
        <v>172</v>
      </c>
      <c r="D147" s="61">
        <f>Invoer!H7</f>
        <v>0</v>
      </c>
      <c r="E147" s="34"/>
      <c r="F147" s="58" t="s">
        <v>10</v>
      </c>
      <c r="G147" s="59" t="s">
        <v>172</v>
      </c>
      <c r="H147" s="61">
        <f>D147</f>
        <v>0</v>
      </c>
      <c r="I147" s="34"/>
      <c r="J147" s="126" t="s">
        <v>138</v>
      </c>
      <c r="K147" s="127">
        <f>SUMIF(L124:L142,"A/B",K124:K142)</f>
        <v>0</v>
      </c>
      <c r="L147" s="40"/>
      <c r="M147" s="34"/>
      <c r="N147" s="126" t="s">
        <v>138</v>
      </c>
      <c r="O147" s="127">
        <f>SUMIF(P124:P142,"A/B",O124:O142)</f>
        <v>0</v>
      </c>
      <c r="P147" s="40"/>
      <c r="Q147" s="40"/>
      <c r="R147" s="128" t="s">
        <v>134</v>
      </c>
      <c r="S147" s="129">
        <f>SUMIF(T124:T142,"Nee",S124:S142)</f>
        <v>0</v>
      </c>
      <c r="T147" s="40"/>
      <c r="U147" s="34"/>
      <c r="V147" s="128" t="s">
        <v>134</v>
      </c>
      <c r="W147" s="129">
        <f>SUMIF(X124:X142,"Nee",W124:W142)</f>
        <v>0</v>
      </c>
      <c r="X147" s="40"/>
      <c r="Y147" s="411"/>
      <c r="Z147" s="427"/>
      <c r="AA147" s="58" t="s">
        <v>10</v>
      </c>
      <c r="AB147" s="59" t="s">
        <v>172</v>
      </c>
      <c r="AC147" s="61">
        <f>Invoer!I7</f>
        <v>0</v>
      </c>
      <c r="AD147" s="34"/>
      <c r="AE147" s="58" t="s">
        <v>10</v>
      </c>
      <c r="AF147" s="59" t="s">
        <v>172</v>
      </c>
      <c r="AG147" s="61">
        <f>AC147</f>
        <v>0</v>
      </c>
      <c r="AH147" s="34"/>
      <c r="AI147" s="126" t="s">
        <v>138</v>
      </c>
      <c r="AJ147" s="127">
        <f>SUMIF(AK124:AK142,"A/B",AJ124:AJ142)</f>
        <v>0</v>
      </c>
      <c r="AK147" s="40"/>
      <c r="AL147" s="34"/>
      <c r="AM147" s="126" t="s">
        <v>138</v>
      </c>
      <c r="AN147" s="127">
        <f>SUMIF(AO124:AO142,"A/B",AN124:AN142)</f>
        <v>0</v>
      </c>
      <c r="AO147" s="40"/>
      <c r="AP147" s="40"/>
      <c r="AQ147" s="128" t="s">
        <v>134</v>
      </c>
      <c r="AR147" s="129">
        <f>SUMIF(AS124:AS142,"Nee",AR124:AR142)</f>
        <v>0</v>
      </c>
      <c r="AS147" s="40"/>
      <c r="AT147" s="34"/>
      <c r="AU147" s="128" t="s">
        <v>134</v>
      </c>
      <c r="AV147" s="129">
        <f>SUMIF(AW124:AW142,"Nee",AV124:AV142)</f>
        <v>0</v>
      </c>
      <c r="AW147" s="40"/>
      <c r="AX147" s="119"/>
      <c r="AY147" s="40"/>
      <c r="AZ147" s="58" t="s">
        <v>10</v>
      </c>
      <c r="BA147" s="59" t="s">
        <v>172</v>
      </c>
      <c r="BB147" s="61">
        <f>Invoer!J7</f>
        <v>0</v>
      </c>
      <c r="BC147" s="34"/>
      <c r="BD147" s="58" t="s">
        <v>10</v>
      </c>
      <c r="BE147" s="59" t="s">
        <v>172</v>
      </c>
      <c r="BF147" s="61">
        <f>BB147</f>
        <v>0</v>
      </c>
      <c r="BG147" s="34"/>
      <c r="BH147" s="126" t="s">
        <v>138</v>
      </c>
      <c r="BI147" s="127">
        <f>SUMIF(BJ124:BJ142,"A/B",BI124:BI142)</f>
        <v>0</v>
      </c>
      <c r="BJ147" s="40"/>
      <c r="BK147" s="34"/>
      <c r="BL147" s="126" t="s">
        <v>138</v>
      </c>
      <c r="BM147" s="127">
        <f>SUMIF(BN124:BN142,"A/B",BM124:BM142)</f>
        <v>0</v>
      </c>
      <c r="BN147" s="40"/>
      <c r="BO147" s="40"/>
      <c r="BP147" s="128" t="s">
        <v>134</v>
      </c>
      <c r="BQ147" s="129">
        <f>SUMIF(BR124:BR142,"Nee",BQ124:BQ142)</f>
        <v>0</v>
      </c>
      <c r="BR147" s="40"/>
      <c r="BS147" s="34"/>
      <c r="BT147" s="128" t="s">
        <v>134</v>
      </c>
      <c r="BU147" s="129">
        <f>SUMIF(BV124:BV142,"Nee",BU124:BU142)</f>
        <v>0</v>
      </c>
      <c r="BV147" s="40"/>
      <c r="BW147" s="119"/>
      <c r="BX147" s="40"/>
      <c r="BY147" s="58" t="s">
        <v>10</v>
      </c>
      <c r="BZ147" s="59" t="s">
        <v>172</v>
      </c>
      <c r="CA147" s="61">
        <f>Invoer!K7</f>
        <v>0</v>
      </c>
      <c r="CB147" s="34"/>
      <c r="CC147" s="58" t="s">
        <v>10</v>
      </c>
      <c r="CD147" s="59" t="s">
        <v>172</v>
      </c>
      <c r="CE147" s="61">
        <f>CA147</f>
        <v>0</v>
      </c>
      <c r="CF147" s="34"/>
      <c r="CG147" s="126" t="s">
        <v>138</v>
      </c>
      <c r="CH147" s="127">
        <f>SUMIF(CI124:CI142,"A/B",CH124:CH142)</f>
        <v>0</v>
      </c>
      <c r="CI147" s="40"/>
      <c r="CJ147" s="34"/>
      <c r="CK147" s="126" t="s">
        <v>138</v>
      </c>
      <c r="CL147" s="127">
        <f>SUMIF(CM124:CM142,"A/B",CL124:CL142)</f>
        <v>0</v>
      </c>
      <c r="CM147" s="40"/>
      <c r="CN147" s="40"/>
      <c r="CO147" s="128" t="s">
        <v>134</v>
      </c>
      <c r="CP147" s="129">
        <f>SUMIF(CQ124:CQ142,"Nee",CP124:CP142)</f>
        <v>0</v>
      </c>
      <c r="CQ147" s="40"/>
      <c r="CR147" s="34"/>
      <c r="CS147" s="128" t="s">
        <v>134</v>
      </c>
      <c r="CT147" s="129">
        <f>SUMIF(CU124:CU142,"Nee",CT124:CT142)</f>
        <v>0</v>
      </c>
      <c r="CU147" s="53"/>
      <c r="CV147" s="119"/>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row>
    <row r="148" spans="1:124" x14ac:dyDescent="0.25">
      <c r="A148" s="33"/>
      <c r="B148" s="69"/>
      <c r="C148" s="34" t="s">
        <v>175</v>
      </c>
      <c r="D148" s="70">
        <f>D45</f>
        <v>2.6</v>
      </c>
      <c r="E148" s="34"/>
      <c r="F148" s="69"/>
      <c r="G148" s="96" t="s">
        <v>176</v>
      </c>
      <c r="H148" s="70">
        <f>H45</f>
        <v>3</v>
      </c>
      <c r="I148" s="34"/>
      <c r="J148" s="126" t="s">
        <v>136</v>
      </c>
      <c r="K148" s="132">
        <f>SUMIF(L124:L142,"B",K124:K142)</f>
        <v>0</v>
      </c>
      <c r="L148" s="40"/>
      <c r="M148" s="34"/>
      <c r="N148" s="126" t="s">
        <v>136</v>
      </c>
      <c r="O148" s="132">
        <f>SUMIF(P124:P142,"B",O124:O142)</f>
        <v>0</v>
      </c>
      <c r="P148" s="40"/>
      <c r="Q148" s="40"/>
      <c r="R148" s="34"/>
      <c r="S148" s="77" t="s">
        <v>398</v>
      </c>
      <c r="T148" s="40"/>
      <c r="U148" s="34"/>
      <c r="X148" s="34"/>
      <c r="Y148" s="411"/>
      <c r="Z148" s="427"/>
      <c r="AA148" s="69"/>
      <c r="AB148" s="34" t="s">
        <v>175</v>
      </c>
      <c r="AC148" s="70">
        <f>AC45</f>
        <v>2.6</v>
      </c>
      <c r="AD148" s="34"/>
      <c r="AE148" s="69"/>
      <c r="AF148" s="96" t="s">
        <v>176</v>
      </c>
      <c r="AG148" s="70">
        <f>AG45</f>
        <v>3</v>
      </c>
      <c r="AH148" s="34"/>
      <c r="AI148" s="126" t="s">
        <v>136</v>
      </c>
      <c r="AJ148" s="132">
        <f>SUMIF(AK124:AK142,"B",AJ124:AJ142)</f>
        <v>0</v>
      </c>
      <c r="AK148" s="40"/>
      <c r="AL148" s="34"/>
      <c r="AM148" s="126" t="s">
        <v>136</v>
      </c>
      <c r="AN148" s="132">
        <f>SUMIF(AO124:AO142,"B",AN124:AN142)</f>
        <v>0</v>
      </c>
      <c r="AO148" s="40"/>
      <c r="AP148" s="40"/>
      <c r="AQ148" s="34"/>
      <c r="AR148" s="77" t="s">
        <v>398</v>
      </c>
      <c r="AS148" s="40"/>
      <c r="AT148" s="34"/>
      <c r="AW148" s="34"/>
      <c r="AX148" s="119"/>
      <c r="AY148" s="40"/>
      <c r="AZ148" s="69"/>
      <c r="BA148" s="34" t="s">
        <v>175</v>
      </c>
      <c r="BB148" s="70">
        <f>BB45</f>
        <v>2.6</v>
      </c>
      <c r="BC148" s="34"/>
      <c r="BD148" s="69"/>
      <c r="BE148" s="96" t="s">
        <v>176</v>
      </c>
      <c r="BF148" s="70">
        <f>BF45</f>
        <v>3</v>
      </c>
      <c r="BG148" s="34"/>
      <c r="BH148" s="126" t="s">
        <v>136</v>
      </c>
      <c r="BI148" s="132">
        <f>SUMIF(BJ124:BJ142,"B",BI124:BI142)</f>
        <v>0</v>
      </c>
      <c r="BJ148" s="40"/>
      <c r="BK148" s="34"/>
      <c r="BL148" s="126" t="s">
        <v>136</v>
      </c>
      <c r="BM148" s="132">
        <f>SUMIF(BN124:BN142,"B",BM124:BM142)</f>
        <v>0</v>
      </c>
      <c r="BN148" s="40"/>
      <c r="BO148" s="40"/>
      <c r="BP148" s="34"/>
      <c r="BQ148" s="77" t="s">
        <v>398</v>
      </c>
      <c r="BR148" s="40"/>
      <c r="BS148" s="34"/>
      <c r="BV148" s="34"/>
      <c r="BW148" s="119"/>
      <c r="BX148" s="40"/>
      <c r="BY148" s="69"/>
      <c r="BZ148" s="34" t="s">
        <v>175</v>
      </c>
      <c r="CA148" s="70">
        <f>CA45</f>
        <v>2.6</v>
      </c>
      <c r="CB148" s="34"/>
      <c r="CC148" s="69"/>
      <c r="CD148" s="96" t="s">
        <v>176</v>
      </c>
      <c r="CE148" s="70">
        <f>CE45</f>
        <v>3</v>
      </c>
      <c r="CF148" s="34"/>
      <c r="CG148" s="126" t="s">
        <v>136</v>
      </c>
      <c r="CH148" s="132">
        <f>SUMIF(CI124:CI142,"B",CH124:CH142)</f>
        <v>0</v>
      </c>
      <c r="CI148" s="40"/>
      <c r="CJ148" s="34"/>
      <c r="CK148" s="126" t="s">
        <v>136</v>
      </c>
      <c r="CL148" s="132">
        <f>SUMIF(CM124:CM142,"B",CL124:CL142)</f>
        <v>0</v>
      </c>
      <c r="CM148" s="40"/>
      <c r="CN148" s="40"/>
      <c r="CO148" s="34"/>
      <c r="CP148" s="77" t="s">
        <v>398</v>
      </c>
      <c r="CQ148" s="40"/>
      <c r="CR148" s="34"/>
      <c r="CU148" s="53"/>
      <c r="CV148" s="119"/>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row>
    <row r="149" spans="1:124" ht="15.6" thickBot="1" x14ac:dyDescent="0.3">
      <c r="A149" s="33"/>
      <c r="B149" s="84"/>
      <c r="C149" s="112" t="s">
        <v>182</v>
      </c>
      <c r="D149" s="86">
        <f>D147*D148</f>
        <v>0</v>
      </c>
      <c r="E149" s="34"/>
      <c r="F149" s="84"/>
      <c r="G149" s="100" t="s">
        <v>183</v>
      </c>
      <c r="H149" s="86">
        <f>H147*H148</f>
        <v>0</v>
      </c>
      <c r="I149" s="34"/>
      <c r="J149" s="126" t="s">
        <v>132</v>
      </c>
      <c r="K149" s="132">
        <f>SUMIF(L124:L142,"B/C",K124:K142)</f>
        <v>0</v>
      </c>
      <c r="L149" s="40"/>
      <c r="M149" s="34"/>
      <c r="N149" s="126" t="s">
        <v>132</v>
      </c>
      <c r="O149" s="132">
        <f>SUMIF(P124:P142,"B/C",O124:O142)</f>
        <v>0</v>
      </c>
      <c r="P149" s="40"/>
      <c r="Q149" s="40"/>
      <c r="R149" s="34"/>
      <c r="S149" s="77"/>
      <c r="T149" s="40"/>
      <c r="U149" s="34"/>
      <c r="X149" s="34"/>
      <c r="Y149" s="411"/>
      <c r="Z149" s="427"/>
      <c r="AA149" s="84"/>
      <c r="AB149" s="112" t="s">
        <v>182</v>
      </c>
      <c r="AC149" s="86">
        <f>AC147*AC148</f>
        <v>0</v>
      </c>
      <c r="AD149" s="34"/>
      <c r="AE149" s="84"/>
      <c r="AF149" s="100" t="s">
        <v>183</v>
      </c>
      <c r="AG149" s="86">
        <f>AG147*AG148</f>
        <v>0</v>
      </c>
      <c r="AH149" s="34"/>
      <c r="AI149" s="126" t="s">
        <v>132</v>
      </c>
      <c r="AJ149" s="132">
        <f>SUMIF(AK124:AK142,"B/C",AJ124:AJ142)</f>
        <v>0</v>
      </c>
      <c r="AK149" s="40"/>
      <c r="AL149" s="34"/>
      <c r="AM149" s="126" t="s">
        <v>132</v>
      </c>
      <c r="AN149" s="132">
        <f>SUMIF(AO124:AO142,"B/C",AN124:AN142)</f>
        <v>0</v>
      </c>
      <c r="AO149" s="40"/>
      <c r="AP149" s="40"/>
      <c r="AQ149" s="34"/>
      <c r="AR149" s="77"/>
      <c r="AS149" s="40"/>
      <c r="AT149" s="34"/>
      <c r="AW149" s="34"/>
      <c r="AX149" s="119"/>
      <c r="AY149" s="40"/>
      <c r="AZ149" s="84"/>
      <c r="BA149" s="112" t="s">
        <v>182</v>
      </c>
      <c r="BB149" s="86">
        <f>BB147*BB148</f>
        <v>0</v>
      </c>
      <c r="BC149" s="34"/>
      <c r="BD149" s="84"/>
      <c r="BE149" s="100" t="s">
        <v>183</v>
      </c>
      <c r="BF149" s="86">
        <f>BF147*BF148</f>
        <v>0</v>
      </c>
      <c r="BG149" s="34"/>
      <c r="BH149" s="126" t="s">
        <v>132</v>
      </c>
      <c r="BI149" s="132">
        <f>SUMIF(BJ124:BJ142,"B/C",BI124:BI142)</f>
        <v>0</v>
      </c>
      <c r="BJ149" s="40"/>
      <c r="BK149" s="34"/>
      <c r="BL149" s="126" t="s">
        <v>132</v>
      </c>
      <c r="BM149" s="132">
        <f>SUMIF(BN124:BN142,"B/C",BM124:BM142)</f>
        <v>0</v>
      </c>
      <c r="BN149" s="40"/>
      <c r="BO149" s="40"/>
      <c r="BP149" s="34"/>
      <c r="BQ149" s="77"/>
      <c r="BR149" s="40"/>
      <c r="BS149" s="34"/>
      <c r="BV149" s="34"/>
      <c r="BW149" s="119"/>
      <c r="BX149" s="40"/>
      <c r="BY149" s="84"/>
      <c r="BZ149" s="112" t="s">
        <v>182</v>
      </c>
      <c r="CA149" s="86">
        <f>CA147*CA148</f>
        <v>0</v>
      </c>
      <c r="CB149" s="34"/>
      <c r="CC149" s="84"/>
      <c r="CD149" s="100" t="s">
        <v>183</v>
      </c>
      <c r="CE149" s="86">
        <f>CE147*CE148</f>
        <v>0</v>
      </c>
      <c r="CF149" s="34"/>
      <c r="CG149" s="126" t="s">
        <v>132</v>
      </c>
      <c r="CH149" s="132">
        <f>SUMIF(CI124:CI142,"B/C",CH124:CH142)</f>
        <v>0</v>
      </c>
      <c r="CI149" s="40"/>
      <c r="CJ149" s="34"/>
      <c r="CK149" s="126" t="s">
        <v>132</v>
      </c>
      <c r="CL149" s="132">
        <f>SUMIF(CM124:CM142,"B/C",CL124:CL142)</f>
        <v>0</v>
      </c>
      <c r="CM149" s="40"/>
      <c r="CN149" s="40"/>
      <c r="CO149" s="34"/>
      <c r="CP149" s="77"/>
      <c r="CQ149" s="40"/>
      <c r="CR149" s="34"/>
      <c r="CU149" s="53"/>
      <c r="CV149" s="119"/>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row>
    <row r="150" spans="1:124" ht="15.6" thickBot="1" x14ac:dyDescent="0.3">
      <c r="A150" s="33"/>
      <c r="B150" s="33"/>
      <c r="C150" s="34"/>
      <c r="D150" s="89"/>
      <c r="E150" s="34"/>
      <c r="F150" s="33"/>
      <c r="G150" s="34"/>
      <c r="H150" s="89"/>
      <c r="I150" s="34"/>
      <c r="J150" s="137" t="s">
        <v>133</v>
      </c>
      <c r="K150" s="129">
        <f>SUMIF(L124:L142,"C",K124:K142)</f>
        <v>0</v>
      </c>
      <c r="L150" s="40"/>
      <c r="M150" s="34"/>
      <c r="N150" s="137" t="s">
        <v>133</v>
      </c>
      <c r="O150" s="129">
        <f>SUMIF(P124:P142,"C",O124:O142)</f>
        <v>0</v>
      </c>
      <c r="P150" s="40"/>
      <c r="Q150" s="40"/>
      <c r="R150" s="34"/>
      <c r="S150" s="138"/>
      <c r="T150" s="40"/>
      <c r="U150" s="34"/>
      <c r="X150" s="34"/>
      <c r="Y150" s="411"/>
      <c r="Z150" s="427"/>
      <c r="AA150" s="33"/>
      <c r="AB150" s="34"/>
      <c r="AC150" s="89"/>
      <c r="AD150" s="34"/>
      <c r="AE150" s="33"/>
      <c r="AF150" s="34"/>
      <c r="AG150" s="89"/>
      <c r="AH150" s="34"/>
      <c r="AI150" s="137" t="s">
        <v>133</v>
      </c>
      <c r="AJ150" s="129">
        <f>SUMIF(AK124:AK142,"C",AJ124:AJ142)</f>
        <v>0</v>
      </c>
      <c r="AK150" s="40"/>
      <c r="AL150" s="34"/>
      <c r="AM150" s="137" t="s">
        <v>133</v>
      </c>
      <c r="AN150" s="129">
        <f>SUMIF(AO124:AO142,"C",AN124:AN142)</f>
        <v>0</v>
      </c>
      <c r="AO150" s="40"/>
      <c r="AP150" s="40"/>
      <c r="AQ150" s="34"/>
      <c r="AR150" s="138"/>
      <c r="AS150" s="40"/>
      <c r="AT150" s="34"/>
      <c r="AW150" s="34"/>
      <c r="AX150" s="119"/>
      <c r="AY150" s="40"/>
      <c r="AZ150" s="33"/>
      <c r="BA150" s="34"/>
      <c r="BB150" s="89"/>
      <c r="BC150" s="34"/>
      <c r="BD150" s="33"/>
      <c r="BE150" s="34"/>
      <c r="BF150" s="89"/>
      <c r="BG150" s="34"/>
      <c r="BH150" s="137" t="s">
        <v>133</v>
      </c>
      <c r="BI150" s="129">
        <f>SUMIF(BJ124:BJ142,"C",BI124:BI142)</f>
        <v>0</v>
      </c>
      <c r="BJ150" s="40"/>
      <c r="BK150" s="34"/>
      <c r="BL150" s="137" t="s">
        <v>133</v>
      </c>
      <c r="BM150" s="129">
        <f>SUMIF(BN124:BN142,"C",BM124:BM142)</f>
        <v>0</v>
      </c>
      <c r="BN150" s="40"/>
      <c r="BO150" s="40"/>
      <c r="BP150" s="34"/>
      <c r="BQ150" s="138"/>
      <c r="BR150" s="40"/>
      <c r="BS150" s="34"/>
      <c r="BV150" s="34"/>
      <c r="BW150" s="119"/>
      <c r="BX150" s="40"/>
      <c r="BY150" s="33"/>
      <c r="BZ150" s="34"/>
      <c r="CA150" s="89"/>
      <c r="CB150" s="34"/>
      <c r="CC150" s="33"/>
      <c r="CD150" s="34"/>
      <c r="CE150" s="89"/>
      <c r="CF150" s="34"/>
      <c r="CG150" s="137" t="s">
        <v>133</v>
      </c>
      <c r="CH150" s="129">
        <f>SUMIF(CI124:CI142,"C",CH124:CH142)</f>
        <v>0</v>
      </c>
      <c r="CI150" s="40"/>
      <c r="CJ150" s="34"/>
      <c r="CK150" s="137" t="s">
        <v>133</v>
      </c>
      <c r="CL150" s="129">
        <f>SUMIF(CM124:CM142,"C",CL124:CL142)</f>
        <v>0</v>
      </c>
      <c r="CM150" s="40"/>
      <c r="CN150" s="40"/>
      <c r="CO150" s="34"/>
      <c r="CP150" s="138"/>
      <c r="CQ150" s="40"/>
      <c r="CR150" s="34"/>
      <c r="CU150" s="53"/>
      <c r="CV150" s="119"/>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row>
    <row r="151" spans="1:124" x14ac:dyDescent="0.25">
      <c r="A151" s="33"/>
      <c r="B151" s="58" t="s">
        <v>140</v>
      </c>
      <c r="C151" s="59" t="s">
        <v>172</v>
      </c>
      <c r="D151" s="61">
        <f>Invoer!H6</f>
        <v>0</v>
      </c>
      <c r="E151" s="34"/>
      <c r="F151" s="58" t="s">
        <v>140</v>
      </c>
      <c r="G151" s="59" t="s">
        <v>172</v>
      </c>
      <c r="H151" s="61">
        <f>D151</f>
        <v>0</v>
      </c>
      <c r="I151" s="34"/>
      <c r="Y151" s="411"/>
      <c r="Z151" s="427"/>
      <c r="AA151" s="58" t="s">
        <v>140</v>
      </c>
      <c r="AB151" s="59" t="s">
        <v>172</v>
      </c>
      <c r="AC151" s="61">
        <f>Invoer!I6</f>
        <v>0</v>
      </c>
      <c r="AD151" s="34"/>
      <c r="AE151" s="58" t="s">
        <v>140</v>
      </c>
      <c r="AF151" s="59" t="s">
        <v>172</v>
      </c>
      <c r="AG151" s="61">
        <f>AC151</f>
        <v>0</v>
      </c>
      <c r="AH151" s="34"/>
      <c r="AX151" s="119"/>
      <c r="AY151" s="40"/>
      <c r="AZ151" s="58" t="s">
        <v>140</v>
      </c>
      <c r="BA151" s="59" t="s">
        <v>172</v>
      </c>
      <c r="BB151" s="61">
        <f>Invoer!J6</f>
        <v>0</v>
      </c>
      <c r="BC151" s="34"/>
      <c r="BD151" s="58" t="s">
        <v>140</v>
      </c>
      <c r="BE151" s="59" t="s">
        <v>172</v>
      </c>
      <c r="BF151" s="61">
        <f>BB151</f>
        <v>0</v>
      </c>
      <c r="BG151" s="34"/>
      <c r="BW151" s="119"/>
      <c r="BX151" s="40"/>
      <c r="BY151" s="58" t="s">
        <v>140</v>
      </c>
      <c r="BZ151" s="59" t="s">
        <v>172</v>
      </c>
      <c r="CA151" s="61">
        <f>Invoer!K6</f>
        <v>0</v>
      </c>
      <c r="CB151" s="34"/>
      <c r="CC151" s="58" t="s">
        <v>140</v>
      </c>
      <c r="CD151" s="59" t="s">
        <v>172</v>
      </c>
      <c r="CE151" s="61">
        <f>CA151</f>
        <v>0</v>
      </c>
      <c r="CF151" s="34"/>
      <c r="CV151" s="119"/>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row>
    <row r="152" spans="1:124" x14ac:dyDescent="0.25">
      <c r="A152" s="34"/>
      <c r="B152" s="141"/>
      <c r="C152" s="34" t="s">
        <v>175</v>
      </c>
      <c r="D152" s="70">
        <f>D49</f>
        <v>1.1859999999999999</v>
      </c>
      <c r="E152" s="34"/>
      <c r="F152" s="141"/>
      <c r="G152" s="96" t="s">
        <v>176</v>
      </c>
      <c r="H152" s="70">
        <f>H49</f>
        <v>30.6</v>
      </c>
      <c r="I152" s="34"/>
      <c r="Y152" s="411"/>
      <c r="Z152" s="427"/>
      <c r="AA152" s="141"/>
      <c r="AB152" s="34" t="s">
        <v>175</v>
      </c>
      <c r="AC152" s="70">
        <f>AC49</f>
        <v>1.1859999999999999</v>
      </c>
      <c r="AD152" s="34"/>
      <c r="AE152" s="141"/>
      <c r="AF152" s="96" t="s">
        <v>176</v>
      </c>
      <c r="AG152" s="70">
        <f>AG49</f>
        <v>30.6</v>
      </c>
      <c r="AH152" s="34"/>
      <c r="AX152" s="119"/>
      <c r="AY152" s="40"/>
      <c r="AZ152" s="141"/>
      <c r="BA152" s="34" t="s">
        <v>175</v>
      </c>
      <c r="BB152" s="70">
        <f>BB49</f>
        <v>1.1859999999999999</v>
      </c>
      <c r="BC152" s="34"/>
      <c r="BD152" s="141"/>
      <c r="BE152" s="96" t="s">
        <v>176</v>
      </c>
      <c r="BF152" s="70">
        <f>BF49</f>
        <v>30.6</v>
      </c>
      <c r="BG152" s="34"/>
      <c r="BW152" s="119"/>
      <c r="BX152" s="40"/>
      <c r="BY152" s="141"/>
      <c r="BZ152" s="34" t="s">
        <v>175</v>
      </c>
      <c r="CA152" s="70">
        <f>CA49</f>
        <v>1.1859999999999999</v>
      </c>
      <c r="CB152" s="34"/>
      <c r="CC152" s="141"/>
      <c r="CD152" s="96" t="s">
        <v>176</v>
      </c>
      <c r="CE152" s="70">
        <f>CE49</f>
        <v>30.6</v>
      </c>
      <c r="CF152" s="34"/>
      <c r="CV152" s="119"/>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row>
    <row r="153" spans="1:124" ht="15.6" thickBot="1" x14ac:dyDescent="0.3">
      <c r="A153" s="34"/>
      <c r="B153" s="137"/>
      <c r="C153" s="99" t="s">
        <v>182</v>
      </c>
      <c r="D153" s="86">
        <f>D151*D152</f>
        <v>0</v>
      </c>
      <c r="E153" s="34"/>
      <c r="F153" s="137"/>
      <c r="G153" s="142" t="s">
        <v>183</v>
      </c>
      <c r="H153" s="86">
        <f>H151*H152</f>
        <v>0</v>
      </c>
      <c r="I153" s="34"/>
      <c r="J153" s="34"/>
      <c r="K153" s="34"/>
      <c r="L153" s="167"/>
      <c r="M153" s="34"/>
      <c r="N153" s="40"/>
      <c r="O153" s="40"/>
      <c r="P153" s="40"/>
      <c r="Q153" s="40"/>
      <c r="R153" s="40"/>
      <c r="S153" s="40"/>
      <c r="T153" s="40"/>
      <c r="U153" s="40"/>
      <c r="V153" s="40"/>
      <c r="W153" s="40"/>
      <c r="X153" s="40"/>
      <c r="Y153" s="411"/>
      <c r="Z153" s="427"/>
      <c r="AA153" s="137"/>
      <c r="AB153" s="99" t="s">
        <v>182</v>
      </c>
      <c r="AC153" s="86">
        <f>AC151*AC152</f>
        <v>0</v>
      </c>
      <c r="AD153" s="34"/>
      <c r="AE153" s="137"/>
      <c r="AF153" s="142" t="s">
        <v>183</v>
      </c>
      <c r="AG153" s="86">
        <f>AG151*AG152</f>
        <v>0</v>
      </c>
      <c r="AH153" s="34"/>
      <c r="AX153" s="119"/>
      <c r="AY153" s="40"/>
      <c r="AZ153" s="137"/>
      <c r="BA153" s="99" t="s">
        <v>182</v>
      </c>
      <c r="BB153" s="86">
        <f>BB151*BB152</f>
        <v>0</v>
      </c>
      <c r="BC153" s="34"/>
      <c r="BD153" s="137"/>
      <c r="BE153" s="142" t="s">
        <v>183</v>
      </c>
      <c r="BF153" s="86">
        <f>BF151*BF152</f>
        <v>0</v>
      </c>
      <c r="BG153" s="34"/>
      <c r="BW153" s="119"/>
      <c r="BX153" s="40"/>
      <c r="BY153" s="137"/>
      <c r="BZ153" s="99" t="s">
        <v>182</v>
      </c>
      <c r="CA153" s="86">
        <f>CA151*CA152</f>
        <v>0</v>
      </c>
      <c r="CB153" s="34"/>
      <c r="CC153" s="137"/>
      <c r="CD153" s="142" t="s">
        <v>183</v>
      </c>
      <c r="CE153" s="86">
        <f>CE151*CE152</f>
        <v>0</v>
      </c>
      <c r="CF153" s="34"/>
      <c r="CV153" s="119"/>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row>
    <row r="154" spans="1:124" ht="15.6" thickBot="1" x14ac:dyDescent="0.3">
      <c r="A154" s="34"/>
      <c r="B154" s="34"/>
      <c r="C154" s="101"/>
      <c r="D154" s="79"/>
      <c r="E154" s="34"/>
      <c r="F154" s="34"/>
      <c r="G154" s="101"/>
      <c r="H154" s="79"/>
      <c r="I154" s="34"/>
      <c r="J154" s="33"/>
      <c r="K154" s="34"/>
      <c r="L154" s="167"/>
      <c r="M154" s="34"/>
      <c r="N154" s="40"/>
      <c r="O154" s="40"/>
      <c r="P154" s="40"/>
      <c r="Q154" s="40"/>
      <c r="R154" s="40"/>
      <c r="S154" s="40"/>
      <c r="T154" s="40"/>
      <c r="U154" s="40"/>
      <c r="V154" s="40"/>
      <c r="W154" s="40"/>
      <c r="X154" s="40"/>
      <c r="Y154" s="411"/>
      <c r="Z154" s="427"/>
      <c r="AA154" s="244"/>
      <c r="AB154" s="244"/>
      <c r="AC154" s="244"/>
      <c r="AD154" s="244"/>
      <c r="AE154" s="244"/>
      <c r="AF154" s="244"/>
      <c r="AG154" s="244"/>
      <c r="AH154" s="244"/>
      <c r="AX154" s="119"/>
      <c r="AY154" s="40"/>
      <c r="AZ154" s="244"/>
      <c r="BA154" s="244"/>
      <c r="BB154" s="244"/>
      <c r="BC154" s="244"/>
      <c r="BD154" s="244"/>
      <c r="BE154" s="244"/>
      <c r="BF154" s="244"/>
      <c r="BG154" s="34"/>
      <c r="BW154" s="119"/>
      <c r="BX154" s="40"/>
      <c r="BY154" s="34"/>
      <c r="BZ154" s="34"/>
      <c r="CA154" s="148"/>
      <c r="CB154" s="34"/>
      <c r="CC154" s="34"/>
      <c r="CD154" s="34"/>
      <c r="CE154" s="148"/>
      <c r="CF154" s="34"/>
      <c r="CV154" s="119"/>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row>
    <row r="155" spans="1:124" x14ac:dyDescent="0.25">
      <c r="A155" s="34"/>
      <c r="B155" s="58" t="s">
        <v>374</v>
      </c>
      <c r="C155" s="59" t="s">
        <v>172</v>
      </c>
      <c r="D155" s="61">
        <f>Invoer!H8</f>
        <v>0</v>
      </c>
      <c r="E155" s="34"/>
      <c r="F155" s="58" t="s">
        <v>374</v>
      </c>
      <c r="G155" s="59" t="s">
        <v>172</v>
      </c>
      <c r="H155" s="61">
        <f>D155</f>
        <v>0</v>
      </c>
      <c r="I155" s="34"/>
      <c r="J155" s="34"/>
      <c r="K155" s="34"/>
      <c r="L155" s="167"/>
      <c r="M155" s="34"/>
      <c r="N155" s="40"/>
      <c r="O155" s="40"/>
      <c r="P155" s="40"/>
      <c r="Q155" s="40"/>
      <c r="R155" s="40"/>
      <c r="S155" s="40"/>
      <c r="T155" s="40"/>
      <c r="U155" s="40"/>
      <c r="V155" s="40"/>
      <c r="W155" s="40"/>
      <c r="X155" s="40"/>
      <c r="Y155" s="411"/>
      <c r="Z155" s="427"/>
      <c r="AA155" s="58" t="s">
        <v>374</v>
      </c>
      <c r="AB155" s="59" t="s">
        <v>172</v>
      </c>
      <c r="AC155" s="61">
        <f>Invoer!I8</f>
        <v>0</v>
      </c>
      <c r="AD155" s="34"/>
      <c r="AE155" s="58" t="s">
        <v>374</v>
      </c>
      <c r="AF155" s="59" t="s">
        <v>172</v>
      </c>
      <c r="AG155" s="61">
        <f>AC155</f>
        <v>0</v>
      </c>
      <c r="AH155" s="34"/>
      <c r="AX155" s="119"/>
      <c r="AY155" s="40"/>
      <c r="AZ155" s="58" t="s">
        <v>374</v>
      </c>
      <c r="BA155" s="59" t="s">
        <v>172</v>
      </c>
      <c r="BB155" s="61">
        <f>Invoer!J8</f>
        <v>0</v>
      </c>
      <c r="BC155" s="34"/>
      <c r="BD155" s="58" t="s">
        <v>374</v>
      </c>
      <c r="BE155" s="59" t="s">
        <v>172</v>
      </c>
      <c r="BF155" s="61">
        <f>BB155</f>
        <v>0</v>
      </c>
      <c r="BG155" s="34"/>
      <c r="BW155" s="119"/>
      <c r="BX155" s="40"/>
      <c r="BY155" s="58" t="s">
        <v>374</v>
      </c>
      <c r="BZ155" s="59" t="s">
        <v>172</v>
      </c>
      <c r="CA155" s="61">
        <f>Invoer!K8</f>
        <v>0</v>
      </c>
      <c r="CB155" s="34"/>
      <c r="CC155" s="58" t="s">
        <v>374</v>
      </c>
      <c r="CD155" s="59" t="s">
        <v>172</v>
      </c>
      <c r="CE155" s="61">
        <f>CA155</f>
        <v>0</v>
      </c>
      <c r="CF155" s="34"/>
      <c r="CV155" s="119"/>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row>
    <row r="156" spans="1:124" x14ac:dyDescent="0.25">
      <c r="A156" s="34"/>
      <c r="B156" s="141"/>
      <c r="C156" s="34" t="s">
        <v>175</v>
      </c>
      <c r="D156" s="70">
        <f>D53</f>
        <v>0.4</v>
      </c>
      <c r="E156" s="34"/>
      <c r="F156" s="141"/>
      <c r="G156" s="144" t="s">
        <v>176</v>
      </c>
      <c r="H156" s="70">
        <f>H53</f>
        <v>20</v>
      </c>
      <c r="I156" s="34"/>
      <c r="J156" s="34"/>
      <c r="K156" s="40"/>
      <c r="L156" s="167"/>
      <c r="M156" s="34"/>
      <c r="N156" s="40"/>
      <c r="O156" s="40"/>
      <c r="P156" s="40"/>
      <c r="Q156" s="40"/>
      <c r="R156" s="40"/>
      <c r="S156" s="40"/>
      <c r="T156" s="40"/>
      <c r="U156" s="40"/>
      <c r="V156" s="40"/>
      <c r="W156" s="40"/>
      <c r="X156" s="40"/>
      <c r="Y156" s="411"/>
      <c r="Z156" s="427"/>
      <c r="AA156" s="141"/>
      <c r="AB156" s="34" t="s">
        <v>175</v>
      </c>
      <c r="AC156" s="70">
        <f>AC53</f>
        <v>0.4</v>
      </c>
      <c r="AD156" s="34"/>
      <c r="AE156" s="141"/>
      <c r="AF156" s="144" t="s">
        <v>176</v>
      </c>
      <c r="AG156" s="70">
        <f>AG53</f>
        <v>20</v>
      </c>
      <c r="AH156" s="34"/>
      <c r="AI156" s="33"/>
      <c r="AJ156" s="34"/>
      <c r="AK156" s="167"/>
      <c r="AL156" s="34"/>
      <c r="AM156" s="40"/>
      <c r="AN156" s="40"/>
      <c r="AO156" s="40"/>
      <c r="AP156" s="40"/>
      <c r="AQ156" s="40"/>
      <c r="AR156" s="40"/>
      <c r="AS156" s="40"/>
      <c r="AT156" s="40"/>
      <c r="AU156" s="53"/>
      <c r="AV156" s="53"/>
      <c r="AW156" s="53"/>
      <c r="AX156" s="119"/>
      <c r="AY156" s="40"/>
      <c r="AZ156" s="141"/>
      <c r="BA156" s="34" t="s">
        <v>175</v>
      </c>
      <c r="BB156" s="70">
        <f>BB53</f>
        <v>0.4</v>
      </c>
      <c r="BC156" s="34"/>
      <c r="BD156" s="141"/>
      <c r="BE156" s="144" t="s">
        <v>176</v>
      </c>
      <c r="BF156" s="70">
        <f>BF53</f>
        <v>20</v>
      </c>
      <c r="BG156" s="34"/>
      <c r="BW156" s="119"/>
      <c r="BX156" s="40"/>
      <c r="BY156" s="141"/>
      <c r="BZ156" s="34" t="s">
        <v>175</v>
      </c>
      <c r="CA156" s="70">
        <f>CA53</f>
        <v>0.4</v>
      </c>
      <c r="CB156" s="34"/>
      <c r="CC156" s="141"/>
      <c r="CD156" s="388" t="s">
        <v>176</v>
      </c>
      <c r="CE156" s="70">
        <f>CE53</f>
        <v>20</v>
      </c>
      <c r="CF156" s="34"/>
      <c r="CV156" s="119"/>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row>
    <row r="157" spans="1:124" ht="15.6" thickBot="1" x14ac:dyDescent="0.3">
      <c r="A157" s="34"/>
      <c r="B157" s="387"/>
      <c r="C157" s="99" t="s">
        <v>182</v>
      </c>
      <c r="D157" s="86">
        <f>D155*D156</f>
        <v>0</v>
      </c>
      <c r="E157" s="34"/>
      <c r="F157" s="387"/>
      <c r="G157" s="145" t="s">
        <v>183</v>
      </c>
      <c r="H157" s="86">
        <f>H155*H156</f>
        <v>0</v>
      </c>
      <c r="I157" s="34"/>
      <c r="J157" s="34"/>
      <c r="K157" s="34"/>
      <c r="L157" s="34"/>
      <c r="M157" s="34"/>
      <c r="N157" s="40"/>
      <c r="O157" s="40"/>
      <c r="P157" s="40"/>
      <c r="Q157" s="40"/>
      <c r="R157" s="40"/>
      <c r="S157" s="40"/>
      <c r="T157" s="40"/>
      <c r="U157" s="40"/>
      <c r="V157" s="40"/>
      <c r="W157" s="40"/>
      <c r="X157" s="40"/>
      <c r="Y157" s="411"/>
      <c r="Z157" s="427"/>
      <c r="AA157" s="387"/>
      <c r="AB157" s="99" t="s">
        <v>182</v>
      </c>
      <c r="AC157" s="86">
        <f>AC155*AC156</f>
        <v>0</v>
      </c>
      <c r="AD157" s="34"/>
      <c r="AE157" s="387"/>
      <c r="AF157" s="145" t="s">
        <v>183</v>
      </c>
      <c r="AG157" s="86">
        <f>AG155*AG156</f>
        <v>0</v>
      </c>
      <c r="AH157" s="34"/>
      <c r="AI157" s="33"/>
      <c r="AJ157" s="34"/>
      <c r="AK157" s="167"/>
      <c r="AL157" s="34"/>
      <c r="AM157" s="40"/>
      <c r="AN157" s="40"/>
      <c r="AO157" s="40"/>
      <c r="AP157" s="40"/>
      <c r="AQ157" s="40"/>
      <c r="AR157" s="40"/>
      <c r="AS157" s="40"/>
      <c r="AT157" s="40"/>
      <c r="AU157" s="40"/>
      <c r="AV157" s="40"/>
      <c r="AW157" s="40"/>
      <c r="AX157" s="119"/>
      <c r="AY157" s="40"/>
      <c r="AZ157" s="387"/>
      <c r="BA157" s="99" t="s">
        <v>182</v>
      </c>
      <c r="BB157" s="86">
        <f>BB155*BB156</f>
        <v>0</v>
      </c>
      <c r="BC157" s="34"/>
      <c r="BD157" s="387"/>
      <c r="BE157" s="145" t="s">
        <v>183</v>
      </c>
      <c r="BF157" s="86">
        <f>BF155*BF156</f>
        <v>0</v>
      </c>
      <c r="BG157" s="34"/>
      <c r="BH157" s="33"/>
      <c r="BI157" s="34"/>
      <c r="BJ157" s="167"/>
      <c r="BK157" s="34"/>
      <c r="BL157" s="40"/>
      <c r="BM157" s="40"/>
      <c r="BN157" s="40"/>
      <c r="BO157" s="40"/>
      <c r="BP157" s="40"/>
      <c r="BQ157" s="40"/>
      <c r="BR157" s="40"/>
      <c r="BS157" s="40"/>
      <c r="BT157" s="40"/>
      <c r="BU157" s="40"/>
      <c r="BV157" s="40"/>
      <c r="BW157" s="119"/>
      <c r="BX157" s="40"/>
      <c r="BY157" s="387"/>
      <c r="BZ157" s="99" t="s">
        <v>182</v>
      </c>
      <c r="CA157" s="86">
        <f>CA155*CA156</f>
        <v>0</v>
      </c>
      <c r="CB157" s="34"/>
      <c r="CC157" s="387"/>
      <c r="CD157" s="142" t="s">
        <v>183</v>
      </c>
      <c r="CE157" s="86">
        <f>CE155*CE156</f>
        <v>0</v>
      </c>
      <c r="CF157" s="34"/>
      <c r="CG157" s="33"/>
      <c r="CH157" s="34"/>
      <c r="CI157" s="167"/>
      <c r="CJ157" s="34"/>
      <c r="CK157" s="40"/>
      <c r="CL157" s="40"/>
      <c r="CM157" s="40"/>
      <c r="CN157" s="40"/>
      <c r="CO157" s="40"/>
      <c r="CP157" s="40"/>
      <c r="CQ157" s="40"/>
      <c r="CR157" s="40"/>
      <c r="CS157" s="40"/>
      <c r="CT157" s="40"/>
      <c r="CU157" s="40"/>
      <c r="CV157" s="119"/>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row>
    <row r="158" spans="1:124" ht="15.6" thickBot="1" x14ac:dyDescent="0.3">
      <c r="A158" s="34"/>
      <c r="B158" s="34"/>
      <c r="C158" s="342"/>
      <c r="D158" s="386"/>
      <c r="E158" s="34"/>
      <c r="F158" s="34"/>
      <c r="G158" s="342"/>
      <c r="H158" s="386"/>
      <c r="I158" s="34"/>
      <c r="J158" s="33"/>
      <c r="K158" s="34"/>
      <c r="L158" s="167"/>
      <c r="M158" s="34"/>
      <c r="N158" s="40"/>
      <c r="O158" s="40"/>
      <c r="P158" s="40"/>
      <c r="Q158" s="40"/>
      <c r="R158" s="40"/>
      <c r="S158" s="40"/>
      <c r="T158" s="40"/>
      <c r="U158" s="40"/>
      <c r="V158" s="40"/>
      <c r="W158" s="40"/>
      <c r="X158" s="40"/>
      <c r="Y158" s="411"/>
      <c r="Z158" s="427"/>
      <c r="AA158" s="34"/>
      <c r="AB158" s="342"/>
      <c r="AC158" s="386"/>
      <c r="AD158" s="34"/>
      <c r="AE158" s="34"/>
      <c r="AF158" s="342"/>
      <c r="AG158" s="386"/>
      <c r="AH158" s="34"/>
      <c r="AI158" s="34"/>
      <c r="AJ158" s="34"/>
      <c r="AK158" s="167"/>
      <c r="AL158" s="34"/>
      <c r="AM158" s="40"/>
      <c r="AN158" s="40"/>
      <c r="AO158" s="40"/>
      <c r="AP158" s="40"/>
      <c r="AQ158" s="40"/>
      <c r="AR158" s="40"/>
      <c r="AS158" s="40"/>
      <c r="AT158" s="40"/>
      <c r="AU158" s="40"/>
      <c r="AV158" s="40"/>
      <c r="AW158" s="40"/>
      <c r="AX158" s="119"/>
      <c r="AY158" s="40"/>
      <c r="AZ158" s="34"/>
      <c r="BA158" s="342"/>
      <c r="BB158" s="386"/>
      <c r="BC158" s="34"/>
      <c r="BD158" s="34"/>
      <c r="BE158" s="342"/>
      <c r="BF158" s="386"/>
      <c r="BG158" s="34"/>
      <c r="BH158" s="34"/>
      <c r="BI158" s="34"/>
      <c r="BJ158" s="167"/>
      <c r="BK158" s="34"/>
      <c r="BL158" s="40"/>
      <c r="BM158" s="40"/>
      <c r="BN158" s="40"/>
      <c r="BO158" s="40"/>
      <c r="BP158" s="40"/>
      <c r="BQ158" s="40"/>
      <c r="BR158" s="40"/>
      <c r="BS158" s="40"/>
      <c r="BT158" s="40"/>
      <c r="BU158" s="40"/>
      <c r="BV158" s="40"/>
      <c r="BW158" s="119"/>
      <c r="BX158" s="40"/>
      <c r="BY158" s="34"/>
      <c r="BZ158" s="342"/>
      <c r="CA158" s="386"/>
      <c r="CB158" s="34"/>
      <c r="CC158" s="34"/>
      <c r="CD158" s="342"/>
      <c r="CE158" s="386"/>
      <c r="CF158" s="34"/>
      <c r="CG158" s="34"/>
      <c r="CH158" s="34"/>
      <c r="CI158" s="167"/>
      <c r="CJ158" s="34"/>
      <c r="CK158" s="40"/>
      <c r="CL158" s="40"/>
      <c r="CM158" s="40"/>
      <c r="CN158" s="40"/>
      <c r="CO158" s="40"/>
      <c r="CP158" s="40"/>
      <c r="CQ158" s="40"/>
      <c r="CR158" s="40"/>
      <c r="CS158" s="40"/>
      <c r="CT158" s="40"/>
      <c r="CU158" s="40"/>
      <c r="CV158" s="119"/>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row>
    <row r="159" spans="1:124" x14ac:dyDescent="0.25">
      <c r="A159" s="34"/>
      <c r="B159" s="58" t="s">
        <v>375</v>
      </c>
      <c r="C159" s="59" t="s">
        <v>172</v>
      </c>
      <c r="D159" s="61">
        <f>Invoer!H9</f>
        <v>0</v>
      </c>
      <c r="E159" s="34"/>
      <c r="F159" s="58" t="s">
        <v>375</v>
      </c>
      <c r="G159" s="59" t="s">
        <v>172</v>
      </c>
      <c r="H159" s="61">
        <f>D159</f>
        <v>0</v>
      </c>
      <c r="I159" s="34"/>
      <c r="J159" s="34"/>
      <c r="K159" s="34"/>
      <c r="L159" s="167"/>
      <c r="M159" s="34"/>
      <c r="N159" s="40"/>
      <c r="O159" s="40"/>
      <c r="P159" s="40"/>
      <c r="Q159" s="40"/>
      <c r="R159" s="40"/>
      <c r="S159" s="40"/>
      <c r="T159" s="40"/>
      <c r="U159" s="40"/>
      <c r="V159" s="40"/>
      <c r="W159" s="40"/>
      <c r="X159" s="40"/>
      <c r="Y159" s="411"/>
      <c r="Z159" s="427"/>
      <c r="AA159" s="58" t="s">
        <v>375</v>
      </c>
      <c r="AB159" s="59" t="s">
        <v>172</v>
      </c>
      <c r="AC159" s="61">
        <f>Invoer!I9</f>
        <v>0</v>
      </c>
      <c r="AD159" s="34"/>
      <c r="AE159" s="58" t="s">
        <v>375</v>
      </c>
      <c r="AF159" s="59" t="s">
        <v>172</v>
      </c>
      <c r="AG159" s="61">
        <f>AC159</f>
        <v>0</v>
      </c>
      <c r="AH159" s="34"/>
      <c r="AI159" s="34"/>
      <c r="AJ159" s="40"/>
      <c r="AK159" s="167"/>
      <c r="AL159" s="34"/>
      <c r="AM159" s="40"/>
      <c r="AN159" s="40"/>
      <c r="AO159" s="40"/>
      <c r="AP159" s="40"/>
      <c r="AQ159" s="40"/>
      <c r="AR159" s="40"/>
      <c r="AS159" s="40"/>
      <c r="AT159" s="40"/>
      <c r="AU159" s="40"/>
      <c r="AV159" s="40"/>
      <c r="AW159" s="40"/>
      <c r="AX159" s="119"/>
      <c r="AY159" s="40"/>
      <c r="AZ159" s="58" t="s">
        <v>375</v>
      </c>
      <c r="BA159" s="59" t="s">
        <v>172</v>
      </c>
      <c r="BB159" s="61">
        <f>Invoer!J9</f>
        <v>0</v>
      </c>
      <c r="BC159" s="34"/>
      <c r="BD159" s="58" t="s">
        <v>375</v>
      </c>
      <c r="BE159" s="59" t="s">
        <v>172</v>
      </c>
      <c r="BF159" s="61">
        <f>BB159</f>
        <v>0</v>
      </c>
      <c r="BG159" s="34"/>
      <c r="BH159" s="34"/>
      <c r="BI159" s="40"/>
      <c r="BJ159" s="167"/>
      <c r="BK159" s="34"/>
      <c r="BL159" s="40"/>
      <c r="BM159" s="40"/>
      <c r="BN159" s="40"/>
      <c r="BO159" s="40"/>
      <c r="BP159" s="40"/>
      <c r="BQ159" s="40"/>
      <c r="BR159" s="40"/>
      <c r="BS159" s="40"/>
      <c r="BT159" s="40"/>
      <c r="BU159" s="40"/>
      <c r="BV159" s="40"/>
      <c r="BW159" s="119"/>
      <c r="BX159" s="40"/>
      <c r="BY159" s="58" t="s">
        <v>375</v>
      </c>
      <c r="BZ159" s="59" t="s">
        <v>172</v>
      </c>
      <c r="CA159" s="61">
        <f>Invoer!K9</f>
        <v>0</v>
      </c>
      <c r="CB159" s="34"/>
      <c r="CC159" s="58" t="s">
        <v>375</v>
      </c>
      <c r="CD159" s="59" t="s">
        <v>172</v>
      </c>
      <c r="CE159" s="61">
        <f>CA159</f>
        <v>0</v>
      </c>
      <c r="CF159" s="34"/>
      <c r="CG159" s="34"/>
      <c r="CH159" s="40"/>
      <c r="CI159" s="167"/>
      <c r="CJ159" s="34"/>
      <c r="CK159" s="40"/>
      <c r="CL159" s="40"/>
      <c r="CM159" s="40"/>
      <c r="CN159" s="40"/>
      <c r="CO159" s="40"/>
      <c r="CP159" s="40"/>
      <c r="CQ159" s="40"/>
      <c r="CR159" s="40"/>
      <c r="CS159" s="40"/>
      <c r="CT159" s="40"/>
      <c r="CU159" s="40"/>
      <c r="CV159" s="119"/>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row>
    <row r="160" spans="1:124" x14ac:dyDescent="0.25">
      <c r="A160" s="34"/>
      <c r="B160" s="141"/>
      <c r="C160" s="34" t="s">
        <v>175</v>
      </c>
      <c r="D160" s="70">
        <f>D57</f>
        <v>1.03</v>
      </c>
      <c r="E160" s="34"/>
      <c r="F160" s="141"/>
      <c r="G160" s="388" t="s">
        <v>176</v>
      </c>
      <c r="H160" s="70">
        <f>H57</f>
        <v>26</v>
      </c>
      <c r="I160" s="34"/>
      <c r="J160" s="34"/>
      <c r="K160" s="40"/>
      <c r="L160" s="167"/>
      <c r="M160" s="34"/>
      <c r="N160" s="40"/>
      <c r="O160" s="40"/>
      <c r="P160" s="40"/>
      <c r="Q160" s="40"/>
      <c r="R160" s="40"/>
      <c r="S160" s="40"/>
      <c r="T160" s="40"/>
      <c r="U160" s="40"/>
      <c r="V160" s="40"/>
      <c r="W160" s="40"/>
      <c r="X160" s="40"/>
      <c r="Y160" s="411"/>
      <c r="Z160" s="427"/>
      <c r="AA160" s="141"/>
      <c r="AB160" s="34" t="s">
        <v>175</v>
      </c>
      <c r="AC160" s="70">
        <f>AC57</f>
        <v>1.03</v>
      </c>
      <c r="AD160" s="34"/>
      <c r="AE160" s="141"/>
      <c r="AF160" s="388" t="s">
        <v>176</v>
      </c>
      <c r="AG160" s="70">
        <f>AG57</f>
        <v>26</v>
      </c>
      <c r="AH160" s="34"/>
      <c r="AI160" s="34"/>
      <c r="AJ160" s="34"/>
      <c r="AK160" s="34"/>
      <c r="AL160" s="34"/>
      <c r="AM160" s="40"/>
      <c r="AN160" s="40"/>
      <c r="AO160" s="40"/>
      <c r="AP160" s="40"/>
      <c r="AQ160" s="40"/>
      <c r="AR160" s="40"/>
      <c r="AS160" s="40"/>
      <c r="AT160" s="40"/>
      <c r="AU160" s="40"/>
      <c r="AV160" s="40"/>
      <c r="AW160" s="40"/>
      <c r="AX160" s="119"/>
      <c r="AY160" s="40"/>
      <c r="AZ160" s="141"/>
      <c r="BA160" s="34" t="s">
        <v>175</v>
      </c>
      <c r="BB160" s="70">
        <f>BB57</f>
        <v>1.03</v>
      </c>
      <c r="BC160" s="34"/>
      <c r="BD160" s="141"/>
      <c r="BE160" s="388" t="s">
        <v>176</v>
      </c>
      <c r="BF160" s="70">
        <f>BF57</f>
        <v>26</v>
      </c>
      <c r="BG160" s="34"/>
      <c r="BH160" s="34"/>
      <c r="BI160" s="34"/>
      <c r="BJ160" s="34"/>
      <c r="BK160" s="34"/>
      <c r="BL160" s="40"/>
      <c r="BM160" s="40"/>
      <c r="BN160" s="40"/>
      <c r="BO160" s="40"/>
      <c r="BP160" s="40"/>
      <c r="BQ160" s="40"/>
      <c r="BR160" s="40"/>
      <c r="BS160" s="40"/>
      <c r="BT160" s="40"/>
      <c r="BU160" s="40"/>
      <c r="BV160" s="40"/>
      <c r="BW160" s="119"/>
      <c r="BX160" s="40"/>
      <c r="BY160" s="141"/>
      <c r="BZ160" s="34" t="s">
        <v>175</v>
      </c>
      <c r="CA160" s="70">
        <f>CA57</f>
        <v>1.03</v>
      </c>
      <c r="CB160" s="34"/>
      <c r="CC160" s="141"/>
      <c r="CD160" s="388" t="s">
        <v>176</v>
      </c>
      <c r="CE160" s="70">
        <f>CE57</f>
        <v>26</v>
      </c>
      <c r="CF160" s="34"/>
      <c r="CG160" s="34"/>
      <c r="CH160" s="34"/>
      <c r="CI160" s="34"/>
      <c r="CJ160" s="34"/>
      <c r="CK160" s="40"/>
      <c r="CL160" s="40"/>
      <c r="CM160" s="40"/>
      <c r="CN160" s="40"/>
      <c r="CO160" s="40"/>
      <c r="CP160" s="40"/>
      <c r="CQ160" s="40"/>
      <c r="CR160" s="40"/>
      <c r="CS160" s="40"/>
      <c r="CT160" s="40"/>
      <c r="CU160" s="40"/>
      <c r="CV160" s="119"/>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row>
    <row r="161" spans="1:140" ht="15.6" thickBot="1" x14ac:dyDescent="0.3">
      <c r="A161" s="34"/>
      <c r="B161" s="387"/>
      <c r="C161" s="99" t="s">
        <v>182</v>
      </c>
      <c r="D161" s="86">
        <f>D159*D160</f>
        <v>0</v>
      </c>
      <c r="E161" s="34"/>
      <c r="F161" s="387"/>
      <c r="G161" s="142" t="s">
        <v>183</v>
      </c>
      <c r="H161" s="86">
        <f>H159*H160</f>
        <v>0</v>
      </c>
      <c r="I161" s="34"/>
      <c r="J161" s="34"/>
      <c r="K161" s="40"/>
      <c r="L161" s="167"/>
      <c r="M161" s="34"/>
      <c r="N161" s="40"/>
      <c r="O161" s="40"/>
      <c r="P161" s="40"/>
      <c r="Q161" s="40"/>
      <c r="R161" s="40"/>
      <c r="S161" s="40"/>
      <c r="T161" s="40"/>
      <c r="U161" s="40"/>
      <c r="V161" s="40"/>
      <c r="W161" s="40"/>
      <c r="X161" s="40"/>
      <c r="Y161" s="411"/>
      <c r="Z161" s="427"/>
      <c r="AA161" s="387"/>
      <c r="AB161" s="99" t="s">
        <v>182</v>
      </c>
      <c r="AC161" s="86">
        <f>AC159*AC160</f>
        <v>0</v>
      </c>
      <c r="AD161" s="34"/>
      <c r="AE161" s="387"/>
      <c r="AF161" s="142" t="s">
        <v>183</v>
      </c>
      <c r="AG161" s="86">
        <f>AG159*AG160</f>
        <v>0</v>
      </c>
      <c r="AH161" s="34"/>
      <c r="AI161" s="33"/>
      <c r="AJ161" s="34"/>
      <c r="AK161" s="167"/>
      <c r="AL161" s="34"/>
      <c r="AM161" s="40"/>
      <c r="AN161" s="40"/>
      <c r="AO161" s="40"/>
      <c r="AP161" s="40"/>
      <c r="AQ161" s="40"/>
      <c r="AR161" s="40"/>
      <c r="AS161" s="40"/>
      <c r="AT161" s="40"/>
      <c r="AU161" s="40"/>
      <c r="AV161" s="40"/>
      <c r="AW161" s="40"/>
      <c r="AX161" s="119"/>
      <c r="AY161" s="40"/>
      <c r="AZ161" s="387"/>
      <c r="BA161" s="99" t="s">
        <v>182</v>
      </c>
      <c r="BB161" s="86">
        <f>BB159*BB160</f>
        <v>0</v>
      </c>
      <c r="BC161" s="34"/>
      <c r="BD161" s="387"/>
      <c r="BE161" s="142" t="s">
        <v>183</v>
      </c>
      <c r="BF161" s="86">
        <f>BF159*BF160</f>
        <v>0</v>
      </c>
      <c r="BG161" s="34"/>
      <c r="BH161" s="33"/>
      <c r="BI161" s="34"/>
      <c r="BJ161" s="167"/>
      <c r="BK161" s="34"/>
      <c r="BL161" s="40"/>
      <c r="BM161" s="40"/>
      <c r="BN161" s="40"/>
      <c r="BO161" s="40"/>
      <c r="BP161" s="40"/>
      <c r="BQ161" s="40"/>
      <c r="BR161" s="40"/>
      <c r="BS161" s="40"/>
      <c r="BT161" s="40"/>
      <c r="BU161" s="40"/>
      <c r="BV161" s="40"/>
      <c r="BW161" s="119"/>
      <c r="BX161" s="40"/>
      <c r="BY161" s="387"/>
      <c r="BZ161" s="99" t="s">
        <v>182</v>
      </c>
      <c r="CA161" s="86">
        <f>CA159*CA160</f>
        <v>0</v>
      </c>
      <c r="CB161" s="34"/>
      <c r="CC161" s="387"/>
      <c r="CD161" s="142" t="s">
        <v>183</v>
      </c>
      <c r="CE161" s="86">
        <f>CE159*CE160</f>
        <v>0</v>
      </c>
      <c r="CF161" s="34"/>
      <c r="CG161" s="33"/>
      <c r="CH161" s="34"/>
      <c r="CI161" s="167"/>
      <c r="CJ161" s="34"/>
      <c r="CK161" s="40"/>
      <c r="CL161" s="40"/>
      <c r="CM161" s="40"/>
      <c r="CN161" s="40"/>
      <c r="CO161" s="40"/>
      <c r="CP161" s="40"/>
      <c r="CQ161" s="40"/>
      <c r="CR161" s="40"/>
      <c r="CS161" s="40"/>
      <c r="CT161" s="40"/>
      <c r="CU161" s="40"/>
      <c r="CV161" s="119"/>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row>
    <row r="162" spans="1:140" ht="15.6" thickBot="1" x14ac:dyDescent="0.3">
      <c r="A162" s="34"/>
      <c r="B162" s="34"/>
      <c r="C162" s="342"/>
      <c r="D162" s="386"/>
      <c r="E162" s="34"/>
      <c r="F162" s="34"/>
      <c r="G162" s="342"/>
      <c r="H162" s="386"/>
      <c r="I162" s="34"/>
      <c r="J162" s="33"/>
      <c r="K162" s="34"/>
      <c r="L162" s="167"/>
      <c r="M162" s="34"/>
      <c r="N162" s="40"/>
      <c r="O162" s="40"/>
      <c r="P162" s="40"/>
      <c r="Q162" s="40"/>
      <c r="R162" s="40"/>
      <c r="S162" s="40"/>
      <c r="T162" s="40"/>
      <c r="U162" s="40"/>
      <c r="V162" s="40"/>
      <c r="W162" s="40"/>
      <c r="X162" s="40"/>
      <c r="Y162" s="411"/>
      <c r="Z162" s="427"/>
      <c r="AA162" s="34"/>
      <c r="AB162" s="342"/>
      <c r="AC162" s="386"/>
      <c r="AD162" s="34"/>
      <c r="AE162" s="34"/>
      <c r="AF162" s="342"/>
      <c r="AG162" s="386"/>
      <c r="AH162" s="34"/>
      <c r="AI162" s="34"/>
      <c r="AJ162" s="34"/>
      <c r="AK162" s="167"/>
      <c r="AL162" s="34"/>
      <c r="AM162" s="40"/>
      <c r="AN162" s="40"/>
      <c r="AO162" s="40"/>
      <c r="AP162" s="40"/>
      <c r="AQ162" s="40"/>
      <c r="AR162" s="40"/>
      <c r="AS162" s="40"/>
      <c r="AT162" s="40"/>
      <c r="AU162" s="40"/>
      <c r="AV162" s="40"/>
      <c r="AW162" s="40"/>
      <c r="AX162" s="119"/>
      <c r="AY162" s="40"/>
      <c r="AZ162" s="34"/>
      <c r="BA162" s="342"/>
      <c r="BB162" s="386"/>
      <c r="BC162" s="34"/>
      <c r="BD162" s="34"/>
      <c r="BE162" s="342"/>
      <c r="BF162" s="386"/>
      <c r="BG162" s="34"/>
      <c r="BH162" s="34"/>
      <c r="BI162" s="34"/>
      <c r="BJ162" s="167"/>
      <c r="BK162" s="34"/>
      <c r="BL162" s="40"/>
      <c r="BM162" s="40"/>
      <c r="BN162" s="40"/>
      <c r="BO162" s="40"/>
      <c r="BP162" s="40"/>
      <c r="BQ162" s="40"/>
      <c r="BR162" s="40"/>
      <c r="BS162" s="40"/>
      <c r="BT162" s="40"/>
      <c r="BU162" s="40"/>
      <c r="BV162" s="40"/>
      <c r="BW162" s="119"/>
      <c r="BX162" s="40"/>
      <c r="BY162" s="34"/>
      <c r="BZ162" s="342"/>
      <c r="CA162" s="386"/>
      <c r="CB162" s="34"/>
      <c r="CC162" s="34"/>
      <c r="CD162" s="342"/>
      <c r="CE162" s="386"/>
      <c r="CF162" s="34"/>
      <c r="CG162" s="34"/>
      <c r="CH162" s="34"/>
      <c r="CI162" s="167"/>
      <c r="CJ162" s="34"/>
      <c r="CK162" s="40"/>
      <c r="CL162" s="40"/>
      <c r="CM162" s="40"/>
      <c r="CN162" s="40"/>
      <c r="CO162" s="40"/>
      <c r="CP162" s="40"/>
      <c r="CQ162" s="40"/>
      <c r="CR162" s="40"/>
      <c r="CS162" s="40"/>
      <c r="CT162" s="40"/>
      <c r="CU162" s="40"/>
      <c r="CV162" s="119"/>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row>
    <row r="163" spans="1:140" x14ac:dyDescent="0.25">
      <c r="A163" s="34"/>
      <c r="B163" s="58" t="s">
        <v>378</v>
      </c>
      <c r="C163" s="59" t="s">
        <v>172</v>
      </c>
      <c r="D163" s="60">
        <f>X9</f>
        <v>0</v>
      </c>
      <c r="E163" s="34"/>
      <c r="F163" s="58" t="s">
        <v>378</v>
      </c>
      <c r="G163" s="59" t="s">
        <v>172</v>
      </c>
      <c r="H163" s="61">
        <f>D163</f>
        <v>0</v>
      </c>
      <c r="I163" s="34"/>
      <c r="J163" s="34"/>
      <c r="K163" s="34"/>
      <c r="L163" s="167"/>
      <c r="M163" s="34"/>
      <c r="N163" s="40"/>
      <c r="O163" s="40"/>
      <c r="P163" s="40"/>
      <c r="Q163" s="40"/>
      <c r="R163" s="40"/>
      <c r="S163" s="40"/>
      <c r="T163" s="40"/>
      <c r="U163" s="40"/>
      <c r="V163" s="40"/>
      <c r="W163" s="40"/>
      <c r="X163" s="40"/>
      <c r="Y163" s="411"/>
      <c r="Z163" s="427"/>
      <c r="AA163" s="58" t="s">
        <v>378</v>
      </c>
      <c r="AB163" s="59" t="s">
        <v>172</v>
      </c>
      <c r="AC163" s="60">
        <f>U9</f>
        <v>0</v>
      </c>
      <c r="AD163" s="34"/>
      <c r="AE163" s="58" t="s">
        <v>378</v>
      </c>
      <c r="AF163" s="59" t="s">
        <v>172</v>
      </c>
      <c r="AG163" s="61">
        <f>AC163</f>
        <v>0</v>
      </c>
      <c r="AH163" s="34"/>
      <c r="AI163" s="34"/>
      <c r="AJ163" s="40"/>
      <c r="AK163" s="167"/>
      <c r="AL163" s="34"/>
      <c r="AM163" s="40"/>
      <c r="AN163" s="40"/>
      <c r="AO163" s="40"/>
      <c r="AP163" s="40"/>
      <c r="AQ163" s="40"/>
      <c r="AR163" s="40"/>
      <c r="AS163" s="40"/>
      <c r="AT163" s="40"/>
      <c r="AU163" s="40"/>
      <c r="AV163" s="40"/>
      <c r="AW163" s="40"/>
      <c r="AX163" s="119"/>
      <c r="AY163" s="40"/>
      <c r="AZ163" s="58" t="s">
        <v>378</v>
      </c>
      <c r="BA163" s="59" t="s">
        <v>172</v>
      </c>
      <c r="BB163" s="60">
        <f>BN9</f>
        <v>0</v>
      </c>
      <c r="BC163" s="34"/>
      <c r="BD163" s="58" t="s">
        <v>378</v>
      </c>
      <c r="BE163" s="59" t="s">
        <v>172</v>
      </c>
      <c r="BF163" s="61">
        <f>BB163</f>
        <v>0</v>
      </c>
      <c r="BG163" s="34"/>
      <c r="BH163" s="34"/>
      <c r="BI163" s="40"/>
      <c r="BJ163" s="167"/>
      <c r="BK163" s="34"/>
      <c r="BL163" s="40"/>
      <c r="BM163" s="40"/>
      <c r="BN163" s="40"/>
      <c r="BO163" s="40"/>
      <c r="BP163" s="40"/>
      <c r="BQ163" s="40"/>
      <c r="BR163" s="40"/>
      <c r="BS163" s="40"/>
      <c r="BT163" s="40"/>
      <c r="BU163" s="40"/>
      <c r="BV163" s="40"/>
      <c r="BW163" s="119"/>
      <c r="BX163" s="40"/>
      <c r="BY163" s="58" t="s">
        <v>378</v>
      </c>
      <c r="BZ163" s="59" t="s">
        <v>172</v>
      </c>
      <c r="CA163" s="60">
        <f>O9</f>
        <v>0</v>
      </c>
      <c r="CB163" s="34"/>
      <c r="CC163" s="58" t="s">
        <v>378</v>
      </c>
      <c r="CD163" s="59" t="s">
        <v>172</v>
      </c>
      <c r="CE163" s="61">
        <f>CA163</f>
        <v>0</v>
      </c>
      <c r="CF163" s="34"/>
      <c r="CG163" s="34"/>
      <c r="CH163" s="40"/>
      <c r="CI163" s="167"/>
      <c r="CJ163" s="34"/>
      <c r="CK163" s="40"/>
      <c r="CL163" s="40"/>
      <c r="CM163" s="40"/>
      <c r="CN163" s="40"/>
      <c r="CO163" s="40"/>
      <c r="CP163" s="40"/>
      <c r="CQ163" s="40"/>
      <c r="CR163" s="40"/>
      <c r="CS163" s="40"/>
      <c r="CT163" s="40"/>
      <c r="CU163" s="40"/>
      <c r="CV163" s="119"/>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row>
    <row r="164" spans="1:140" x14ac:dyDescent="0.25">
      <c r="A164" s="34"/>
      <c r="B164" s="141"/>
      <c r="C164" s="34" t="s">
        <v>175</v>
      </c>
      <c r="D164" s="70">
        <f>D61</f>
        <v>1.29</v>
      </c>
      <c r="E164" s="34"/>
      <c r="F164" s="141"/>
      <c r="G164" s="388" t="s">
        <v>176</v>
      </c>
      <c r="H164" s="146">
        <f>H61</f>
        <v>28.41</v>
      </c>
      <c r="I164" s="34"/>
      <c r="J164" s="34"/>
      <c r="K164" s="40"/>
      <c r="L164" s="167"/>
      <c r="M164" s="34"/>
      <c r="N164" s="40"/>
      <c r="O164" s="40"/>
      <c r="P164" s="40"/>
      <c r="Q164" s="40"/>
      <c r="R164" s="40"/>
      <c r="S164" s="40"/>
      <c r="T164" s="40"/>
      <c r="U164" s="40"/>
      <c r="V164" s="40"/>
      <c r="W164" s="40"/>
      <c r="X164" s="40"/>
      <c r="Y164" s="411"/>
      <c r="Z164" s="427"/>
      <c r="AA164" s="141"/>
      <c r="AB164" s="34" t="s">
        <v>175</v>
      </c>
      <c r="AC164" s="70">
        <f>AC61</f>
        <v>1.29</v>
      </c>
      <c r="AD164" s="34"/>
      <c r="AE164" s="141"/>
      <c r="AF164" s="388" t="s">
        <v>176</v>
      </c>
      <c r="AG164" s="146">
        <f>AG61</f>
        <v>28.41</v>
      </c>
      <c r="AH164" s="34"/>
      <c r="AI164" s="34"/>
      <c r="AJ164" s="40"/>
      <c r="AK164" s="167"/>
      <c r="AL164" s="34"/>
      <c r="AM164" s="40"/>
      <c r="AN164" s="40"/>
      <c r="AO164" s="40"/>
      <c r="AP164" s="40"/>
      <c r="AQ164" s="40"/>
      <c r="AR164" s="40"/>
      <c r="AS164" s="40"/>
      <c r="AT164" s="40"/>
      <c r="AU164" s="40"/>
      <c r="AV164" s="40"/>
      <c r="AW164" s="40"/>
      <c r="AX164" s="119"/>
      <c r="AY164" s="40"/>
      <c r="AZ164" s="141"/>
      <c r="BA164" s="34" t="s">
        <v>175</v>
      </c>
      <c r="BB164" s="70">
        <f>BB61</f>
        <v>1.29</v>
      </c>
      <c r="BC164" s="34"/>
      <c r="BD164" s="141"/>
      <c r="BE164" s="388" t="s">
        <v>176</v>
      </c>
      <c r="BF164" s="146">
        <f>BF61</f>
        <v>28.41</v>
      </c>
      <c r="BG164" s="34"/>
      <c r="BH164" s="34"/>
      <c r="BI164" s="40"/>
      <c r="BJ164" s="167"/>
      <c r="BK164" s="34"/>
      <c r="BL164" s="40"/>
      <c r="BM164" s="40"/>
      <c r="BN164" s="40"/>
      <c r="BO164" s="40"/>
      <c r="BP164" s="40"/>
      <c r="BQ164" s="40"/>
      <c r="BR164" s="40"/>
      <c r="BS164" s="40"/>
      <c r="BT164" s="40"/>
      <c r="BU164" s="40"/>
      <c r="BV164" s="40"/>
      <c r="BW164" s="119"/>
      <c r="BX164" s="40"/>
      <c r="BY164" s="141"/>
      <c r="BZ164" s="34" t="s">
        <v>175</v>
      </c>
      <c r="CA164" s="70">
        <f>CA61</f>
        <v>1.29</v>
      </c>
      <c r="CB164" s="34"/>
      <c r="CC164" s="141"/>
      <c r="CD164" s="388" t="s">
        <v>176</v>
      </c>
      <c r="CE164" s="146">
        <f>CE61</f>
        <v>28.41</v>
      </c>
      <c r="CF164" s="34"/>
      <c r="CG164" s="34"/>
      <c r="CH164" s="40"/>
      <c r="CI164" s="167"/>
      <c r="CJ164" s="34"/>
      <c r="CK164" s="40"/>
      <c r="CL164" s="40"/>
      <c r="CM164" s="40"/>
      <c r="CN164" s="40"/>
      <c r="CO164" s="40"/>
      <c r="CP164" s="40"/>
      <c r="CQ164" s="40"/>
      <c r="CR164" s="40"/>
      <c r="CS164" s="40"/>
      <c r="CT164" s="40"/>
      <c r="CU164" s="40"/>
      <c r="CV164" s="119"/>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row>
    <row r="165" spans="1:140" ht="15.6" thickBot="1" x14ac:dyDescent="0.3">
      <c r="A165" s="34"/>
      <c r="B165" s="387"/>
      <c r="C165" s="99" t="s">
        <v>182</v>
      </c>
      <c r="D165" s="86">
        <f>D163*D164</f>
        <v>0</v>
      </c>
      <c r="E165" s="34"/>
      <c r="F165" s="387"/>
      <c r="G165" s="142" t="s">
        <v>183</v>
      </c>
      <c r="H165" s="86">
        <f>H163*H164</f>
        <v>0</v>
      </c>
      <c r="I165" s="34"/>
      <c r="J165" s="34"/>
      <c r="K165" s="40"/>
      <c r="L165" s="167"/>
      <c r="M165" s="34"/>
      <c r="N165" s="40"/>
      <c r="O165" s="40"/>
      <c r="P165" s="40"/>
      <c r="Q165" s="40"/>
      <c r="R165" s="40"/>
      <c r="S165" s="40"/>
      <c r="T165" s="40"/>
      <c r="U165" s="40"/>
      <c r="V165" s="40"/>
      <c r="W165" s="40"/>
      <c r="X165" s="40"/>
      <c r="Y165" s="411"/>
      <c r="Z165" s="427"/>
      <c r="AA165" s="387"/>
      <c r="AB165" s="99" t="s">
        <v>182</v>
      </c>
      <c r="AC165" s="86">
        <f>AC163*AC164</f>
        <v>0</v>
      </c>
      <c r="AD165" s="34"/>
      <c r="AE165" s="387"/>
      <c r="AF165" s="142" t="s">
        <v>183</v>
      </c>
      <c r="AG165" s="86">
        <f>AG163*AG164</f>
        <v>0</v>
      </c>
      <c r="AH165" s="34"/>
      <c r="AI165" s="33"/>
      <c r="AJ165" s="34"/>
      <c r="AK165" s="167"/>
      <c r="AL165" s="34"/>
      <c r="AM165" s="40"/>
      <c r="AN165" s="40"/>
      <c r="AO165" s="40"/>
      <c r="AP165" s="40"/>
      <c r="AQ165" s="40"/>
      <c r="AR165" s="40"/>
      <c r="AS165" s="40"/>
      <c r="AT165" s="40"/>
      <c r="AU165" s="40"/>
      <c r="AV165" s="40"/>
      <c r="AW165" s="40"/>
      <c r="AX165" s="119"/>
      <c r="AY165" s="40"/>
      <c r="AZ165" s="387"/>
      <c r="BA165" s="99" t="s">
        <v>182</v>
      </c>
      <c r="BB165" s="86">
        <f>BB163*BB164</f>
        <v>0</v>
      </c>
      <c r="BC165" s="34"/>
      <c r="BD165" s="387"/>
      <c r="BE165" s="142" t="s">
        <v>183</v>
      </c>
      <c r="BF165" s="86">
        <f>BF163*BF164</f>
        <v>0</v>
      </c>
      <c r="BG165" s="34"/>
      <c r="BH165" s="33"/>
      <c r="BI165" s="34"/>
      <c r="BJ165" s="167"/>
      <c r="BK165" s="34"/>
      <c r="BL165" s="40"/>
      <c r="BM165" s="40"/>
      <c r="BN165" s="40"/>
      <c r="BO165" s="40"/>
      <c r="BP165" s="40"/>
      <c r="BQ165" s="40"/>
      <c r="BR165" s="40"/>
      <c r="BS165" s="40"/>
      <c r="BT165" s="40"/>
      <c r="BU165" s="40"/>
      <c r="BV165" s="40"/>
      <c r="BW165" s="119"/>
      <c r="BX165" s="40"/>
      <c r="BY165" s="387"/>
      <c r="BZ165" s="99" t="s">
        <v>182</v>
      </c>
      <c r="CA165" s="86">
        <f>CA163*CA164</f>
        <v>0</v>
      </c>
      <c r="CB165" s="34"/>
      <c r="CC165" s="387"/>
      <c r="CD165" s="142" t="s">
        <v>183</v>
      </c>
      <c r="CE165" s="86">
        <f>CE163*CE164</f>
        <v>0</v>
      </c>
      <c r="CF165" s="34"/>
      <c r="CG165" s="33"/>
      <c r="CH165" s="34"/>
      <c r="CI165" s="167"/>
      <c r="CJ165" s="34"/>
      <c r="CK165" s="40"/>
      <c r="CL165" s="40"/>
      <c r="CM165" s="40"/>
      <c r="CN165" s="40"/>
      <c r="CO165" s="40"/>
      <c r="CP165" s="40"/>
      <c r="CQ165" s="40"/>
      <c r="CR165" s="40"/>
      <c r="CS165" s="40"/>
      <c r="CT165" s="40"/>
      <c r="CU165" s="40"/>
      <c r="CV165" s="119"/>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row>
    <row r="166" spans="1:140" s="244" customFormat="1" ht="15.6" thickBot="1" x14ac:dyDescent="0.3">
      <c r="J166" s="33"/>
      <c r="K166" s="34"/>
      <c r="L166" s="167"/>
      <c r="M166" s="34"/>
      <c r="N166" s="40"/>
      <c r="O166" s="40"/>
      <c r="P166" s="40"/>
      <c r="Q166" s="40"/>
      <c r="R166" s="40"/>
      <c r="S166" s="40"/>
      <c r="T166" s="40"/>
      <c r="U166" s="40"/>
      <c r="V166" s="40"/>
      <c r="W166" s="40"/>
      <c r="X166" s="40"/>
      <c r="Z166" s="448"/>
      <c r="AA166" s="34"/>
      <c r="AB166" s="34"/>
      <c r="AC166" s="148"/>
      <c r="AD166" s="34"/>
      <c r="AE166" s="34"/>
      <c r="AF166" s="34"/>
      <c r="AG166" s="148"/>
      <c r="AH166" s="34"/>
      <c r="AI166" s="34"/>
      <c r="AJ166" s="34"/>
      <c r="AK166" s="167"/>
      <c r="AL166" s="34"/>
      <c r="AM166" s="40"/>
      <c r="AN166" s="40"/>
      <c r="AO166" s="40"/>
      <c r="AP166" s="40"/>
      <c r="AQ166" s="40"/>
      <c r="AR166" s="40"/>
      <c r="AS166" s="40"/>
      <c r="AT166" s="40"/>
      <c r="AU166" s="40"/>
      <c r="AV166" s="40"/>
      <c r="AW166" s="40"/>
      <c r="AX166" s="119"/>
      <c r="AZ166" s="412"/>
      <c r="BA166" s="412"/>
      <c r="BB166" s="412"/>
      <c r="BC166" s="412"/>
      <c r="BD166" s="412"/>
      <c r="BE166" s="412"/>
      <c r="BF166" s="501"/>
      <c r="BG166" s="412"/>
      <c r="BH166" s="34"/>
      <c r="BI166" s="34"/>
      <c r="BJ166" s="167"/>
      <c r="BK166" s="34"/>
      <c r="BL166" s="40"/>
      <c r="BM166" s="40"/>
      <c r="BN166" s="40"/>
      <c r="BO166" s="40"/>
      <c r="BP166" s="40"/>
      <c r="BQ166" s="40"/>
      <c r="BR166" s="40"/>
      <c r="BS166" s="40"/>
      <c r="BT166" s="40"/>
      <c r="BU166" s="40"/>
      <c r="BV166" s="40"/>
      <c r="BW166" s="119"/>
      <c r="BX166" s="40"/>
      <c r="BY166" s="34"/>
      <c r="BZ166" s="342"/>
      <c r="CA166" s="386"/>
      <c r="CB166" s="34"/>
      <c r="CC166" s="34"/>
      <c r="CD166" s="342"/>
      <c r="CE166" s="386"/>
      <c r="CF166" s="34"/>
      <c r="CG166" s="34"/>
      <c r="CH166" s="34"/>
      <c r="CI166" s="167"/>
      <c r="CJ166" s="34"/>
      <c r="CK166" s="40"/>
      <c r="CL166" s="40"/>
      <c r="CM166" s="40"/>
      <c r="CN166" s="40"/>
      <c r="CO166" s="40"/>
      <c r="CP166" s="40"/>
      <c r="CQ166" s="40"/>
      <c r="CR166" s="40"/>
      <c r="CS166" s="40"/>
      <c r="CT166" s="40"/>
      <c r="CU166" s="40"/>
      <c r="CV166" s="119"/>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c r="DV166"/>
      <c r="DW166"/>
      <c r="DX166"/>
    </row>
    <row r="167" spans="1:140" ht="15.6" x14ac:dyDescent="0.3">
      <c r="A167" s="34"/>
      <c r="B167" s="58" t="s">
        <v>112</v>
      </c>
      <c r="C167" s="59" t="s">
        <v>172</v>
      </c>
      <c r="D167" s="61">
        <f>(CALC_Agroforestry!F6+Invoer!H19)*'Economische variabelen'!D219+0.5*'Economische variabelen'!D219*Invoer!H21</f>
        <v>0</v>
      </c>
      <c r="E167" s="34"/>
      <c r="F167" s="58" t="s">
        <v>112</v>
      </c>
      <c r="G167" s="59" t="s">
        <v>172</v>
      </c>
      <c r="H167" s="61">
        <f>D167</f>
        <v>0</v>
      </c>
      <c r="I167" s="34"/>
      <c r="J167" s="34"/>
      <c r="K167" s="34"/>
      <c r="L167" s="167"/>
      <c r="M167" s="34"/>
      <c r="N167" s="40"/>
      <c r="O167" s="40"/>
      <c r="P167" s="40"/>
      <c r="Q167" s="40"/>
      <c r="R167" s="40"/>
      <c r="S167" s="40"/>
      <c r="T167" s="40"/>
      <c r="U167" s="40"/>
      <c r="V167" s="40"/>
      <c r="W167" s="40"/>
      <c r="X167" s="40"/>
      <c r="Y167" s="411"/>
      <c r="Z167" s="449"/>
      <c r="AA167" s="58" t="s">
        <v>112</v>
      </c>
      <c r="AB167" s="59" t="s">
        <v>172</v>
      </c>
      <c r="AC167" s="61">
        <f>(CALC_Agroforestry!G11+Invoer!I20)*'Economische variabelen'!D232+'Economische variabelen'!D232*0.5*Invoer!I21</f>
        <v>0</v>
      </c>
      <c r="AD167" s="34"/>
      <c r="AE167" s="58" t="s">
        <v>112</v>
      </c>
      <c r="AF167" s="59" t="s">
        <v>172</v>
      </c>
      <c r="AG167" s="61">
        <f>AC167</f>
        <v>0</v>
      </c>
      <c r="AH167" s="34"/>
      <c r="AI167" s="34"/>
      <c r="AJ167" s="40"/>
      <c r="AK167" s="167"/>
      <c r="AL167" s="34"/>
      <c r="AM167" s="40"/>
      <c r="AN167" s="40"/>
      <c r="AO167" s="40"/>
      <c r="AP167" s="40"/>
      <c r="AQ167" s="40"/>
      <c r="AR167" s="40"/>
      <c r="AS167" s="40"/>
      <c r="AT167" s="40"/>
      <c r="AU167" s="40"/>
      <c r="AV167" s="40"/>
      <c r="AW167" s="40"/>
      <c r="AX167" s="119"/>
      <c r="AY167" s="244"/>
      <c r="AZ167" s="500" t="s">
        <v>112</v>
      </c>
      <c r="BA167" s="502" t="s">
        <v>172</v>
      </c>
      <c r="BB167" s="503">
        <f>(CALC_Agroforestry!G16+Invoer!J20)*'Economische variabelen'!D232+'Economische variabelen'!D232*0.5*Invoer!J21</f>
        <v>0</v>
      </c>
      <c r="BC167" s="469"/>
      <c r="BD167" s="500" t="s">
        <v>112</v>
      </c>
      <c r="BE167" s="502" t="s">
        <v>172</v>
      </c>
      <c r="BF167" s="503">
        <f>BB167</f>
        <v>0</v>
      </c>
      <c r="BG167" s="412"/>
      <c r="BH167" s="34"/>
      <c r="BI167" s="40"/>
      <c r="BJ167" s="167"/>
      <c r="BK167" s="34"/>
      <c r="BL167" s="40"/>
      <c r="BM167" s="40"/>
      <c r="BN167" s="40"/>
      <c r="BO167" s="40"/>
      <c r="BP167" s="40"/>
      <c r="BQ167" s="40"/>
      <c r="BR167" s="40"/>
      <c r="BS167" s="40"/>
      <c r="BT167" s="40"/>
      <c r="BU167" s="40"/>
      <c r="BV167" s="40"/>
      <c r="BW167" s="119"/>
      <c r="BX167" s="40"/>
      <c r="BY167" s="58" t="s">
        <v>112</v>
      </c>
      <c r="BZ167" s="59" t="s">
        <v>172</v>
      </c>
      <c r="CA167" s="61">
        <f>(CALC_Agroforestry!G21+Invoer!K20)*'Economische variabelen'!D232+'Economische variabelen'!D232*0.5*Invoer!K21</f>
        <v>0</v>
      </c>
      <c r="CB167" s="34"/>
      <c r="CC167" s="58" t="s">
        <v>112</v>
      </c>
      <c r="CD167" s="59" t="s">
        <v>172</v>
      </c>
      <c r="CE167" s="61">
        <f>CA167</f>
        <v>0</v>
      </c>
      <c r="CF167" s="34"/>
      <c r="CG167" s="34"/>
      <c r="CH167" s="40"/>
      <c r="CI167" s="167"/>
      <c r="CJ167" s="34"/>
      <c r="CK167" s="40"/>
      <c r="CL167" s="40"/>
      <c r="CM167" s="40"/>
      <c r="CN167" s="40"/>
      <c r="CO167" s="40"/>
      <c r="CP167" s="40"/>
      <c r="CQ167" s="40"/>
      <c r="CR167" s="40"/>
      <c r="CS167" s="40"/>
      <c r="CT167" s="40"/>
      <c r="CU167" s="40"/>
      <c r="CV167" s="119"/>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Y167" s="40"/>
      <c r="DZ167" s="40"/>
      <c r="EA167" s="40"/>
      <c r="EB167" s="40"/>
      <c r="EC167" s="40"/>
      <c r="ED167" s="40"/>
      <c r="EE167" s="40"/>
      <c r="EF167" s="40"/>
      <c r="EG167" s="40"/>
      <c r="EH167" s="40"/>
      <c r="EI167" s="40"/>
      <c r="EJ167" s="40"/>
    </row>
    <row r="168" spans="1:140" ht="15.6" x14ac:dyDescent="0.3">
      <c r="A168" s="34"/>
      <c r="B168" s="141"/>
      <c r="C168" s="34" t="s">
        <v>175</v>
      </c>
      <c r="D168" s="70">
        <f>D65</f>
        <v>0</v>
      </c>
      <c r="E168" s="34"/>
      <c r="F168" s="141"/>
      <c r="G168" s="388" t="s">
        <v>176</v>
      </c>
      <c r="H168" s="70">
        <f>H65</f>
        <v>2.4</v>
      </c>
      <c r="I168" s="34"/>
      <c r="J168" s="34"/>
      <c r="K168" s="40"/>
      <c r="L168" s="167"/>
      <c r="M168" s="34"/>
      <c r="N168" s="40"/>
      <c r="O168" s="40"/>
      <c r="P168" s="40"/>
      <c r="Q168" s="40"/>
      <c r="R168" s="40"/>
      <c r="S168" s="40"/>
      <c r="T168" s="40"/>
      <c r="U168" s="40"/>
      <c r="V168" s="40"/>
      <c r="W168" s="40"/>
      <c r="X168" s="40"/>
      <c r="Y168" s="411"/>
      <c r="Z168" s="449"/>
      <c r="AA168" s="141"/>
      <c r="AB168" s="34" t="s">
        <v>175</v>
      </c>
      <c r="AC168" s="70">
        <f>AC65</f>
        <v>0</v>
      </c>
      <c r="AD168" s="34"/>
      <c r="AE168" s="141"/>
      <c r="AF168" s="96" t="s">
        <v>176</v>
      </c>
      <c r="AG168" s="70">
        <f>AG65</f>
        <v>2.4</v>
      </c>
      <c r="AH168" s="34"/>
      <c r="AI168" s="34"/>
      <c r="AJ168" s="40"/>
      <c r="AK168" s="167"/>
      <c r="AL168" s="34"/>
      <c r="AM168" s="40"/>
      <c r="AN168" s="40"/>
      <c r="AO168" s="40"/>
      <c r="AP168" s="40"/>
      <c r="AQ168" s="40"/>
      <c r="AR168" s="40"/>
      <c r="AS168" s="40"/>
      <c r="AT168" s="40"/>
      <c r="AU168" s="40"/>
      <c r="AV168" s="40"/>
      <c r="AW168" s="40"/>
      <c r="AX168" s="119"/>
      <c r="AY168" s="244"/>
      <c r="AZ168" s="469"/>
      <c r="BA168" s="412" t="s">
        <v>175</v>
      </c>
      <c r="BB168" s="504">
        <f>BB77</f>
        <v>0</v>
      </c>
      <c r="BC168" s="469"/>
      <c r="BD168" s="469"/>
      <c r="BE168" s="412" t="s">
        <v>176</v>
      </c>
      <c r="BF168" s="505">
        <f>BF77</f>
        <v>2.44</v>
      </c>
      <c r="BG168" s="412"/>
      <c r="BH168" s="34"/>
      <c r="BI168" s="40"/>
      <c r="BJ168" s="167"/>
      <c r="BK168" s="34"/>
      <c r="BL168" s="40"/>
      <c r="BM168" s="40"/>
      <c r="BN168" s="40"/>
      <c r="BO168" s="40"/>
      <c r="BP168" s="40"/>
      <c r="BQ168" s="40"/>
      <c r="BR168" s="40"/>
      <c r="BS168" s="40"/>
      <c r="BT168" s="40"/>
      <c r="BU168" s="40"/>
      <c r="BV168" s="40"/>
      <c r="BW168" s="119"/>
      <c r="BX168" s="40"/>
      <c r="BY168" s="141"/>
      <c r="BZ168" s="34" t="s">
        <v>175</v>
      </c>
      <c r="CA168" s="70">
        <f>CA65</f>
        <v>0</v>
      </c>
      <c r="CB168" s="34"/>
      <c r="CC168" s="141"/>
      <c r="CD168" s="96" t="s">
        <v>176</v>
      </c>
      <c r="CE168" s="70">
        <f>CE65</f>
        <v>2.4</v>
      </c>
      <c r="CF168" s="34"/>
      <c r="CG168" s="34"/>
      <c r="CH168" s="40"/>
      <c r="CI168" s="167"/>
      <c r="CJ168" s="34"/>
      <c r="CK168" s="40"/>
      <c r="CL168" s="40"/>
      <c r="CM168" s="40"/>
      <c r="CN168" s="40"/>
      <c r="CO168" s="40"/>
      <c r="CP168" s="40"/>
      <c r="CQ168" s="40"/>
      <c r="CR168" s="40"/>
      <c r="CS168" s="40"/>
      <c r="CT168" s="40"/>
      <c r="CU168" s="40"/>
      <c r="CV168" s="119"/>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Y168" s="40"/>
      <c r="DZ168" s="40"/>
      <c r="EA168" s="40"/>
      <c r="EB168" s="40"/>
      <c r="EC168" s="40"/>
      <c r="ED168" s="40"/>
      <c r="EE168" s="40"/>
      <c r="EF168" s="40"/>
      <c r="EG168" s="40"/>
      <c r="EH168" s="40"/>
      <c r="EI168" s="40"/>
      <c r="EJ168" s="40"/>
    </row>
    <row r="169" spans="1:140" ht="16.2" thickBot="1" x14ac:dyDescent="0.35">
      <c r="A169" s="34"/>
      <c r="B169" s="387"/>
      <c r="C169" s="99" t="s">
        <v>182</v>
      </c>
      <c r="D169" s="86">
        <f>D167*D168</f>
        <v>0</v>
      </c>
      <c r="E169" s="34"/>
      <c r="F169" s="387"/>
      <c r="G169" s="142" t="s">
        <v>183</v>
      </c>
      <c r="H169" s="86">
        <f>H167*H168</f>
        <v>0</v>
      </c>
      <c r="I169" s="34"/>
      <c r="J169" s="244"/>
      <c r="K169" s="244"/>
      <c r="L169" s="244"/>
      <c r="M169" s="244"/>
      <c r="N169" s="244"/>
      <c r="O169" s="244"/>
      <c r="P169" s="244"/>
      <c r="Q169" s="244"/>
      <c r="R169" s="244"/>
      <c r="S169" s="244"/>
      <c r="T169" s="244"/>
      <c r="U169" s="244"/>
      <c r="V169" s="244"/>
      <c r="W169" s="244"/>
      <c r="X169" s="244"/>
      <c r="Y169" s="411"/>
      <c r="Z169" s="449"/>
      <c r="AA169" s="137"/>
      <c r="AB169" s="99" t="s">
        <v>182</v>
      </c>
      <c r="AC169" s="86">
        <f>AC167*AC168</f>
        <v>0</v>
      </c>
      <c r="AD169" s="34"/>
      <c r="AE169" s="137"/>
      <c r="AF169" s="142" t="s">
        <v>183</v>
      </c>
      <c r="AG169" s="86">
        <f>AG167*AG168</f>
        <v>0</v>
      </c>
      <c r="AH169" s="34"/>
      <c r="AI169" s="33"/>
      <c r="AJ169" s="34"/>
      <c r="AK169" s="167"/>
      <c r="AL169" s="34"/>
      <c r="AM169" s="40"/>
      <c r="AN169" s="40"/>
      <c r="AO169" s="40"/>
      <c r="AP169" s="40"/>
      <c r="AQ169" s="40"/>
      <c r="AR169" s="40"/>
      <c r="AS169" s="40"/>
      <c r="AT169" s="40"/>
      <c r="AU169" s="40"/>
      <c r="AV169" s="40"/>
      <c r="AW169" s="40"/>
      <c r="AX169" s="119"/>
      <c r="AY169" s="244"/>
      <c r="AZ169" s="506"/>
      <c r="BA169" s="507" t="s">
        <v>182</v>
      </c>
      <c r="BB169" s="508">
        <f>BB167*BB168</f>
        <v>0</v>
      </c>
      <c r="BC169" s="469"/>
      <c r="BD169" s="506"/>
      <c r="BE169" s="507" t="s">
        <v>183</v>
      </c>
      <c r="BF169" s="509">
        <f>BF167*BF168</f>
        <v>0</v>
      </c>
      <c r="BG169" s="412"/>
      <c r="BH169" s="33"/>
      <c r="BI169" s="34"/>
      <c r="BJ169" s="167"/>
      <c r="BK169" s="34"/>
      <c r="BL169" s="40"/>
      <c r="BM169" s="40"/>
      <c r="BN169" s="40"/>
      <c r="BO169" s="40"/>
      <c r="BP169" s="40"/>
      <c r="BQ169" s="40"/>
      <c r="BR169" s="40"/>
      <c r="BS169" s="40"/>
      <c r="BT169" s="40"/>
      <c r="BU169" s="40"/>
      <c r="BV169" s="40"/>
      <c r="BW169" s="119"/>
      <c r="BX169" s="40"/>
      <c r="BY169" s="137"/>
      <c r="BZ169" s="99" t="s">
        <v>182</v>
      </c>
      <c r="CA169" s="86">
        <f>CA167*CA168</f>
        <v>0</v>
      </c>
      <c r="CB169" s="34"/>
      <c r="CC169" s="137"/>
      <c r="CD169" s="142" t="s">
        <v>183</v>
      </c>
      <c r="CE169" s="86">
        <f>CE167*CE168</f>
        <v>0</v>
      </c>
      <c r="CF169" s="34"/>
      <c r="CG169" s="33"/>
      <c r="CH169" s="34"/>
      <c r="CI169" s="167"/>
      <c r="CJ169" s="34"/>
      <c r="CK169" s="40"/>
      <c r="CL169" s="40"/>
      <c r="CM169" s="40"/>
      <c r="CN169" s="40"/>
      <c r="CO169" s="40"/>
      <c r="CP169" s="40"/>
      <c r="CQ169" s="40"/>
      <c r="CR169" s="40"/>
      <c r="CS169" s="40"/>
      <c r="CT169" s="40"/>
      <c r="CU169" s="40"/>
      <c r="CV169" s="119"/>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Y169" s="40"/>
      <c r="DZ169" s="40"/>
      <c r="EA169" s="40"/>
      <c r="EB169" s="40"/>
      <c r="EC169" s="40"/>
      <c r="ED169" s="40"/>
      <c r="EE169" s="40"/>
      <c r="EF169" s="40"/>
      <c r="EG169" s="40"/>
      <c r="EH169" s="40"/>
      <c r="EI169" s="40"/>
      <c r="EJ169" s="40"/>
    </row>
    <row r="170" spans="1:140" ht="15.6" thickBot="1" x14ac:dyDescent="0.3">
      <c r="A170" s="34"/>
      <c r="B170" s="34"/>
      <c r="C170" s="342"/>
      <c r="D170" s="386"/>
      <c r="E170" s="34"/>
      <c r="F170" s="34"/>
      <c r="G170" s="342"/>
      <c r="H170" s="386"/>
      <c r="I170" s="34"/>
      <c r="J170" s="33"/>
      <c r="K170" s="34"/>
      <c r="L170" s="167"/>
      <c r="M170" s="34"/>
      <c r="N170" s="40"/>
      <c r="O170" s="40"/>
      <c r="P170" s="40"/>
      <c r="Q170" s="40"/>
      <c r="R170" s="40"/>
      <c r="S170" s="40"/>
      <c r="T170" s="40"/>
      <c r="U170" s="40"/>
      <c r="V170" s="40"/>
      <c r="W170" s="40"/>
      <c r="X170" s="40"/>
      <c r="Y170" s="411"/>
      <c r="Z170" s="449"/>
      <c r="AA170" s="34"/>
      <c r="AB170" s="101"/>
      <c r="AC170" s="79"/>
      <c r="AD170" s="34"/>
      <c r="AE170" s="34"/>
      <c r="AF170" s="101"/>
      <c r="AG170" s="79"/>
      <c r="AH170" s="34"/>
      <c r="AI170" s="34"/>
      <c r="AJ170" s="34"/>
      <c r="AK170" s="167"/>
      <c r="AL170" s="34"/>
      <c r="AM170" s="40"/>
      <c r="AN170" s="40"/>
      <c r="AO170" s="40"/>
      <c r="AP170" s="40"/>
      <c r="AQ170" s="40"/>
      <c r="AR170" s="40"/>
      <c r="AS170" s="40"/>
      <c r="AT170" s="40"/>
      <c r="AU170" s="40"/>
      <c r="AV170" s="40"/>
      <c r="AW170" s="40"/>
      <c r="AX170" s="119"/>
      <c r="AY170" s="244"/>
      <c r="AZ170" s="412"/>
      <c r="BA170" s="510"/>
      <c r="BB170" s="510"/>
      <c r="BC170" s="511"/>
      <c r="BD170" s="469"/>
      <c r="BE170" s="412"/>
      <c r="BF170" s="507"/>
      <c r="BG170" s="412"/>
      <c r="BH170" s="34"/>
      <c r="BI170" s="34"/>
      <c r="BJ170" s="167"/>
      <c r="BK170" s="34"/>
      <c r="BL170" s="40"/>
      <c r="BM170" s="40"/>
      <c r="BN170" s="40"/>
      <c r="BO170" s="40"/>
      <c r="BP170" s="40"/>
      <c r="BQ170" s="40"/>
      <c r="BR170" s="40"/>
      <c r="BS170" s="40"/>
      <c r="BT170" s="40"/>
      <c r="BU170" s="40"/>
      <c r="BV170" s="40"/>
      <c r="BW170" s="119"/>
      <c r="BX170" s="40"/>
      <c r="BY170" s="34"/>
      <c r="BZ170" s="101"/>
      <c r="CA170" s="79"/>
      <c r="CB170" s="34"/>
      <c r="CC170" s="34"/>
      <c r="CD170" s="101"/>
      <c r="CE170" s="79"/>
      <c r="CF170" s="34"/>
      <c r="CG170" s="34"/>
      <c r="CH170" s="40"/>
      <c r="CI170" s="167"/>
      <c r="CJ170" s="34"/>
      <c r="CK170" s="40"/>
      <c r="CL170" s="40"/>
      <c r="CM170" s="40"/>
      <c r="CN170" s="40"/>
      <c r="CO170" s="40"/>
      <c r="CP170" s="40"/>
      <c r="CQ170" s="40"/>
      <c r="CR170" s="40"/>
      <c r="CS170" s="40"/>
      <c r="CT170" s="40"/>
      <c r="CU170" s="40"/>
      <c r="CV170" s="119"/>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Y170" s="40"/>
      <c r="DZ170" s="40"/>
      <c r="EA170" s="40"/>
      <c r="EB170" s="40"/>
      <c r="EC170" s="40"/>
      <c r="ED170" s="40"/>
      <c r="EE170" s="40"/>
      <c r="EF170" s="40"/>
      <c r="EG170" s="40"/>
      <c r="EH170" s="40"/>
      <c r="EI170" s="40"/>
      <c r="EJ170" s="40"/>
    </row>
    <row r="171" spans="1:140" ht="15.6" x14ac:dyDescent="0.3">
      <c r="A171" s="34"/>
      <c r="B171" s="58" t="s">
        <v>113</v>
      </c>
      <c r="C171" s="59" t="s">
        <v>172</v>
      </c>
      <c r="D171" s="61">
        <f>(CALC_Agroforestry!F6+Invoer!H19)*'Economische variabelen'!D220+0.5*'Economische variabelen'!D220*Invoer!H21</f>
        <v>0</v>
      </c>
      <c r="E171" s="34"/>
      <c r="F171" s="58" t="s">
        <v>113</v>
      </c>
      <c r="G171" s="59" t="s">
        <v>172</v>
      </c>
      <c r="H171" s="61">
        <f>D171</f>
        <v>0</v>
      </c>
      <c r="I171" s="34"/>
      <c r="J171" s="34"/>
      <c r="K171" s="34"/>
      <c r="L171" s="167"/>
      <c r="M171" s="34"/>
      <c r="N171" s="40"/>
      <c r="O171" s="40"/>
      <c r="P171" s="40"/>
      <c r="Q171" s="40"/>
      <c r="R171" s="40"/>
      <c r="S171" s="40"/>
      <c r="T171" s="40"/>
      <c r="U171" s="40"/>
      <c r="V171" s="40"/>
      <c r="W171" s="40"/>
      <c r="X171" s="40"/>
      <c r="Y171" s="411"/>
      <c r="Z171" s="449"/>
      <c r="AA171" s="58" t="s">
        <v>113</v>
      </c>
      <c r="AB171" s="59" t="s">
        <v>172</v>
      </c>
      <c r="AC171" s="61">
        <f>(CALC_Agroforestry!G11+Invoer!I20)*'Economische variabelen'!D233+'Economische variabelen'!D233*0.5*Invoer!I21</f>
        <v>0</v>
      </c>
      <c r="AD171" s="34"/>
      <c r="AE171" s="58" t="s">
        <v>113</v>
      </c>
      <c r="AF171" s="59" t="s">
        <v>172</v>
      </c>
      <c r="AG171" s="61">
        <f>AC171</f>
        <v>0</v>
      </c>
      <c r="AH171" s="34"/>
      <c r="AI171" s="34"/>
      <c r="AJ171" s="40"/>
      <c r="AK171" s="167"/>
      <c r="AL171" s="34"/>
      <c r="AM171" s="40"/>
      <c r="AN171" s="40"/>
      <c r="AO171" s="40"/>
      <c r="AP171" s="40"/>
      <c r="AQ171" s="40"/>
      <c r="AR171" s="40"/>
      <c r="AS171" s="40"/>
      <c r="AT171" s="40"/>
      <c r="AU171" s="40"/>
      <c r="AV171" s="40"/>
      <c r="AW171" s="40"/>
      <c r="AX171" s="119"/>
      <c r="AY171" s="244"/>
      <c r="AZ171" s="500" t="s">
        <v>113</v>
      </c>
      <c r="BA171" s="502" t="s">
        <v>172</v>
      </c>
      <c r="BB171" s="503">
        <f>(CALC_Agroforestry!G16+Invoer!J20)*'Economische variabelen'!D233+'Economische variabelen'!D233*0.5*Invoer!J21</f>
        <v>0</v>
      </c>
      <c r="BC171" s="469"/>
      <c r="BD171" s="500" t="s">
        <v>113</v>
      </c>
      <c r="BE171" s="502" t="s">
        <v>172</v>
      </c>
      <c r="BF171" s="503">
        <f>BB171</f>
        <v>0</v>
      </c>
      <c r="BG171" s="412"/>
      <c r="BH171" s="34"/>
      <c r="BI171" s="40"/>
      <c r="BJ171" s="167"/>
      <c r="BK171" s="34"/>
      <c r="BL171" s="40"/>
      <c r="BM171" s="40"/>
      <c r="BN171" s="40"/>
      <c r="BO171" s="40"/>
      <c r="BP171" s="40"/>
      <c r="BQ171" s="40"/>
      <c r="BR171" s="40"/>
      <c r="BS171" s="40"/>
      <c r="BT171" s="40"/>
      <c r="BU171" s="40"/>
      <c r="BV171" s="40"/>
      <c r="BW171" s="119"/>
      <c r="BX171" s="40"/>
      <c r="BY171" s="58" t="s">
        <v>113</v>
      </c>
      <c r="BZ171" s="59" t="s">
        <v>172</v>
      </c>
      <c r="CA171" s="61">
        <f>(CALC_Agroforestry!G21+Invoer!K20)*'Economische variabelen'!D233+'Economische variabelen'!D233*0.5*Invoer!K21</f>
        <v>0</v>
      </c>
      <c r="CB171" s="34"/>
      <c r="CC171" s="58" t="s">
        <v>113</v>
      </c>
      <c r="CD171" s="59" t="s">
        <v>172</v>
      </c>
      <c r="CE171" s="61">
        <f>CA171</f>
        <v>0</v>
      </c>
      <c r="CF171" s="34"/>
      <c r="CG171" s="33"/>
      <c r="CH171" s="34"/>
      <c r="CI171" s="167"/>
      <c r="CJ171" s="34"/>
      <c r="CK171" s="40"/>
      <c r="CL171" s="40"/>
      <c r="CM171" s="40"/>
      <c r="CN171" s="40"/>
      <c r="CO171" s="40"/>
      <c r="CP171" s="40"/>
      <c r="CQ171" s="40"/>
      <c r="CR171" s="40"/>
      <c r="CS171" s="40"/>
      <c r="CT171" s="40"/>
      <c r="CU171" s="40"/>
      <c r="CV171" s="119"/>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Y171" s="40"/>
      <c r="DZ171" s="40"/>
      <c r="EA171" s="40"/>
      <c r="EB171" s="40"/>
      <c r="EC171" s="40"/>
      <c r="ED171" s="40"/>
      <c r="EE171" s="40"/>
      <c r="EF171" s="40"/>
      <c r="EG171" s="40"/>
      <c r="EH171" s="40"/>
      <c r="EI171" s="40"/>
      <c r="EJ171" s="40"/>
    </row>
    <row r="172" spans="1:140" ht="15.6" x14ac:dyDescent="0.3">
      <c r="A172" s="34"/>
      <c r="B172" s="141"/>
      <c r="C172" s="34" t="s">
        <v>175</v>
      </c>
      <c r="D172" s="70">
        <f>D69</f>
        <v>0</v>
      </c>
      <c r="E172" s="34"/>
      <c r="F172" s="141"/>
      <c r="G172" s="388" t="s">
        <v>176</v>
      </c>
      <c r="H172" s="70">
        <f>H69</f>
        <v>2.48</v>
      </c>
      <c r="I172" s="34"/>
      <c r="J172" s="34"/>
      <c r="K172" s="40"/>
      <c r="L172" s="167"/>
      <c r="M172" s="34"/>
      <c r="N172" s="40"/>
      <c r="O172" s="40"/>
      <c r="P172" s="40"/>
      <c r="Q172" s="40"/>
      <c r="R172" s="40"/>
      <c r="S172" s="40"/>
      <c r="T172" s="40"/>
      <c r="U172" s="40"/>
      <c r="V172" s="40"/>
      <c r="W172" s="40"/>
      <c r="X172" s="40"/>
      <c r="Y172" s="411"/>
      <c r="Z172" s="449"/>
      <c r="AA172" s="141"/>
      <c r="AB172" s="34" t="s">
        <v>175</v>
      </c>
      <c r="AC172" s="70">
        <f>AC69</f>
        <v>0</v>
      </c>
      <c r="AD172" s="34"/>
      <c r="AE172" s="141"/>
      <c r="AF172" s="96" t="s">
        <v>176</v>
      </c>
      <c r="AG172" s="70">
        <f>AG69</f>
        <v>2.48</v>
      </c>
      <c r="AH172" s="34"/>
      <c r="AI172" s="33"/>
      <c r="AJ172" s="34"/>
      <c r="AK172" s="167"/>
      <c r="AL172" s="34"/>
      <c r="AM172" s="40"/>
      <c r="AN172" s="40"/>
      <c r="AO172" s="40"/>
      <c r="AP172" s="40"/>
      <c r="AQ172" s="40"/>
      <c r="AR172" s="40"/>
      <c r="AS172" s="40"/>
      <c r="AT172" s="40"/>
      <c r="AU172" s="40"/>
      <c r="AV172" s="40"/>
      <c r="AW172" s="40"/>
      <c r="AX172" s="119"/>
      <c r="AY172" s="244"/>
      <c r="AZ172" s="469"/>
      <c r="BA172" s="412" t="s">
        <v>175</v>
      </c>
      <c r="BB172" s="504">
        <f>BB81</f>
        <v>0</v>
      </c>
      <c r="BC172" s="469"/>
      <c r="BD172" s="469"/>
      <c r="BE172" s="412" t="s">
        <v>176</v>
      </c>
      <c r="BF172" s="505">
        <f>BF81</f>
        <v>1.1000000000000001</v>
      </c>
      <c r="BG172" s="412"/>
      <c r="BH172" s="33"/>
      <c r="BI172" s="34"/>
      <c r="BJ172" s="167"/>
      <c r="BK172" s="34"/>
      <c r="BL172" s="40"/>
      <c r="BM172" s="40"/>
      <c r="BN172" s="40"/>
      <c r="BO172" s="40"/>
      <c r="BP172" s="40"/>
      <c r="BQ172" s="40"/>
      <c r="BR172" s="40"/>
      <c r="BS172" s="40"/>
      <c r="BT172" s="40"/>
      <c r="BU172" s="40"/>
      <c r="BV172" s="40"/>
      <c r="BW172" s="119"/>
      <c r="BX172" s="40"/>
      <c r="BY172" s="141"/>
      <c r="BZ172" s="34" t="s">
        <v>175</v>
      </c>
      <c r="CA172" s="70">
        <f>CA69</f>
        <v>0</v>
      </c>
      <c r="CB172" s="34"/>
      <c r="CC172" s="141"/>
      <c r="CD172" s="96" t="s">
        <v>176</v>
      </c>
      <c r="CE172" s="70">
        <f>CE69</f>
        <v>2.48</v>
      </c>
      <c r="CF172" s="34"/>
      <c r="CG172" s="34"/>
      <c r="CH172" s="34"/>
      <c r="CI172" s="167"/>
      <c r="CJ172" s="34"/>
      <c r="CK172" s="40"/>
      <c r="CL172" s="40"/>
      <c r="CM172" s="40"/>
      <c r="CN172" s="40"/>
      <c r="CO172" s="40"/>
      <c r="CP172" s="40"/>
      <c r="CQ172" s="40"/>
      <c r="CR172" s="40"/>
      <c r="CS172" s="40"/>
      <c r="CT172" s="40"/>
      <c r="CU172" s="40"/>
      <c r="CV172" s="119"/>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Y172" s="40"/>
      <c r="DZ172" s="40"/>
      <c r="EA172" s="40"/>
      <c r="EB172" s="40"/>
      <c r="EC172" s="40"/>
      <c r="ED172" s="40"/>
      <c r="EE172" s="40"/>
      <c r="EF172" s="40"/>
      <c r="EG172" s="40"/>
      <c r="EH172" s="40"/>
      <c r="EI172" s="40"/>
      <c r="EJ172" s="40"/>
    </row>
    <row r="173" spans="1:140" ht="16.2" thickBot="1" x14ac:dyDescent="0.35">
      <c r="A173" s="34"/>
      <c r="B173" s="387"/>
      <c r="C173" s="99" t="s">
        <v>182</v>
      </c>
      <c r="D173" s="86">
        <f>D171*D172</f>
        <v>0</v>
      </c>
      <c r="E173" s="34"/>
      <c r="F173" s="387"/>
      <c r="G173" s="142" t="s">
        <v>183</v>
      </c>
      <c r="H173" s="86">
        <f>H171*H172</f>
        <v>0</v>
      </c>
      <c r="I173" s="34"/>
      <c r="J173" s="34"/>
      <c r="K173" s="40"/>
      <c r="L173" s="167"/>
      <c r="M173" s="34"/>
      <c r="N173" s="40"/>
      <c r="O173" s="40"/>
      <c r="P173" s="40"/>
      <c r="Q173" s="40"/>
      <c r="R173" s="40"/>
      <c r="S173" s="40"/>
      <c r="T173" s="40"/>
      <c r="U173" s="40"/>
      <c r="V173" s="40"/>
      <c r="W173" s="40"/>
      <c r="X173" s="40"/>
      <c r="Y173" s="411"/>
      <c r="Z173" s="449"/>
      <c r="AA173" s="137"/>
      <c r="AB173" s="99" t="s">
        <v>182</v>
      </c>
      <c r="AC173" s="86">
        <f>AC171*AC172</f>
        <v>0</v>
      </c>
      <c r="AD173" s="34"/>
      <c r="AE173" s="137"/>
      <c r="AF173" s="142" t="s">
        <v>183</v>
      </c>
      <c r="AG173" s="86">
        <f>AG171*AG172</f>
        <v>0</v>
      </c>
      <c r="AH173" s="34"/>
      <c r="AI173" s="34"/>
      <c r="AJ173" s="34"/>
      <c r="AK173" s="167"/>
      <c r="AL173" s="34"/>
      <c r="AM173" s="40"/>
      <c r="AN173" s="40"/>
      <c r="AO173" s="40"/>
      <c r="AP173" s="40"/>
      <c r="AQ173" s="40"/>
      <c r="AR173" s="40"/>
      <c r="AS173" s="40"/>
      <c r="AT173" s="40"/>
      <c r="AU173" s="40"/>
      <c r="AV173" s="40"/>
      <c r="AW173" s="40"/>
      <c r="AX173" s="119"/>
      <c r="AY173" s="244"/>
      <c r="AZ173" s="506"/>
      <c r="BA173" s="507" t="s">
        <v>182</v>
      </c>
      <c r="BB173" s="508">
        <f>BB171*BB172</f>
        <v>0</v>
      </c>
      <c r="BC173" s="469"/>
      <c r="BD173" s="506"/>
      <c r="BE173" s="507" t="s">
        <v>183</v>
      </c>
      <c r="BF173" s="509">
        <f>BF171*BF172</f>
        <v>0</v>
      </c>
      <c r="BG173" s="412"/>
      <c r="BH173" s="34"/>
      <c r="BI173" s="34"/>
      <c r="BJ173" s="167"/>
      <c r="BK173" s="34"/>
      <c r="BL173" s="40"/>
      <c r="BM173" s="40"/>
      <c r="BN173" s="40"/>
      <c r="BO173" s="40"/>
      <c r="BP173" s="40"/>
      <c r="BQ173" s="40"/>
      <c r="BR173" s="40"/>
      <c r="BS173" s="40"/>
      <c r="BT173" s="40"/>
      <c r="BU173" s="40"/>
      <c r="BV173" s="40"/>
      <c r="BW173" s="119"/>
      <c r="BX173" s="40"/>
      <c r="BY173" s="137"/>
      <c r="BZ173" s="99" t="s">
        <v>182</v>
      </c>
      <c r="CA173" s="86">
        <f>CA171*CA172</f>
        <v>0</v>
      </c>
      <c r="CB173" s="34"/>
      <c r="CC173" s="137"/>
      <c r="CD173" s="142" t="s">
        <v>183</v>
      </c>
      <c r="CE173" s="86">
        <f>CE171*CE172</f>
        <v>0</v>
      </c>
      <c r="CF173" s="34"/>
      <c r="CG173" s="34"/>
      <c r="CH173" s="40"/>
      <c r="CI173" s="167"/>
      <c r="CJ173" s="34"/>
      <c r="CK173" s="40"/>
      <c r="CL173" s="40"/>
      <c r="CM173" s="40"/>
      <c r="CN173" s="40"/>
      <c r="CO173" s="40"/>
      <c r="CP173" s="40"/>
      <c r="CQ173" s="40"/>
      <c r="CR173" s="40"/>
      <c r="CS173" s="40"/>
      <c r="CT173" s="40"/>
      <c r="CU173" s="40"/>
      <c r="CV173" s="119"/>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Y173" s="40"/>
      <c r="DZ173" s="40"/>
      <c r="EA173" s="40"/>
      <c r="EB173" s="40"/>
      <c r="EC173" s="40"/>
      <c r="ED173" s="40"/>
      <c r="EE173" s="40"/>
      <c r="EF173" s="40"/>
      <c r="EG173" s="40"/>
      <c r="EH173" s="40"/>
      <c r="EI173" s="40"/>
      <c r="EJ173" s="40"/>
    </row>
    <row r="174" spans="1:140" ht="15.6" thickBot="1" x14ac:dyDescent="0.3">
      <c r="A174" s="34"/>
      <c r="B174" s="34"/>
      <c r="C174" s="342"/>
      <c r="D174" s="386"/>
      <c r="E174" s="34"/>
      <c r="F174" s="34"/>
      <c r="G174" s="342"/>
      <c r="H174" s="386"/>
      <c r="I174" s="34"/>
      <c r="J174" s="33"/>
      <c r="K174" s="34"/>
      <c r="L174" s="167"/>
      <c r="M174" s="34"/>
      <c r="N174" s="40"/>
      <c r="O174" s="40"/>
      <c r="P174" s="40"/>
      <c r="Q174" s="40"/>
      <c r="R174" s="40"/>
      <c r="S174" s="40"/>
      <c r="T174" s="40"/>
      <c r="U174" s="40"/>
      <c r="V174" s="40"/>
      <c r="W174" s="40"/>
      <c r="X174" s="40"/>
      <c r="Y174" s="411"/>
      <c r="Z174" s="449"/>
      <c r="AA174" s="34"/>
      <c r="AB174" s="101"/>
      <c r="AC174" s="79"/>
      <c r="AD174" s="34"/>
      <c r="AE174" s="34"/>
      <c r="AF174" s="101"/>
      <c r="AG174" s="79"/>
      <c r="AH174" s="34"/>
      <c r="AI174" s="34"/>
      <c r="AJ174" s="40"/>
      <c r="AK174" s="167"/>
      <c r="AL174" s="34"/>
      <c r="AM174" s="40"/>
      <c r="AN174" s="40"/>
      <c r="AO174" s="40"/>
      <c r="AP174" s="40"/>
      <c r="AQ174" s="40"/>
      <c r="AR174" s="40"/>
      <c r="AS174" s="40"/>
      <c r="AT174" s="40"/>
      <c r="AU174" s="40"/>
      <c r="AV174" s="40"/>
      <c r="AW174" s="40"/>
      <c r="AX174" s="119"/>
      <c r="AY174" s="244"/>
      <c r="AZ174" s="412"/>
      <c r="BA174" s="510"/>
      <c r="BB174" s="510"/>
      <c r="BC174" s="511"/>
      <c r="BD174" s="469"/>
      <c r="BE174" s="412"/>
      <c r="BF174" s="412"/>
      <c r="BG174" s="412"/>
      <c r="BH174" s="34"/>
      <c r="BI174" s="40"/>
      <c r="BJ174" s="167"/>
      <c r="BK174" s="34"/>
      <c r="BL174" s="40"/>
      <c r="BM174" s="40"/>
      <c r="BN174" s="40"/>
      <c r="BO174" s="40"/>
      <c r="BP174" s="40"/>
      <c r="BQ174" s="40"/>
      <c r="BR174" s="40"/>
      <c r="BS174" s="40"/>
      <c r="BT174" s="40"/>
      <c r="BU174" s="40"/>
      <c r="BV174" s="40"/>
      <c r="BW174" s="119"/>
      <c r="BX174" s="40"/>
      <c r="BY174" s="34"/>
      <c r="BZ174" s="101"/>
      <c r="CA174" s="79"/>
      <c r="CB174" s="34"/>
      <c r="CC174" s="34"/>
      <c r="CD174" s="101"/>
      <c r="CE174" s="79"/>
      <c r="CF174" s="34"/>
      <c r="CG174" s="34"/>
      <c r="CH174" s="34"/>
      <c r="CI174" s="34"/>
      <c r="CJ174" s="34"/>
      <c r="CK174" s="40"/>
      <c r="CL174" s="40"/>
      <c r="CM174" s="40"/>
      <c r="CN174" s="40"/>
      <c r="CO174" s="40"/>
      <c r="CP174" s="40"/>
      <c r="CQ174" s="40"/>
      <c r="CR174" s="40"/>
      <c r="CS174" s="40"/>
      <c r="CT174" s="40"/>
      <c r="CU174" s="40"/>
      <c r="CV174" s="119"/>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Y174" s="40"/>
      <c r="DZ174" s="40"/>
      <c r="EA174" s="40"/>
      <c r="EB174" s="40"/>
      <c r="EC174" s="40"/>
      <c r="ED174" s="40"/>
      <c r="EE174" s="40"/>
      <c r="EF174" s="40"/>
      <c r="EG174" s="40"/>
      <c r="EH174" s="40"/>
      <c r="EI174" s="40"/>
      <c r="EJ174" s="40"/>
    </row>
    <row r="175" spans="1:140" ht="15.6" x14ac:dyDescent="0.3">
      <c r="A175" s="34"/>
      <c r="B175" s="58" t="s">
        <v>106</v>
      </c>
      <c r="C175" s="59" t="s">
        <v>172</v>
      </c>
      <c r="D175" s="61">
        <f>(CALC_Agroforestry!F6+Invoer!H19)*'Economische variabelen'!D221+0.5*'Economische variabelen'!D221*Invoer!H21</f>
        <v>0</v>
      </c>
      <c r="E175" s="34"/>
      <c r="F175" s="58" t="s">
        <v>106</v>
      </c>
      <c r="G175" s="59" t="s">
        <v>172</v>
      </c>
      <c r="H175" s="61">
        <f>D175</f>
        <v>0</v>
      </c>
      <c r="I175" s="34"/>
      <c r="J175" s="34"/>
      <c r="K175" s="34"/>
      <c r="L175" s="167"/>
      <c r="M175" s="34"/>
      <c r="N175" s="40"/>
      <c r="O175" s="40"/>
      <c r="P175" s="40"/>
      <c r="Q175" s="40"/>
      <c r="R175" s="40"/>
      <c r="S175" s="40"/>
      <c r="T175" s="40"/>
      <c r="U175" s="40"/>
      <c r="V175" s="40"/>
      <c r="W175" s="40"/>
      <c r="X175" s="40"/>
      <c r="Y175" s="411"/>
      <c r="Z175" s="449"/>
      <c r="AA175" s="58" t="s">
        <v>106</v>
      </c>
      <c r="AB175" s="59" t="s">
        <v>172</v>
      </c>
      <c r="AC175" s="61">
        <f>(CALC_Agroforestry!F11+Invoer!I19)*'Economische variabelen'!D221+0.5*'Economische variabelen'!D221*Invoer!I21</f>
        <v>0</v>
      </c>
      <c r="AD175" s="34"/>
      <c r="AE175" s="58" t="s">
        <v>106</v>
      </c>
      <c r="AF175" s="59" t="s">
        <v>172</v>
      </c>
      <c r="AG175" s="61">
        <f>AC175</f>
        <v>0</v>
      </c>
      <c r="AH175" s="34"/>
      <c r="AI175" s="34"/>
      <c r="AJ175" s="34"/>
      <c r="AK175" s="34"/>
      <c r="AL175" s="34"/>
      <c r="AM175" s="40"/>
      <c r="AN175" s="40"/>
      <c r="AO175" s="40"/>
      <c r="AP175" s="40"/>
      <c r="AQ175" s="40"/>
      <c r="AR175" s="40"/>
      <c r="AS175" s="40"/>
      <c r="AT175" s="40"/>
      <c r="AU175" s="40"/>
      <c r="AV175" s="40"/>
      <c r="AW175" s="40"/>
      <c r="AX175" s="119"/>
      <c r="AY175" s="244"/>
      <c r="AZ175" s="500" t="s">
        <v>106</v>
      </c>
      <c r="BA175" s="512" t="s">
        <v>172</v>
      </c>
      <c r="BB175" s="503">
        <f>(CALC_Agroforestry!F16+Invoer!J19)*'Economische variabelen'!D221+0.5*'Economische variabelen'!D221*Invoer!J21</f>
        <v>0</v>
      </c>
      <c r="BC175" s="469"/>
      <c r="BD175" s="500" t="s">
        <v>106</v>
      </c>
      <c r="BE175" s="502" t="s">
        <v>172</v>
      </c>
      <c r="BF175" s="503">
        <f>BB175</f>
        <v>0</v>
      </c>
      <c r="BG175" s="412"/>
      <c r="BH175" s="34"/>
      <c r="BI175" s="34"/>
      <c r="BJ175" s="34"/>
      <c r="BK175" s="34"/>
      <c r="BL175" s="40"/>
      <c r="BM175" s="40"/>
      <c r="BN175" s="40"/>
      <c r="BO175" s="40"/>
      <c r="BP175" s="40"/>
      <c r="BQ175" s="40"/>
      <c r="BR175" s="40"/>
      <c r="BS175" s="40"/>
      <c r="BT175" s="40"/>
      <c r="BU175" s="40"/>
      <c r="BV175" s="40"/>
      <c r="BW175" s="119"/>
      <c r="BX175" s="40"/>
      <c r="BY175" s="58" t="s">
        <v>106</v>
      </c>
      <c r="BZ175" s="59" t="s">
        <v>172</v>
      </c>
      <c r="CA175" s="61">
        <f>(CALC_Agroforestry!F21+Invoer!K19)*'Economische variabelen'!D221+0.5*'Economische variabelen'!D221*Invoer!K21</f>
        <v>0</v>
      </c>
      <c r="CB175" s="34"/>
      <c r="CC175" s="58" t="s">
        <v>106</v>
      </c>
      <c r="CD175" s="59" t="s">
        <v>172</v>
      </c>
      <c r="CE175" s="61">
        <f>CA175</f>
        <v>0</v>
      </c>
      <c r="CF175" s="34"/>
      <c r="CG175" s="33"/>
      <c r="CH175" s="34"/>
      <c r="CI175" s="167"/>
      <c r="CJ175" s="34"/>
      <c r="CK175" s="40"/>
      <c r="CL175" s="40"/>
      <c r="CM175" s="40"/>
      <c r="CN175" s="40"/>
      <c r="CO175" s="40"/>
      <c r="CP175" s="40"/>
      <c r="CQ175" s="40"/>
      <c r="CR175" s="40"/>
      <c r="CS175" s="40"/>
      <c r="CT175" s="40"/>
      <c r="CU175" s="40"/>
      <c r="CV175" s="119"/>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Y175" s="40"/>
      <c r="DZ175" s="40"/>
      <c r="EA175" s="40"/>
      <c r="EB175" s="40"/>
      <c r="EC175" s="40"/>
      <c r="ED175" s="40"/>
      <c r="EE175" s="40"/>
      <c r="EF175" s="40"/>
      <c r="EG175" s="40"/>
      <c r="EH175" s="40"/>
      <c r="EI175" s="40"/>
      <c r="EJ175" s="40"/>
    </row>
    <row r="176" spans="1:140" ht="15.6" x14ac:dyDescent="0.3">
      <c r="A176" s="34"/>
      <c r="B176" s="141"/>
      <c r="C176" s="34" t="s">
        <v>175</v>
      </c>
      <c r="D176" s="70">
        <f>D73</f>
        <v>0</v>
      </c>
      <c r="E176" s="34"/>
      <c r="F176" s="141"/>
      <c r="G176" s="388" t="s">
        <v>176</v>
      </c>
      <c r="H176" s="146">
        <f>H73</f>
        <v>4.6900000000000004</v>
      </c>
      <c r="I176" s="34"/>
      <c r="J176" s="34"/>
      <c r="K176" s="40"/>
      <c r="L176" s="167"/>
      <c r="M176" s="34"/>
      <c r="N176" s="40"/>
      <c r="O176" s="40"/>
      <c r="P176" s="40"/>
      <c r="Q176" s="40"/>
      <c r="R176" s="40"/>
      <c r="S176" s="40"/>
      <c r="T176" s="40"/>
      <c r="U176" s="40"/>
      <c r="V176" s="40"/>
      <c r="W176" s="40"/>
      <c r="X176" s="40"/>
      <c r="Y176" s="411"/>
      <c r="Z176" s="449"/>
      <c r="AA176" s="141"/>
      <c r="AB176" s="34" t="s">
        <v>175</v>
      </c>
      <c r="AC176" s="70">
        <f>AC73</f>
        <v>0</v>
      </c>
      <c r="AD176" s="34"/>
      <c r="AE176" s="141"/>
      <c r="AF176" s="96" t="s">
        <v>176</v>
      </c>
      <c r="AG176" s="146">
        <f>AG73</f>
        <v>4.6900000000000004</v>
      </c>
      <c r="AH176" s="34"/>
      <c r="AI176" s="33"/>
      <c r="AJ176" s="34"/>
      <c r="AK176" s="167"/>
      <c r="AL176" s="34"/>
      <c r="AM176" s="40"/>
      <c r="AN176" s="40"/>
      <c r="AO176" s="40"/>
      <c r="AP176" s="40"/>
      <c r="AQ176" s="40"/>
      <c r="AR176" s="40"/>
      <c r="AS176" s="40"/>
      <c r="AT176" s="40"/>
      <c r="AU176" s="40"/>
      <c r="AV176" s="40"/>
      <c r="AW176" s="40"/>
      <c r="AX176" s="119"/>
      <c r="AY176" s="244"/>
      <c r="AZ176" s="469"/>
      <c r="BA176" s="412" t="s">
        <v>175</v>
      </c>
      <c r="BB176" s="504">
        <f>BB85</f>
        <v>0</v>
      </c>
      <c r="BC176" s="469"/>
      <c r="BD176" s="469"/>
      <c r="BE176" s="412" t="s">
        <v>176</v>
      </c>
      <c r="BF176" s="505">
        <f>BF85</f>
        <v>2.31</v>
      </c>
      <c r="BG176" s="412"/>
      <c r="BH176" s="33"/>
      <c r="BI176" s="34"/>
      <c r="BJ176" s="167"/>
      <c r="BK176" s="34"/>
      <c r="BL176" s="40"/>
      <c r="BM176" s="40"/>
      <c r="BN176" s="40"/>
      <c r="BO176" s="40"/>
      <c r="BP176" s="40"/>
      <c r="BQ176" s="40"/>
      <c r="BR176" s="40"/>
      <c r="BS176" s="40"/>
      <c r="BT176" s="40"/>
      <c r="BU176" s="40"/>
      <c r="BV176" s="40"/>
      <c r="BW176" s="119"/>
      <c r="BX176" s="40"/>
      <c r="BY176" s="141"/>
      <c r="BZ176" s="34" t="s">
        <v>175</v>
      </c>
      <c r="CA176" s="70">
        <f>CA73</f>
        <v>0</v>
      </c>
      <c r="CB176" s="34"/>
      <c r="CC176" s="141"/>
      <c r="CD176" s="96" t="s">
        <v>176</v>
      </c>
      <c r="CE176" s="146">
        <f>CE73</f>
        <v>4.6900000000000004</v>
      </c>
      <c r="CF176" s="34"/>
      <c r="CG176" s="34"/>
      <c r="CH176" s="34"/>
      <c r="CI176" s="167"/>
      <c r="CJ176" s="34"/>
      <c r="CK176" s="40"/>
      <c r="CL176" s="40"/>
      <c r="CM176" s="40"/>
      <c r="CN176" s="40"/>
      <c r="CO176" s="40"/>
      <c r="CP176" s="40"/>
      <c r="CQ176" s="40"/>
      <c r="CR176" s="40"/>
      <c r="CS176" s="40"/>
      <c r="CT176" s="40"/>
      <c r="CU176" s="40"/>
      <c r="CV176" s="119"/>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Y176" s="40"/>
      <c r="DZ176" s="40"/>
      <c r="EA176" s="40"/>
      <c r="EB176" s="40"/>
      <c r="EC176" s="40"/>
      <c r="ED176" s="40"/>
      <c r="EE176" s="40"/>
      <c r="EF176" s="40"/>
      <c r="EG176" s="40"/>
      <c r="EH176" s="40"/>
      <c r="EI176" s="40"/>
      <c r="EJ176" s="40"/>
    </row>
    <row r="177" spans="1:140" ht="16.2" thickBot="1" x14ac:dyDescent="0.35">
      <c r="A177" s="34"/>
      <c r="B177" s="387"/>
      <c r="C177" s="99" t="s">
        <v>182</v>
      </c>
      <c r="D177" s="86">
        <f>D175*D176</f>
        <v>0</v>
      </c>
      <c r="E177" s="34"/>
      <c r="F177" s="387"/>
      <c r="G177" s="142" t="s">
        <v>183</v>
      </c>
      <c r="H177" s="86">
        <f>H175*H176</f>
        <v>0</v>
      </c>
      <c r="I177" s="34"/>
      <c r="J177" s="34"/>
      <c r="K177" s="40"/>
      <c r="L177" s="167"/>
      <c r="M177" s="34"/>
      <c r="N177" s="40"/>
      <c r="O177" s="40"/>
      <c r="P177" s="40"/>
      <c r="Q177" s="40"/>
      <c r="R177" s="40"/>
      <c r="S177" s="40"/>
      <c r="T177" s="40"/>
      <c r="U177" s="40"/>
      <c r="V177" s="40"/>
      <c r="W177" s="40"/>
      <c r="X177" s="40"/>
      <c r="Y177" s="411"/>
      <c r="Z177" s="449"/>
      <c r="AA177" s="137"/>
      <c r="AB177" s="99" t="s">
        <v>182</v>
      </c>
      <c r="AC177" s="86">
        <f>AC175*AC176</f>
        <v>0</v>
      </c>
      <c r="AD177" s="34"/>
      <c r="AE177" s="137"/>
      <c r="AF177" s="142" t="s">
        <v>183</v>
      </c>
      <c r="AG177" s="86">
        <f>AG175*AG176</f>
        <v>0</v>
      </c>
      <c r="AH177" s="34"/>
      <c r="AI177" s="34"/>
      <c r="AJ177" s="34"/>
      <c r="AK177" s="167"/>
      <c r="AL177" s="34"/>
      <c r="AM177" s="40"/>
      <c r="AN177" s="40"/>
      <c r="AO177" s="40"/>
      <c r="AP177" s="40"/>
      <c r="AQ177" s="40"/>
      <c r="AR177" s="40"/>
      <c r="AS177" s="40"/>
      <c r="AT177" s="40"/>
      <c r="AU177" s="40"/>
      <c r="AV177" s="40"/>
      <c r="AW177" s="40"/>
      <c r="AX177" s="460"/>
      <c r="AY177" s="244"/>
      <c r="AZ177" s="506"/>
      <c r="BA177" s="507" t="s">
        <v>182</v>
      </c>
      <c r="BB177" s="509">
        <f>BB175*BB176</f>
        <v>0</v>
      </c>
      <c r="BC177" s="469"/>
      <c r="BD177" s="506"/>
      <c r="BE177" s="507" t="s">
        <v>183</v>
      </c>
      <c r="BF177" s="513">
        <f>BF175*BF176</f>
        <v>0</v>
      </c>
      <c r="BG177" s="472"/>
      <c r="BH177" s="34"/>
      <c r="BI177" s="34"/>
      <c r="BJ177" s="167"/>
      <c r="BK177" s="34"/>
      <c r="BL177" s="40"/>
      <c r="BM177" s="40"/>
      <c r="BN177" s="40"/>
      <c r="BO177" s="40"/>
      <c r="BP177" s="40"/>
      <c r="BQ177" s="40"/>
      <c r="BR177" s="40"/>
      <c r="BS177" s="40"/>
      <c r="BT177" s="40"/>
      <c r="BU177" s="40"/>
      <c r="BV177" s="40"/>
      <c r="BW177" s="119"/>
      <c r="BX177" s="40"/>
      <c r="BY177" s="137"/>
      <c r="BZ177" s="99" t="s">
        <v>182</v>
      </c>
      <c r="CA177" s="86">
        <f>CA175*CA176</f>
        <v>0</v>
      </c>
      <c r="CB177" s="34"/>
      <c r="CC177" s="137"/>
      <c r="CD177" s="142" t="s">
        <v>183</v>
      </c>
      <c r="CE177" s="86">
        <f>CE175*CE176</f>
        <v>0</v>
      </c>
      <c r="CF177" s="34"/>
      <c r="CG177" s="34"/>
      <c r="CH177" s="40"/>
      <c r="CI177" s="167"/>
      <c r="CJ177" s="34"/>
      <c r="CK177" s="40"/>
      <c r="CL177" s="40"/>
      <c r="CM177" s="40"/>
      <c r="CN177" s="40"/>
      <c r="CO177" s="40"/>
      <c r="CP177" s="40"/>
      <c r="CQ177" s="40"/>
      <c r="CR177" s="40"/>
      <c r="CS177" s="40"/>
      <c r="CT177" s="40"/>
      <c r="CU177" s="40"/>
      <c r="CV177" s="119"/>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Y177" s="40"/>
      <c r="DZ177" s="40"/>
      <c r="EA177" s="40"/>
      <c r="EB177" s="40"/>
      <c r="EC177" s="40"/>
      <c r="ED177" s="40"/>
      <c r="EE177" s="40"/>
      <c r="EF177" s="40"/>
      <c r="EG177" s="40"/>
      <c r="EH177" s="40"/>
      <c r="EI177" s="40"/>
      <c r="EJ177" s="40"/>
    </row>
    <row r="178" spans="1:140" ht="15.6" thickBot="1" x14ac:dyDescent="0.3">
      <c r="A178" s="34"/>
      <c r="B178" s="34"/>
      <c r="C178" s="342"/>
      <c r="D178" s="386"/>
      <c r="E178" s="34"/>
      <c r="F178" s="34"/>
      <c r="G178" s="342"/>
      <c r="H178" s="386"/>
      <c r="I178" s="34"/>
      <c r="J178" s="33"/>
      <c r="K178" s="34"/>
      <c r="L178" s="167"/>
      <c r="M178" s="34"/>
      <c r="N178" s="40"/>
      <c r="O178" s="40"/>
      <c r="P178" s="40"/>
      <c r="Q178" s="40"/>
      <c r="R178" s="40"/>
      <c r="S178" s="40"/>
      <c r="T178" s="40"/>
      <c r="U178" s="40"/>
      <c r="V178" s="40"/>
      <c r="W178" s="40"/>
      <c r="X178" s="40"/>
      <c r="Y178" s="411"/>
      <c r="Z178" s="449"/>
      <c r="AA178" s="244"/>
      <c r="AB178" s="244"/>
      <c r="AC178" s="244"/>
      <c r="AD178" s="244"/>
      <c r="AE178" s="244"/>
      <c r="AF178" s="244"/>
      <c r="AG178" s="244"/>
      <c r="AH178" s="244"/>
      <c r="AI178" s="244"/>
      <c r="AJ178" s="244"/>
      <c r="AK178" s="244"/>
      <c r="AL178" s="244"/>
      <c r="AM178" s="244"/>
      <c r="AN178" s="244"/>
      <c r="AO178" s="244"/>
      <c r="AP178" s="244"/>
      <c r="AQ178" s="244"/>
      <c r="AR178" s="244"/>
      <c r="AS178" s="244"/>
      <c r="AT178" s="244"/>
      <c r="AU178" s="244"/>
      <c r="AV178" s="244"/>
      <c r="AW178" s="244"/>
      <c r="AX178" s="461"/>
      <c r="AY178" s="244"/>
      <c r="AZ178" s="244"/>
      <c r="BA178" s="244"/>
      <c r="BB178" s="244"/>
      <c r="BC178" s="244"/>
      <c r="BD178" s="244"/>
      <c r="BE178" s="244"/>
      <c r="BF178" s="499"/>
      <c r="BG178" s="244"/>
      <c r="BH178" s="34"/>
      <c r="BI178" s="40"/>
      <c r="BJ178" s="167"/>
      <c r="BK178" s="34"/>
      <c r="BL178" s="40"/>
      <c r="BM178" s="40"/>
      <c r="BN178" s="40"/>
      <c r="BO178" s="40"/>
      <c r="BP178" s="40"/>
      <c r="BQ178" s="40"/>
      <c r="BR178" s="40"/>
      <c r="BS178" s="40"/>
      <c r="BT178" s="40"/>
      <c r="BU178" s="40"/>
      <c r="BV178" s="40"/>
      <c r="BW178" s="119"/>
      <c r="BX178" s="244"/>
      <c r="BY178" s="244"/>
      <c r="BZ178" s="244"/>
      <c r="CA178" s="244"/>
      <c r="CB178" s="244"/>
      <c r="CC178" s="244"/>
      <c r="CD178" s="244"/>
      <c r="CE178" s="244"/>
      <c r="CF178" s="244"/>
      <c r="CG178" s="34"/>
      <c r="CH178" s="40"/>
      <c r="CI178" s="167"/>
      <c r="CJ178" s="34"/>
      <c r="CK178" s="40"/>
      <c r="CL178" s="40"/>
      <c r="CM178" s="40"/>
      <c r="CN178" s="40"/>
      <c r="CO178" s="40"/>
      <c r="CP178" s="40"/>
      <c r="CQ178" s="40"/>
      <c r="CR178" s="40"/>
      <c r="CS178" s="40"/>
      <c r="CT178" s="40"/>
      <c r="CU178" s="40"/>
      <c r="CV178" s="119"/>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Y178" s="40"/>
      <c r="DZ178" s="40"/>
      <c r="EA178" s="40"/>
      <c r="EB178" s="40"/>
      <c r="EC178" s="40"/>
      <c r="ED178" s="40"/>
      <c r="EE178" s="40"/>
      <c r="EF178" s="40"/>
      <c r="EG178" s="40"/>
      <c r="EH178" s="40"/>
      <c r="EI178" s="40"/>
      <c r="EJ178" s="40"/>
    </row>
    <row r="179" spans="1:140" x14ac:dyDescent="0.25">
      <c r="A179" s="34"/>
      <c r="B179" s="58" t="s">
        <v>141</v>
      </c>
      <c r="C179" s="59" t="s">
        <v>172</v>
      </c>
      <c r="D179" s="61">
        <f>Invoer!H22</f>
        <v>0</v>
      </c>
      <c r="E179" s="34"/>
      <c r="F179" s="58" t="s">
        <v>141</v>
      </c>
      <c r="G179" s="59" t="s">
        <v>172</v>
      </c>
      <c r="H179" s="61">
        <f>D179</f>
        <v>0</v>
      </c>
      <c r="I179" s="34"/>
      <c r="J179" s="34"/>
      <c r="K179" s="34"/>
      <c r="L179" s="167"/>
      <c r="M179" s="34"/>
      <c r="N179" s="40"/>
      <c r="O179" s="40"/>
      <c r="P179" s="40"/>
      <c r="Q179" s="40"/>
      <c r="R179" s="40"/>
      <c r="S179" s="40"/>
      <c r="T179" s="40"/>
      <c r="U179" s="40"/>
      <c r="V179" s="40"/>
      <c r="W179" s="40"/>
      <c r="X179" s="40"/>
      <c r="Y179" s="411"/>
      <c r="Z179" s="449"/>
      <c r="AA179" s="58" t="s">
        <v>141</v>
      </c>
      <c r="AB179" s="59" t="s">
        <v>172</v>
      </c>
      <c r="AC179" s="61">
        <f>Invoer!AF24</f>
        <v>0</v>
      </c>
      <c r="AD179" s="34"/>
      <c r="AE179" s="58" t="s">
        <v>141</v>
      </c>
      <c r="AF179" s="59" t="s">
        <v>172</v>
      </c>
      <c r="AG179" s="61">
        <f>AC179</f>
        <v>0</v>
      </c>
      <c r="AH179" s="244"/>
      <c r="AI179" s="244"/>
      <c r="AJ179" s="244"/>
      <c r="AK179" s="244"/>
      <c r="AL179" s="244"/>
      <c r="AM179" s="244"/>
      <c r="AN179" s="244"/>
      <c r="AO179" s="244"/>
      <c r="AP179" s="244"/>
      <c r="AQ179" s="244"/>
      <c r="AR179" s="244"/>
      <c r="AS179" s="244"/>
      <c r="AT179" s="244"/>
      <c r="AU179" s="244"/>
      <c r="AV179" s="244"/>
      <c r="AW179" s="244"/>
      <c r="AX179" s="461"/>
      <c r="AY179" s="40"/>
      <c r="AZ179" s="58" t="s">
        <v>141</v>
      </c>
      <c r="BA179" s="59" t="s">
        <v>172</v>
      </c>
      <c r="BB179" s="61">
        <f>Invoer!J22</f>
        <v>0</v>
      </c>
      <c r="BC179" s="34"/>
      <c r="BD179" s="58" t="s">
        <v>141</v>
      </c>
      <c r="BE179" s="59" t="s">
        <v>172</v>
      </c>
      <c r="BF179" s="61">
        <f>BB179</f>
        <v>0</v>
      </c>
      <c r="BG179" s="34"/>
      <c r="BH179" s="34"/>
      <c r="BI179" s="40"/>
      <c r="BJ179" s="167"/>
      <c r="BK179" s="34"/>
      <c r="BL179" s="40"/>
      <c r="BM179" s="40"/>
      <c r="BN179" s="40"/>
      <c r="BO179" s="40"/>
      <c r="BP179" s="40"/>
      <c r="BQ179" s="40"/>
      <c r="BR179" s="40"/>
      <c r="BS179" s="40"/>
      <c r="BT179" s="40"/>
      <c r="BU179" s="40"/>
      <c r="BV179" s="40"/>
      <c r="BW179" s="119"/>
      <c r="BX179" s="40"/>
      <c r="BY179" s="58" t="s">
        <v>141</v>
      </c>
      <c r="BZ179" s="59" t="s">
        <v>172</v>
      </c>
      <c r="CA179" s="61">
        <f>Invoer!K22</f>
        <v>0</v>
      </c>
      <c r="CB179" s="34"/>
      <c r="CC179" s="58" t="s">
        <v>141</v>
      </c>
      <c r="CD179" s="59" t="s">
        <v>172</v>
      </c>
      <c r="CE179" s="61">
        <f>CA179</f>
        <v>0</v>
      </c>
      <c r="CF179" s="34"/>
      <c r="CG179" s="33"/>
      <c r="CH179" s="34"/>
      <c r="CI179" s="167"/>
      <c r="CJ179" s="34"/>
      <c r="CK179" s="40"/>
      <c r="CL179" s="40"/>
      <c r="CM179" s="40"/>
      <c r="CN179" s="40"/>
      <c r="CO179" s="40"/>
      <c r="CP179" s="40"/>
      <c r="CQ179" s="40"/>
      <c r="CR179" s="40"/>
      <c r="CS179" s="40"/>
      <c r="CT179" s="40"/>
      <c r="CU179" s="40"/>
      <c r="CV179" s="119"/>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row>
    <row r="180" spans="1:140" x14ac:dyDescent="0.25">
      <c r="A180" s="34"/>
      <c r="B180" s="141"/>
      <c r="C180" s="34" t="s">
        <v>175</v>
      </c>
      <c r="D180" s="70">
        <f>D77</f>
        <v>0</v>
      </c>
      <c r="E180" s="34"/>
      <c r="F180" s="141"/>
      <c r="G180" s="96" t="s">
        <v>176</v>
      </c>
      <c r="H180" s="70">
        <f>H77</f>
        <v>2.44</v>
      </c>
      <c r="I180" s="34"/>
      <c r="J180" s="34"/>
      <c r="K180" s="40"/>
      <c r="L180" s="167"/>
      <c r="M180" s="34"/>
      <c r="N180" s="40"/>
      <c r="O180" s="40"/>
      <c r="P180" s="40"/>
      <c r="Q180" s="40"/>
      <c r="R180" s="40"/>
      <c r="S180" s="40"/>
      <c r="T180" s="40"/>
      <c r="U180" s="40"/>
      <c r="V180" s="40"/>
      <c r="W180" s="40"/>
      <c r="X180" s="40"/>
      <c r="Y180" s="411"/>
      <c r="Z180" s="427"/>
      <c r="AA180" s="141"/>
      <c r="AB180" s="34" t="s">
        <v>175</v>
      </c>
      <c r="AC180" s="70">
        <f>AC77</f>
        <v>0</v>
      </c>
      <c r="AD180" s="34"/>
      <c r="AE180" s="141"/>
      <c r="AF180" s="96" t="s">
        <v>176</v>
      </c>
      <c r="AG180" s="70">
        <f>AG77</f>
        <v>2.44</v>
      </c>
      <c r="AH180" s="244"/>
      <c r="AI180" s="244"/>
      <c r="AJ180" s="244"/>
      <c r="AK180" s="244"/>
      <c r="AL180" s="244"/>
      <c r="AM180" s="244"/>
      <c r="AN180" s="244"/>
      <c r="AO180" s="244"/>
      <c r="AP180" s="244"/>
      <c r="AQ180" s="244"/>
      <c r="AR180" s="244"/>
      <c r="AS180" s="244"/>
      <c r="AT180" s="244"/>
      <c r="AU180" s="244"/>
      <c r="AV180" s="244"/>
      <c r="AW180" s="244"/>
      <c r="AX180" s="461"/>
      <c r="AY180" s="40"/>
      <c r="AZ180" s="141"/>
      <c r="BA180" s="34" t="s">
        <v>175</v>
      </c>
      <c r="BB180" s="70">
        <f>BB77</f>
        <v>0</v>
      </c>
      <c r="BC180" s="34"/>
      <c r="BD180" s="141"/>
      <c r="BE180" s="96" t="s">
        <v>176</v>
      </c>
      <c r="BF180" s="70">
        <f>BF77</f>
        <v>2.44</v>
      </c>
      <c r="BG180" s="34"/>
      <c r="BH180" s="33"/>
      <c r="BI180" s="34"/>
      <c r="BJ180" s="167"/>
      <c r="BK180" s="34"/>
      <c r="BL180" s="40"/>
      <c r="BM180" s="40"/>
      <c r="BN180" s="40"/>
      <c r="BO180" s="40"/>
      <c r="BP180" s="40"/>
      <c r="BQ180" s="40"/>
      <c r="BR180" s="40"/>
      <c r="BS180" s="40"/>
      <c r="BT180" s="40"/>
      <c r="BU180" s="40"/>
      <c r="BV180" s="40"/>
      <c r="BW180" s="119"/>
      <c r="BX180" s="40"/>
      <c r="BY180" s="141"/>
      <c r="BZ180" s="34" t="s">
        <v>175</v>
      </c>
      <c r="CA180" s="70">
        <f>CA77</f>
        <v>0</v>
      </c>
      <c r="CB180" s="34"/>
      <c r="CC180" s="141"/>
      <c r="CD180" s="96" t="s">
        <v>176</v>
      </c>
      <c r="CE180" s="70">
        <f>CE77</f>
        <v>2.44</v>
      </c>
      <c r="CF180" s="34"/>
      <c r="CG180" s="34"/>
      <c r="CH180" s="34"/>
      <c r="CI180" s="167"/>
      <c r="CJ180" s="34"/>
      <c r="CK180" s="40"/>
      <c r="CL180" s="40"/>
      <c r="CM180" s="40"/>
      <c r="CN180" s="40"/>
      <c r="CO180" s="40"/>
      <c r="CP180" s="40"/>
      <c r="CQ180" s="40"/>
      <c r="CR180" s="40"/>
      <c r="CS180" s="40"/>
      <c r="CT180" s="40"/>
      <c r="CU180" s="40"/>
      <c r="CV180" s="119"/>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row>
    <row r="181" spans="1:140" ht="15.6" thickBot="1" x14ac:dyDescent="0.3">
      <c r="A181" s="34"/>
      <c r="B181" s="137"/>
      <c r="C181" s="99" t="s">
        <v>182</v>
      </c>
      <c r="D181" s="86">
        <f>D179*D180</f>
        <v>0</v>
      </c>
      <c r="E181" s="34"/>
      <c r="F181" s="137"/>
      <c r="G181" s="142" t="s">
        <v>183</v>
      </c>
      <c r="H181" s="86">
        <f>H179*H180</f>
        <v>0</v>
      </c>
      <c r="I181" s="34"/>
      <c r="J181" s="34"/>
      <c r="K181" s="40"/>
      <c r="L181" s="167"/>
      <c r="M181" s="34"/>
      <c r="N181" s="40"/>
      <c r="O181" s="40"/>
      <c r="P181" s="40"/>
      <c r="Q181" s="40"/>
      <c r="R181" s="40"/>
      <c r="S181" s="40"/>
      <c r="T181" s="40"/>
      <c r="U181" s="40"/>
      <c r="V181" s="40"/>
      <c r="W181" s="40"/>
      <c r="X181" s="40"/>
      <c r="Y181" s="411"/>
      <c r="Z181" s="427"/>
      <c r="AA181" s="137"/>
      <c r="AB181" s="99" t="s">
        <v>182</v>
      </c>
      <c r="AC181" s="86">
        <f>AC179*AC180</f>
        <v>0</v>
      </c>
      <c r="AD181" s="34"/>
      <c r="AE181" s="137"/>
      <c r="AF181" s="142" t="s">
        <v>183</v>
      </c>
      <c r="AG181" s="86">
        <f>AG179*AG180</f>
        <v>0</v>
      </c>
      <c r="AH181" s="244"/>
      <c r="AI181" s="244"/>
      <c r="AJ181" s="244"/>
      <c r="AK181" s="244"/>
      <c r="AL181" s="244"/>
      <c r="AM181" s="244"/>
      <c r="AN181" s="244"/>
      <c r="AO181" s="244"/>
      <c r="AP181" s="244"/>
      <c r="AQ181" s="244"/>
      <c r="AR181" s="244"/>
      <c r="AS181" s="244"/>
      <c r="AT181" s="244"/>
      <c r="AU181" s="244"/>
      <c r="AV181" s="244"/>
      <c r="AW181" s="244"/>
      <c r="AX181" s="461"/>
      <c r="AY181" s="40"/>
      <c r="AZ181" s="137"/>
      <c r="BA181" s="99" t="s">
        <v>182</v>
      </c>
      <c r="BB181" s="86">
        <f>BB179*BB180</f>
        <v>0</v>
      </c>
      <c r="BC181" s="34"/>
      <c r="BD181" s="137"/>
      <c r="BE181" s="142" t="s">
        <v>183</v>
      </c>
      <c r="BF181" s="86">
        <f>BF179*BF180</f>
        <v>0</v>
      </c>
      <c r="BG181" s="34"/>
      <c r="BH181" s="34"/>
      <c r="BI181" s="34"/>
      <c r="BJ181" s="167"/>
      <c r="BK181" s="34"/>
      <c r="BL181" s="40"/>
      <c r="BM181" s="40"/>
      <c r="BN181" s="40"/>
      <c r="BO181" s="40"/>
      <c r="BP181" s="40"/>
      <c r="BQ181" s="40"/>
      <c r="BR181" s="40"/>
      <c r="BS181" s="40"/>
      <c r="BT181" s="40"/>
      <c r="BU181" s="40"/>
      <c r="BV181" s="40"/>
      <c r="BW181" s="119"/>
      <c r="BX181" s="40"/>
      <c r="BY181" s="137"/>
      <c r="BZ181" s="99" t="s">
        <v>182</v>
      </c>
      <c r="CA181" s="86">
        <f>CA179*CA180</f>
        <v>0</v>
      </c>
      <c r="CB181" s="34"/>
      <c r="CC181" s="137"/>
      <c r="CD181" s="142" t="s">
        <v>183</v>
      </c>
      <c r="CE181" s="86">
        <f>CE179*CE180</f>
        <v>0</v>
      </c>
      <c r="CF181" s="34"/>
      <c r="CG181" s="34"/>
      <c r="CH181" s="40"/>
      <c r="CI181" s="167"/>
      <c r="CJ181" s="34"/>
      <c r="CK181" s="40"/>
      <c r="CL181" s="40"/>
      <c r="CM181" s="40"/>
      <c r="CN181" s="40"/>
      <c r="CO181" s="40"/>
      <c r="CP181" s="40"/>
      <c r="CQ181" s="40"/>
      <c r="CR181" s="40"/>
      <c r="CS181" s="40"/>
      <c r="CT181" s="40"/>
      <c r="CU181" s="40"/>
      <c r="CV181" s="119"/>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row>
    <row r="182" spans="1:140" ht="15.6" thickBot="1" x14ac:dyDescent="0.3">
      <c r="A182" s="34"/>
      <c r="B182" s="34"/>
      <c r="C182" s="34"/>
      <c r="D182" s="155"/>
      <c r="E182" s="34"/>
      <c r="F182" s="34"/>
      <c r="G182" s="34"/>
      <c r="H182" s="148"/>
      <c r="I182" s="34"/>
      <c r="J182" s="33"/>
      <c r="K182" s="34"/>
      <c r="L182" s="167"/>
      <c r="M182" s="34"/>
      <c r="N182" s="40"/>
      <c r="O182" s="40"/>
      <c r="P182" s="40"/>
      <c r="Q182" s="40"/>
      <c r="R182" s="40"/>
      <c r="S182" s="40"/>
      <c r="T182" s="40"/>
      <c r="U182" s="40"/>
      <c r="V182" s="40"/>
      <c r="W182" s="40"/>
      <c r="X182" s="40"/>
      <c r="Y182" s="411"/>
      <c r="Z182" s="427"/>
      <c r="AA182" s="244"/>
      <c r="AB182" s="244"/>
      <c r="AC182" s="244"/>
      <c r="AD182" s="244"/>
      <c r="AE182" s="244"/>
      <c r="AF182" s="244"/>
      <c r="AG182" s="244"/>
      <c r="AH182" s="244"/>
      <c r="AI182" s="244"/>
      <c r="AJ182" s="244"/>
      <c r="AK182" s="244"/>
      <c r="AL182" s="244"/>
      <c r="AM182" s="244"/>
      <c r="AN182" s="244"/>
      <c r="AO182" s="244"/>
      <c r="AP182" s="244"/>
      <c r="AQ182" s="244"/>
      <c r="AR182" s="244"/>
      <c r="AS182" s="244"/>
      <c r="AT182" s="244"/>
      <c r="AU182" s="244"/>
      <c r="AV182" s="244"/>
      <c r="AW182" s="244"/>
      <c r="AX182" s="461"/>
      <c r="AY182" s="40"/>
      <c r="AZ182" s="34"/>
      <c r="BA182" s="34"/>
      <c r="BB182" s="155"/>
      <c r="BC182" s="34"/>
      <c r="BD182" s="34"/>
      <c r="BE182" s="34"/>
      <c r="BF182" s="148"/>
      <c r="BG182" s="34"/>
      <c r="BH182" s="34"/>
      <c r="BI182" s="40"/>
      <c r="BJ182" s="167"/>
      <c r="BK182" s="34"/>
      <c r="BL182" s="40"/>
      <c r="BM182" s="40"/>
      <c r="BN182" s="40"/>
      <c r="BO182" s="40"/>
      <c r="BP182" s="40"/>
      <c r="BQ182" s="40"/>
      <c r="BR182" s="40"/>
      <c r="BS182" s="40"/>
      <c r="BT182" s="40"/>
      <c r="BU182" s="40"/>
      <c r="BV182" s="40"/>
      <c r="BW182" s="119"/>
      <c r="BX182" s="40"/>
      <c r="BY182" s="34"/>
      <c r="BZ182" s="34"/>
      <c r="CA182" s="155"/>
      <c r="CB182" s="34"/>
      <c r="CC182" s="34"/>
      <c r="CD182" s="34"/>
      <c r="CE182" s="148"/>
      <c r="CF182" s="34"/>
      <c r="CG182" s="34"/>
      <c r="CH182" s="34"/>
      <c r="CI182" s="34"/>
      <c r="CJ182" s="34"/>
      <c r="CK182" s="40"/>
      <c r="CL182" s="40"/>
      <c r="CM182" s="40"/>
      <c r="CN182" s="40"/>
      <c r="CO182" s="40"/>
      <c r="CP182" s="40"/>
      <c r="CQ182" s="40"/>
      <c r="CR182" s="40"/>
      <c r="CS182" s="40"/>
      <c r="CT182" s="40"/>
      <c r="CU182" s="40"/>
      <c r="CV182" s="119"/>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row>
    <row r="183" spans="1:140" x14ac:dyDescent="0.25">
      <c r="A183" s="34"/>
      <c r="B183" s="58" t="s">
        <v>108</v>
      </c>
      <c r="C183" s="59" t="s">
        <v>172</v>
      </c>
      <c r="D183" s="61">
        <f>(CALC_Agroforestry!F6+Invoer!H19)*'Economische variabelen'!D222+0.5*'Economische variabelen'!D222*Invoer!H21</f>
        <v>0</v>
      </c>
      <c r="E183" s="34"/>
      <c r="F183" s="58" t="s">
        <v>108</v>
      </c>
      <c r="G183" s="59" t="s">
        <v>172</v>
      </c>
      <c r="H183" s="61">
        <f>D183</f>
        <v>0</v>
      </c>
      <c r="I183" s="34"/>
      <c r="J183" s="34"/>
      <c r="K183" s="34"/>
      <c r="L183" s="167"/>
      <c r="M183" s="34"/>
      <c r="N183" s="40"/>
      <c r="O183" s="40"/>
      <c r="P183" s="40"/>
      <c r="Q183" s="40"/>
      <c r="R183" s="40"/>
      <c r="S183" s="40"/>
      <c r="T183" s="40"/>
      <c r="U183" s="40"/>
      <c r="V183" s="40"/>
      <c r="W183" s="40"/>
      <c r="X183" s="40"/>
      <c r="Y183" s="411"/>
      <c r="Z183" s="427"/>
      <c r="AA183" s="58" t="s">
        <v>108</v>
      </c>
      <c r="AB183" s="59" t="s">
        <v>172</v>
      </c>
      <c r="AC183" s="61">
        <f>(CALC_Agroforestry!F11+Invoer!I19)*'Economische variabelen'!D222+0.5*'Economische variabelen'!D222*Invoer!I21</f>
        <v>0</v>
      </c>
      <c r="AD183" s="34"/>
      <c r="AE183" s="58" t="s">
        <v>108</v>
      </c>
      <c r="AF183" s="59" t="s">
        <v>172</v>
      </c>
      <c r="AG183" s="61">
        <f>AC183</f>
        <v>0</v>
      </c>
      <c r="AH183" s="34"/>
      <c r="AI183" s="34"/>
      <c r="AJ183" s="40"/>
      <c r="AK183" s="167"/>
      <c r="AL183" s="34"/>
      <c r="AM183" s="40"/>
      <c r="AN183" s="40"/>
      <c r="AO183" s="40"/>
      <c r="AP183" s="40"/>
      <c r="AQ183" s="40"/>
      <c r="AR183" s="40"/>
      <c r="AS183" s="40"/>
      <c r="AT183" s="40"/>
      <c r="AU183" s="40"/>
      <c r="AV183" s="40"/>
      <c r="AW183" s="40"/>
      <c r="AX183" s="119"/>
      <c r="AY183" s="40"/>
      <c r="AZ183" s="58" t="s">
        <v>108</v>
      </c>
      <c r="BA183" s="59" t="s">
        <v>172</v>
      </c>
      <c r="BB183" s="61">
        <f>(CALC_Agroforestry!F16+Invoer!J19)*'Economische variabelen'!D222+0.5*'Economische variabelen'!D222*Invoer!J21</f>
        <v>0</v>
      </c>
      <c r="BC183" s="34"/>
      <c r="BD183" s="58" t="s">
        <v>108</v>
      </c>
      <c r="BE183" s="59" t="s">
        <v>172</v>
      </c>
      <c r="BF183" s="61">
        <f>BB183</f>
        <v>0</v>
      </c>
      <c r="BG183" s="34"/>
      <c r="BH183" s="34"/>
      <c r="BI183" s="34"/>
      <c r="BJ183" s="34"/>
      <c r="BK183" s="34"/>
      <c r="BL183" s="40"/>
      <c r="BM183" s="40"/>
      <c r="BN183" s="40"/>
      <c r="BO183" s="40"/>
      <c r="BP183" s="40"/>
      <c r="BQ183" s="40"/>
      <c r="BR183" s="40"/>
      <c r="BS183" s="40"/>
      <c r="BT183" s="40"/>
      <c r="BU183" s="40"/>
      <c r="BV183" s="40"/>
      <c r="BW183" s="119"/>
      <c r="BX183" s="40"/>
      <c r="BY183" s="58" t="s">
        <v>108</v>
      </c>
      <c r="BZ183" s="59" t="s">
        <v>172</v>
      </c>
      <c r="CA183" s="61">
        <f>(CALC_Agroforestry!F21+Invoer!K19)*'Economische variabelen'!D222+0.5*'Economische variabelen'!D222*Invoer!K21</f>
        <v>0</v>
      </c>
      <c r="CB183" s="34"/>
      <c r="CC183" s="58" t="s">
        <v>108</v>
      </c>
      <c r="CD183" s="59" t="s">
        <v>172</v>
      </c>
      <c r="CE183" s="61">
        <f>CA183</f>
        <v>0</v>
      </c>
      <c r="CF183" s="34"/>
      <c r="CG183" s="33"/>
      <c r="CH183" s="34"/>
      <c r="CI183" s="167"/>
      <c r="CJ183" s="34"/>
      <c r="CK183" s="40"/>
      <c r="CL183" s="40"/>
      <c r="CM183" s="40"/>
      <c r="CN183" s="40"/>
      <c r="CO183" s="40"/>
      <c r="CP183" s="40"/>
      <c r="CQ183" s="40"/>
      <c r="CR183" s="40"/>
      <c r="CS183" s="40"/>
      <c r="CT183" s="40"/>
      <c r="CU183" s="40"/>
      <c r="CV183" s="119"/>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row>
    <row r="184" spans="1:140" x14ac:dyDescent="0.25">
      <c r="A184" s="34"/>
      <c r="B184" s="141"/>
      <c r="C184" s="34" t="s">
        <v>175</v>
      </c>
      <c r="D184" s="70">
        <f>D81</f>
        <v>0</v>
      </c>
      <c r="E184" s="34"/>
      <c r="F184" s="141"/>
      <c r="G184" s="96" t="s">
        <v>176</v>
      </c>
      <c r="H184" s="70">
        <f>H81</f>
        <v>1.1000000000000001</v>
      </c>
      <c r="I184" s="34"/>
      <c r="J184" s="34"/>
      <c r="K184" s="40"/>
      <c r="L184" s="167"/>
      <c r="M184" s="34"/>
      <c r="N184" s="40"/>
      <c r="O184" s="40"/>
      <c r="P184" s="40"/>
      <c r="Q184" s="40"/>
      <c r="R184" s="40"/>
      <c r="S184" s="40"/>
      <c r="T184" s="40"/>
      <c r="U184" s="40"/>
      <c r="V184" s="40"/>
      <c r="W184" s="40"/>
      <c r="X184" s="40"/>
      <c r="Y184" s="411"/>
      <c r="Z184" s="427"/>
      <c r="AA184" s="141"/>
      <c r="AB184" s="34" t="s">
        <v>175</v>
      </c>
      <c r="AC184" s="70">
        <f>AC81</f>
        <v>0</v>
      </c>
      <c r="AD184" s="34"/>
      <c r="AE184" s="141"/>
      <c r="AF184" s="96" t="s">
        <v>176</v>
      </c>
      <c r="AG184" s="70">
        <f>AG81</f>
        <v>1.1000000000000001</v>
      </c>
      <c r="AH184" s="34"/>
      <c r="AI184" s="34"/>
      <c r="AJ184" s="34"/>
      <c r="AK184" s="34"/>
      <c r="AL184" s="34"/>
      <c r="AM184" s="40"/>
      <c r="AN184" s="40"/>
      <c r="AO184" s="40"/>
      <c r="AP184" s="40"/>
      <c r="AQ184" s="40"/>
      <c r="AR184" s="40"/>
      <c r="AS184" s="40"/>
      <c r="AT184" s="40"/>
      <c r="AU184" s="40"/>
      <c r="AV184" s="40"/>
      <c r="AW184" s="40"/>
      <c r="AX184" s="119"/>
      <c r="AY184" s="40"/>
      <c r="AZ184" s="141"/>
      <c r="BA184" s="34" t="s">
        <v>175</v>
      </c>
      <c r="BB184" s="70">
        <f>BB81</f>
        <v>0</v>
      </c>
      <c r="BC184" s="34"/>
      <c r="BD184" s="141"/>
      <c r="BE184" s="96" t="s">
        <v>176</v>
      </c>
      <c r="BF184" s="70">
        <f>BF81</f>
        <v>1.1000000000000001</v>
      </c>
      <c r="BG184" s="34"/>
      <c r="BH184" s="33"/>
      <c r="BI184" s="34"/>
      <c r="BJ184" s="167"/>
      <c r="BK184" s="34"/>
      <c r="BL184" s="40"/>
      <c r="BM184" s="40"/>
      <c r="BN184" s="40"/>
      <c r="BO184" s="40"/>
      <c r="BP184" s="40"/>
      <c r="BQ184" s="40"/>
      <c r="BR184" s="40"/>
      <c r="BS184" s="40"/>
      <c r="BT184" s="40"/>
      <c r="BU184" s="40"/>
      <c r="BV184" s="40"/>
      <c r="BW184" s="119"/>
      <c r="BX184" s="40"/>
      <c r="BY184" s="141"/>
      <c r="BZ184" s="34" t="s">
        <v>175</v>
      </c>
      <c r="CA184" s="70">
        <f>CA81</f>
        <v>0</v>
      </c>
      <c r="CB184" s="34"/>
      <c r="CC184" s="141"/>
      <c r="CD184" s="96" t="s">
        <v>176</v>
      </c>
      <c r="CE184" s="70">
        <f>CE81</f>
        <v>1.1000000000000001</v>
      </c>
      <c r="CF184" s="34"/>
      <c r="CG184" s="34"/>
      <c r="CH184" s="34"/>
      <c r="CI184" s="167"/>
      <c r="CJ184" s="34"/>
      <c r="CK184" s="40"/>
      <c r="CL184" s="40"/>
      <c r="CM184" s="40"/>
      <c r="CN184" s="40"/>
      <c r="CO184" s="40"/>
      <c r="CP184" s="40"/>
      <c r="CQ184" s="40"/>
      <c r="CR184" s="40"/>
      <c r="CS184" s="40"/>
      <c r="CT184" s="40"/>
      <c r="CU184" s="40"/>
      <c r="CV184" s="119"/>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row>
    <row r="185" spans="1:140" ht="15.6" thickBot="1" x14ac:dyDescent="0.3">
      <c r="A185" s="34"/>
      <c r="B185" s="137"/>
      <c r="C185" s="99" t="s">
        <v>182</v>
      </c>
      <c r="D185" s="86">
        <f>D183*D184</f>
        <v>0</v>
      </c>
      <c r="E185" s="34"/>
      <c r="F185" s="137"/>
      <c r="G185" s="142" t="s">
        <v>183</v>
      </c>
      <c r="H185" s="86">
        <f>H183*H184</f>
        <v>0</v>
      </c>
      <c r="I185" s="34"/>
      <c r="J185" s="34"/>
      <c r="K185" s="34"/>
      <c r="L185" s="34"/>
      <c r="M185" s="34"/>
      <c r="N185" s="40"/>
      <c r="O185" s="40"/>
      <c r="P185" s="40"/>
      <c r="Q185" s="40"/>
      <c r="R185" s="40"/>
      <c r="S185" s="40"/>
      <c r="T185" s="40"/>
      <c r="U185" s="40"/>
      <c r="V185" s="40"/>
      <c r="W185" s="40"/>
      <c r="X185" s="40"/>
      <c r="Y185" s="411"/>
      <c r="Z185" s="427"/>
      <c r="AA185" s="137"/>
      <c r="AB185" s="99" t="s">
        <v>182</v>
      </c>
      <c r="AC185" s="86">
        <f>AC183*AC184</f>
        <v>0</v>
      </c>
      <c r="AD185" s="34"/>
      <c r="AE185" s="137"/>
      <c r="AF185" s="142" t="s">
        <v>183</v>
      </c>
      <c r="AG185" s="86">
        <f>AG183*AG184</f>
        <v>0</v>
      </c>
      <c r="AH185" s="34"/>
      <c r="AI185" s="33"/>
      <c r="AJ185" s="34"/>
      <c r="AK185" s="167"/>
      <c r="AL185" s="34"/>
      <c r="AM185" s="40"/>
      <c r="AN185" s="40"/>
      <c r="AO185" s="40"/>
      <c r="AP185" s="40"/>
      <c r="AQ185" s="40"/>
      <c r="AR185" s="40"/>
      <c r="AS185" s="40"/>
      <c r="AT185" s="40"/>
      <c r="AU185" s="40"/>
      <c r="AV185" s="40"/>
      <c r="AW185" s="40"/>
      <c r="AX185" s="119"/>
      <c r="AY185" s="40"/>
      <c r="AZ185" s="137"/>
      <c r="BA185" s="99" t="s">
        <v>182</v>
      </c>
      <c r="BB185" s="86">
        <f>BB183*BB184</f>
        <v>0</v>
      </c>
      <c r="BC185" s="34"/>
      <c r="BD185" s="137"/>
      <c r="BE185" s="142" t="s">
        <v>183</v>
      </c>
      <c r="BF185" s="86">
        <f>BF183*BF184</f>
        <v>0</v>
      </c>
      <c r="BH185" s="34"/>
      <c r="BI185" s="34"/>
      <c r="BJ185" s="167"/>
      <c r="BK185" s="34"/>
      <c r="BL185" s="40"/>
      <c r="BM185" s="40"/>
      <c r="BN185" s="40"/>
      <c r="BO185" s="40"/>
      <c r="BP185" s="40"/>
      <c r="BQ185" s="40"/>
      <c r="BR185" s="40"/>
      <c r="BS185" s="40"/>
      <c r="BT185" s="40"/>
      <c r="BU185" s="40"/>
      <c r="BV185" s="40"/>
      <c r="BW185" s="119"/>
      <c r="BX185" s="40"/>
      <c r="BY185" s="137"/>
      <c r="BZ185" s="99" t="s">
        <v>182</v>
      </c>
      <c r="CA185" s="86">
        <f>CA183*CA184</f>
        <v>0</v>
      </c>
      <c r="CB185" s="34"/>
      <c r="CC185" s="137"/>
      <c r="CD185" s="142" t="s">
        <v>183</v>
      </c>
      <c r="CE185" s="86">
        <f>CE183*CE184</f>
        <v>0</v>
      </c>
      <c r="CF185" s="34"/>
      <c r="CG185" s="34"/>
      <c r="CH185" s="40"/>
      <c r="CI185" s="167"/>
      <c r="CJ185" s="34"/>
      <c r="CK185" s="40"/>
      <c r="CL185" s="40"/>
      <c r="CM185" s="40"/>
      <c r="CN185" s="40"/>
      <c r="CO185" s="40"/>
      <c r="CP185" s="40"/>
      <c r="CQ185" s="40"/>
      <c r="CR185" s="40"/>
      <c r="CS185" s="40"/>
      <c r="CT185" s="40"/>
      <c r="CU185" s="40"/>
      <c r="CV185" s="119"/>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row>
    <row r="186" spans="1:140" ht="15.6" thickBot="1" x14ac:dyDescent="0.3">
      <c r="A186" s="34"/>
      <c r="B186" s="34"/>
      <c r="C186" s="101"/>
      <c r="D186" s="79"/>
      <c r="E186" s="34"/>
      <c r="F186" s="34"/>
      <c r="G186" s="101"/>
      <c r="H186" s="79"/>
      <c r="I186" s="34"/>
      <c r="J186" s="33"/>
      <c r="K186" s="34"/>
      <c r="L186" s="167"/>
      <c r="M186" s="34"/>
      <c r="N186" s="40"/>
      <c r="O186" s="40"/>
      <c r="P186" s="40"/>
      <c r="Q186" s="40"/>
      <c r="R186" s="40"/>
      <c r="S186" s="40"/>
      <c r="T186" s="40"/>
      <c r="U186" s="40"/>
      <c r="V186" s="40"/>
      <c r="W186" s="40"/>
      <c r="X186" s="40"/>
      <c r="Y186" s="411"/>
      <c r="Z186" s="427"/>
      <c r="AA186" s="34"/>
      <c r="AB186" s="101"/>
      <c r="AC186" s="79"/>
      <c r="AD186" s="34"/>
      <c r="AE186" s="34"/>
      <c r="AF186" s="101"/>
      <c r="AG186" s="79"/>
      <c r="AH186" s="34"/>
      <c r="AI186" s="34"/>
      <c r="AJ186" s="34"/>
      <c r="AK186" s="167"/>
      <c r="AL186" s="34"/>
      <c r="AM186" s="40"/>
      <c r="AN186" s="40"/>
      <c r="AO186" s="40"/>
      <c r="AP186" s="40"/>
      <c r="AQ186" s="40"/>
      <c r="AR186" s="40"/>
      <c r="AS186" s="40"/>
      <c r="AT186" s="40"/>
      <c r="AU186" s="40"/>
      <c r="AV186" s="40"/>
      <c r="AW186" s="40"/>
      <c r="AX186" s="119"/>
      <c r="AY186" s="40"/>
      <c r="AZ186" s="34"/>
      <c r="BA186" s="101"/>
      <c r="BB186" s="79"/>
      <c r="BC186" s="34"/>
      <c r="BD186" s="34"/>
      <c r="BE186" s="101"/>
      <c r="BF186" s="79"/>
      <c r="BH186" s="34"/>
      <c r="BI186" s="40"/>
      <c r="BJ186" s="167"/>
      <c r="BK186" s="34"/>
      <c r="BL186" s="40"/>
      <c r="BM186" s="40"/>
      <c r="BN186" s="40"/>
      <c r="BO186" s="40"/>
      <c r="BP186" s="40"/>
      <c r="BQ186" s="40"/>
      <c r="BR186" s="40"/>
      <c r="BS186" s="40"/>
      <c r="BT186" s="40"/>
      <c r="BU186" s="40"/>
      <c r="BV186" s="40"/>
      <c r="BW186" s="119"/>
      <c r="BX186" s="40"/>
      <c r="BY186" s="34"/>
      <c r="BZ186" s="101"/>
      <c r="CA186" s="79"/>
      <c r="CB186" s="34"/>
      <c r="CC186" s="34"/>
      <c r="CD186" s="101"/>
      <c r="CE186" s="79"/>
      <c r="CG186" s="34"/>
      <c r="CH186" s="34"/>
      <c r="CI186" s="34"/>
      <c r="CJ186" s="34"/>
      <c r="CK186" s="40"/>
      <c r="CL186" s="40"/>
      <c r="CM186" s="40"/>
      <c r="CN186" s="40"/>
      <c r="CO186" s="40"/>
      <c r="CP186" s="40"/>
      <c r="CQ186" s="40"/>
      <c r="CR186" s="40"/>
      <c r="CS186" s="40"/>
      <c r="CT186" s="40"/>
      <c r="CU186" s="40"/>
      <c r="CV186" s="119"/>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row>
    <row r="187" spans="1:140" x14ac:dyDescent="0.25">
      <c r="A187" s="34"/>
      <c r="B187" s="58" t="s">
        <v>109</v>
      </c>
      <c r="C187" s="59" t="s">
        <v>172</v>
      </c>
      <c r="D187" s="61">
        <f>(CALC_Agroforestry!F6+Invoer!H19)*'Economische variabelen'!D223+0.5*'Economische variabelen'!D223*Invoer!H21</f>
        <v>0</v>
      </c>
      <c r="E187" s="34"/>
      <c r="F187" s="58" t="s">
        <v>109</v>
      </c>
      <c r="G187" s="59" t="s">
        <v>172</v>
      </c>
      <c r="H187" s="61">
        <f>D187</f>
        <v>0</v>
      </c>
      <c r="I187" s="34"/>
      <c r="J187" s="34"/>
      <c r="K187" s="34"/>
      <c r="L187" s="167"/>
      <c r="M187" s="34"/>
      <c r="N187" s="40"/>
      <c r="O187" s="40"/>
      <c r="P187" s="40"/>
      <c r="Q187" s="40"/>
      <c r="R187" s="40"/>
      <c r="S187" s="40"/>
      <c r="T187" s="40"/>
      <c r="U187" s="40"/>
      <c r="V187" s="40"/>
      <c r="W187" s="40"/>
      <c r="X187" s="40"/>
      <c r="Y187" s="411"/>
      <c r="Z187" s="427"/>
      <c r="AA187" s="58" t="s">
        <v>109</v>
      </c>
      <c r="AB187" s="59" t="s">
        <v>172</v>
      </c>
      <c r="AC187" s="61">
        <f>(CALC_Agroforestry!F11+Invoer!I19)*'Economische variabelen'!D223+0.5*'Economische variabelen'!D223*Invoer!I21</f>
        <v>0</v>
      </c>
      <c r="AD187" s="34"/>
      <c r="AE187" s="58" t="s">
        <v>109</v>
      </c>
      <c r="AF187" s="59" t="s">
        <v>172</v>
      </c>
      <c r="AG187" s="61">
        <f>AC187</f>
        <v>0</v>
      </c>
      <c r="AH187" s="34"/>
      <c r="AI187" s="34"/>
      <c r="AJ187" s="40"/>
      <c r="AK187" s="167"/>
      <c r="AL187" s="34"/>
      <c r="AM187" s="40"/>
      <c r="AN187" s="40"/>
      <c r="AO187" s="40"/>
      <c r="AP187" s="40"/>
      <c r="AQ187" s="40"/>
      <c r="AR187" s="40"/>
      <c r="AS187" s="40"/>
      <c r="AT187" s="40"/>
      <c r="AU187" s="40"/>
      <c r="AV187" s="40"/>
      <c r="AW187" s="40"/>
      <c r="AX187" s="119"/>
      <c r="AY187" s="40"/>
      <c r="AZ187" s="58" t="s">
        <v>109</v>
      </c>
      <c r="BA187" s="59" t="s">
        <v>172</v>
      </c>
      <c r="BB187" s="61">
        <f>(CALC_Agroforestry!F16+Invoer!J19)*'Economische variabelen'!D223+0.5*'Economische variabelen'!D223*Invoer!J21</f>
        <v>0</v>
      </c>
      <c r="BC187" s="34"/>
      <c r="BD187" s="58" t="s">
        <v>109</v>
      </c>
      <c r="BE187" s="59" t="s">
        <v>172</v>
      </c>
      <c r="BF187" s="61">
        <f>BB187</f>
        <v>0</v>
      </c>
      <c r="BH187" s="34"/>
      <c r="BI187" s="34"/>
      <c r="BJ187" s="34"/>
      <c r="BK187" s="34"/>
      <c r="BL187" s="40"/>
      <c r="BM187" s="40"/>
      <c r="BN187" s="40"/>
      <c r="BO187" s="40"/>
      <c r="BP187" s="40"/>
      <c r="BQ187" s="40"/>
      <c r="BR187" s="40"/>
      <c r="BS187" s="40"/>
      <c r="BT187" s="40"/>
      <c r="BU187" s="40"/>
      <c r="BV187" s="40"/>
      <c r="BW187" s="119"/>
      <c r="BX187" s="40"/>
      <c r="BY187" s="58" t="s">
        <v>109</v>
      </c>
      <c r="BZ187" s="59" t="s">
        <v>172</v>
      </c>
      <c r="CA187" s="61">
        <f>(CALC_Agroforestry!F21+Invoer!K19)*'Economische variabelen'!D223+0.5*'Economische variabelen'!D223*Invoer!K21</f>
        <v>0</v>
      </c>
      <c r="CB187" s="34"/>
      <c r="CC187" s="58" t="s">
        <v>109</v>
      </c>
      <c r="CD187" s="59" t="s">
        <v>172</v>
      </c>
      <c r="CE187" s="61">
        <f>CA187</f>
        <v>0</v>
      </c>
      <c r="CG187" s="34"/>
      <c r="CH187" s="34"/>
      <c r="CI187" s="34"/>
      <c r="CJ187" s="34"/>
      <c r="CK187" s="40"/>
      <c r="CL187" s="40"/>
      <c r="CM187" s="40"/>
      <c r="CN187" s="40"/>
      <c r="CO187" s="40"/>
      <c r="CP187" s="40"/>
      <c r="CQ187" s="40"/>
      <c r="CR187" s="40"/>
      <c r="CS187" s="40"/>
      <c r="CT187" s="40"/>
      <c r="CU187" s="40"/>
      <c r="CV187" s="119"/>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row>
    <row r="188" spans="1:140" x14ac:dyDescent="0.25">
      <c r="A188" s="34"/>
      <c r="B188" s="141"/>
      <c r="C188" s="34" t="s">
        <v>175</v>
      </c>
      <c r="D188" s="70">
        <f>D85</f>
        <v>0</v>
      </c>
      <c r="E188" s="34"/>
      <c r="F188" s="141"/>
      <c r="G188" s="96" t="s">
        <v>176</v>
      </c>
      <c r="H188" s="70">
        <f>H85</f>
        <v>2.31</v>
      </c>
      <c r="I188" s="34"/>
      <c r="J188" s="34"/>
      <c r="K188" s="40"/>
      <c r="L188" s="167"/>
      <c r="M188" s="34"/>
      <c r="N188" s="40"/>
      <c r="O188" s="40"/>
      <c r="P188" s="40"/>
      <c r="Q188" s="40"/>
      <c r="R188" s="40"/>
      <c r="S188" s="40"/>
      <c r="T188" s="40"/>
      <c r="U188" s="40"/>
      <c r="V188" s="40"/>
      <c r="W188" s="40"/>
      <c r="X188" s="40"/>
      <c r="Y188" s="411"/>
      <c r="Z188" s="427"/>
      <c r="AA188" s="141"/>
      <c r="AB188" s="34" t="s">
        <v>175</v>
      </c>
      <c r="AC188" s="70">
        <f>AC85</f>
        <v>0</v>
      </c>
      <c r="AD188" s="34"/>
      <c r="AE188" s="141"/>
      <c r="AF188" s="96" t="s">
        <v>176</v>
      </c>
      <c r="AG188" s="70">
        <f>AG85</f>
        <v>2.31</v>
      </c>
      <c r="AH188" s="34"/>
      <c r="AI188" s="34"/>
      <c r="AJ188" s="34"/>
      <c r="AK188" s="34"/>
      <c r="AL188" s="34"/>
      <c r="AM188" s="40"/>
      <c r="AN188" s="40"/>
      <c r="AO188" s="40"/>
      <c r="AP188" s="40"/>
      <c r="AQ188" s="40"/>
      <c r="AR188" s="40"/>
      <c r="AS188" s="40"/>
      <c r="AT188" s="40"/>
      <c r="AU188" s="40"/>
      <c r="AV188" s="40"/>
      <c r="AW188" s="40"/>
      <c r="AX188" s="119"/>
      <c r="AY188" s="40"/>
      <c r="AZ188" s="141"/>
      <c r="BA188" s="34" t="s">
        <v>175</v>
      </c>
      <c r="BB188" s="70">
        <f>BB85</f>
        <v>0</v>
      </c>
      <c r="BC188" s="34"/>
      <c r="BD188" s="141"/>
      <c r="BE188" s="96" t="s">
        <v>176</v>
      </c>
      <c r="BF188" s="70">
        <f>BF85</f>
        <v>2.31</v>
      </c>
      <c r="BH188" s="34"/>
      <c r="BI188" s="34"/>
      <c r="BJ188" s="34"/>
      <c r="BK188" s="34"/>
      <c r="BL188" s="40"/>
      <c r="BM188" s="40"/>
      <c r="BN188" s="40"/>
      <c r="BO188" s="40"/>
      <c r="BP188" s="40"/>
      <c r="BQ188" s="40"/>
      <c r="BR188" s="40"/>
      <c r="BS188" s="40"/>
      <c r="BT188" s="40"/>
      <c r="BU188" s="40"/>
      <c r="BV188" s="40"/>
      <c r="BW188" s="119"/>
      <c r="BX188" s="40"/>
      <c r="BY188" s="141"/>
      <c r="BZ188" s="34" t="s">
        <v>175</v>
      </c>
      <c r="CA188" s="70">
        <f>CA85</f>
        <v>0</v>
      </c>
      <c r="CB188" s="34"/>
      <c r="CC188" s="141"/>
      <c r="CD188" s="96" t="s">
        <v>176</v>
      </c>
      <c r="CE188" s="70">
        <f>CE85</f>
        <v>2.31</v>
      </c>
      <c r="CG188" s="34"/>
      <c r="CH188" s="34"/>
      <c r="CI188" s="34"/>
      <c r="CJ188" s="34"/>
      <c r="CK188" s="40"/>
      <c r="CL188" s="40"/>
      <c r="CM188" s="40"/>
      <c r="CN188" s="40"/>
      <c r="CO188" s="40"/>
      <c r="CP188" s="40"/>
      <c r="CQ188" s="40"/>
      <c r="CR188" s="40"/>
      <c r="CS188" s="40"/>
      <c r="CT188" s="40"/>
      <c r="CU188" s="40"/>
      <c r="CV188" s="119"/>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row>
    <row r="189" spans="1:140" ht="15.6" thickBot="1" x14ac:dyDescent="0.3">
      <c r="A189" s="34"/>
      <c r="B189" s="137"/>
      <c r="C189" s="99" t="s">
        <v>182</v>
      </c>
      <c r="D189" s="86">
        <f>D187*D188</f>
        <v>0</v>
      </c>
      <c r="E189" s="34"/>
      <c r="F189" s="137"/>
      <c r="G189" s="142" t="s">
        <v>183</v>
      </c>
      <c r="H189" s="86">
        <f>H187*H188</f>
        <v>0</v>
      </c>
      <c r="I189" s="34"/>
      <c r="J189" s="34"/>
      <c r="K189" s="40"/>
      <c r="L189" s="167"/>
      <c r="M189" s="34"/>
      <c r="N189" s="40"/>
      <c r="O189" s="40"/>
      <c r="P189" s="40"/>
      <c r="Q189" s="40"/>
      <c r="R189" s="40"/>
      <c r="S189" s="40"/>
      <c r="T189" s="40"/>
      <c r="U189" s="40"/>
      <c r="V189" s="40"/>
      <c r="W189" s="40"/>
      <c r="X189" s="40"/>
      <c r="Y189" s="411"/>
      <c r="Z189" s="427"/>
      <c r="AA189" s="137"/>
      <c r="AB189" s="99" t="s">
        <v>182</v>
      </c>
      <c r="AC189" s="86">
        <f>AC187*AC188</f>
        <v>0</v>
      </c>
      <c r="AD189" s="34"/>
      <c r="AE189" s="137"/>
      <c r="AF189" s="142" t="s">
        <v>183</v>
      </c>
      <c r="AG189" s="86">
        <f>AG187*AG188</f>
        <v>0</v>
      </c>
      <c r="AH189" s="34"/>
      <c r="AI189" s="34"/>
      <c r="AJ189" s="34"/>
      <c r="AK189" s="34"/>
      <c r="AL189" s="34"/>
      <c r="AM189" s="40"/>
      <c r="AN189" s="40"/>
      <c r="AO189" s="40"/>
      <c r="AP189" s="40"/>
      <c r="AQ189" s="40"/>
      <c r="AR189" s="40"/>
      <c r="AS189" s="40"/>
      <c r="AT189" s="40"/>
      <c r="AU189" s="40"/>
      <c r="AV189" s="40"/>
      <c r="AW189" s="40"/>
      <c r="AX189" s="119"/>
      <c r="AY189" s="244"/>
      <c r="AZ189" s="137"/>
      <c r="BA189" s="99" t="s">
        <v>182</v>
      </c>
      <c r="BB189" s="86">
        <f>BB187*BB188</f>
        <v>0</v>
      </c>
      <c r="BC189" s="34"/>
      <c r="BD189" s="137"/>
      <c r="BE189" s="142" t="s">
        <v>183</v>
      </c>
      <c r="BF189" s="86">
        <f>BF187*BF188</f>
        <v>0</v>
      </c>
      <c r="BH189" s="34"/>
      <c r="BI189" s="34"/>
      <c r="BJ189" s="34"/>
      <c r="BK189" s="34"/>
      <c r="BL189" s="40"/>
      <c r="BM189" s="40"/>
      <c r="BN189" s="40"/>
      <c r="BO189" s="40"/>
      <c r="BP189" s="40"/>
      <c r="BQ189" s="40"/>
      <c r="BR189" s="40"/>
      <c r="BS189" s="40"/>
      <c r="BT189" s="40"/>
      <c r="BU189" s="40"/>
      <c r="BV189" s="40"/>
      <c r="BW189" s="119"/>
      <c r="BX189" s="40"/>
      <c r="BY189" s="137"/>
      <c r="BZ189" s="99" t="s">
        <v>182</v>
      </c>
      <c r="CA189" s="86">
        <f>CA187*CA188</f>
        <v>0</v>
      </c>
      <c r="CB189" s="34"/>
      <c r="CC189" s="137"/>
      <c r="CD189" s="142" t="s">
        <v>183</v>
      </c>
      <c r="CE189" s="86">
        <f>CE187*CE188</f>
        <v>0</v>
      </c>
      <c r="CG189" s="34"/>
      <c r="CH189" s="34"/>
      <c r="CI189" s="34"/>
      <c r="CJ189" s="34"/>
      <c r="CK189" s="40"/>
      <c r="CL189" s="40"/>
      <c r="CM189" s="40"/>
      <c r="CN189" s="40"/>
      <c r="CO189" s="40"/>
      <c r="CP189" s="40"/>
      <c r="CQ189" s="40"/>
      <c r="CR189" s="40"/>
      <c r="CS189" s="40"/>
      <c r="CT189" s="40"/>
      <c r="CU189" s="40"/>
      <c r="CV189" s="119"/>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row>
    <row r="190" spans="1:140" ht="15.6" thickBot="1" x14ac:dyDescent="0.3">
      <c r="A190" s="34"/>
      <c r="B190" s="34"/>
      <c r="C190" s="34"/>
      <c r="D190" s="148"/>
      <c r="E190" s="34"/>
      <c r="F190" s="34"/>
      <c r="G190" s="34"/>
      <c r="H190" s="148"/>
      <c r="I190" s="34"/>
      <c r="J190" s="33"/>
      <c r="K190" s="34"/>
      <c r="L190" s="167"/>
      <c r="M190" s="34"/>
      <c r="N190" s="40"/>
      <c r="O190" s="40"/>
      <c r="P190" s="40"/>
      <c r="Q190" s="40"/>
      <c r="R190" s="40"/>
      <c r="S190" s="40"/>
      <c r="T190" s="40"/>
      <c r="U190" s="40"/>
      <c r="V190" s="40"/>
      <c r="W190" s="40"/>
      <c r="X190" s="40"/>
      <c r="Y190" s="411"/>
      <c r="Z190" s="427"/>
      <c r="AA190" s="34"/>
      <c r="AB190" s="34"/>
      <c r="AC190" s="148"/>
      <c r="AD190" s="34"/>
      <c r="AE190" s="34"/>
      <c r="AF190" s="34"/>
      <c r="AG190" s="148"/>
      <c r="AH190" s="34"/>
      <c r="AX190" s="119"/>
      <c r="AY190" s="244"/>
      <c r="AZ190" s="34"/>
      <c r="BA190" s="34"/>
      <c r="BB190" s="148"/>
      <c r="BC190" s="34"/>
      <c r="BD190" s="34"/>
      <c r="BE190" s="34"/>
      <c r="BF190" s="148"/>
      <c r="BH190" s="34"/>
      <c r="BI190" s="34"/>
      <c r="BJ190" s="34"/>
      <c r="BK190" s="34"/>
      <c r="BL190" s="40"/>
      <c r="BM190" s="40"/>
      <c r="BN190" s="40"/>
      <c r="BO190" s="40"/>
      <c r="BP190" s="40"/>
      <c r="BQ190" s="40"/>
      <c r="BR190" s="40"/>
      <c r="BS190" s="40"/>
      <c r="BT190" s="40"/>
      <c r="BU190" s="40"/>
      <c r="BV190" s="40"/>
      <c r="BW190" s="119"/>
      <c r="BX190" s="40"/>
      <c r="BY190" s="34"/>
      <c r="BZ190" s="34"/>
      <c r="CA190" s="148"/>
      <c r="CB190" s="34"/>
      <c r="CC190" s="34"/>
      <c r="CD190" s="34"/>
      <c r="CE190" s="148"/>
      <c r="CG190" s="34"/>
      <c r="CH190" s="34"/>
      <c r="CI190" s="34"/>
      <c r="CJ190" s="34"/>
      <c r="CK190" s="40"/>
      <c r="CL190" s="40"/>
      <c r="CM190" s="40"/>
      <c r="CN190" s="40"/>
      <c r="CO190" s="40"/>
      <c r="CP190" s="40"/>
      <c r="CQ190" s="40"/>
      <c r="CR190" s="40"/>
      <c r="CS190" s="40"/>
      <c r="CT190" s="40"/>
      <c r="CU190" s="40"/>
      <c r="CV190" s="119"/>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row>
    <row r="191" spans="1:140" x14ac:dyDescent="0.25">
      <c r="A191" s="34"/>
      <c r="B191" s="58" t="s">
        <v>110</v>
      </c>
      <c r="C191" s="59" t="s">
        <v>172</v>
      </c>
      <c r="D191" s="61">
        <f>(CALC_Agroforestry!F6+Invoer!H19)*'Economische variabelen'!D224+0.5*'Economische variabelen'!D224*Invoer!H21</f>
        <v>0</v>
      </c>
      <c r="E191" s="34"/>
      <c r="F191" s="58" t="s">
        <v>110</v>
      </c>
      <c r="G191" s="59" t="s">
        <v>172</v>
      </c>
      <c r="H191" s="61">
        <f>D191</f>
        <v>0</v>
      </c>
      <c r="I191" s="34"/>
      <c r="J191" s="34"/>
      <c r="K191" s="34"/>
      <c r="L191" s="167"/>
      <c r="M191" s="34"/>
      <c r="N191" s="40"/>
      <c r="O191" s="40"/>
      <c r="P191" s="40"/>
      <c r="Q191" s="40"/>
      <c r="R191" s="40"/>
      <c r="S191" s="40"/>
      <c r="T191" s="40"/>
      <c r="U191" s="40"/>
      <c r="V191" s="40"/>
      <c r="W191" s="40"/>
      <c r="X191" s="40"/>
      <c r="Y191" s="411"/>
      <c r="Z191" s="427"/>
      <c r="AA191" s="58" t="s">
        <v>110</v>
      </c>
      <c r="AB191" s="59" t="s">
        <v>172</v>
      </c>
      <c r="AC191" s="61">
        <f>(CALC_Agroforestry!F11+Invoer!I19)*'Economische variabelen'!D224+0.5*'Economische variabelen'!D224*Invoer!I21</f>
        <v>0</v>
      </c>
      <c r="AD191" s="34"/>
      <c r="AE191" s="58" t="s">
        <v>110</v>
      </c>
      <c r="AF191" s="59" t="s">
        <v>172</v>
      </c>
      <c r="AG191" s="61">
        <f>AC191</f>
        <v>0</v>
      </c>
      <c r="AX191" s="119"/>
      <c r="AY191" s="244"/>
      <c r="AZ191" s="58" t="s">
        <v>110</v>
      </c>
      <c r="BA191" s="59" t="s">
        <v>172</v>
      </c>
      <c r="BB191" s="61">
        <f>(CALC_Agroforestry!F16+Invoer!J19)*'Economische variabelen'!D224+0.5*'Economische variabelen'!D224*Invoer!J21</f>
        <v>0</v>
      </c>
      <c r="BC191" s="34"/>
      <c r="BD191" s="58" t="s">
        <v>110</v>
      </c>
      <c r="BE191" s="59" t="s">
        <v>172</v>
      </c>
      <c r="BF191" s="61">
        <f>BB191</f>
        <v>0</v>
      </c>
      <c r="BW191" s="119"/>
      <c r="BX191" s="40"/>
      <c r="BY191" s="58" t="s">
        <v>110</v>
      </c>
      <c r="BZ191" s="59" t="s">
        <v>172</v>
      </c>
      <c r="CA191" s="61">
        <f>(CALC_Agroforestry!F21+Invoer!K19)*'Economische variabelen'!D224+0.5*'Economische variabelen'!D224*Invoer!K21</f>
        <v>0</v>
      </c>
      <c r="CB191" s="34"/>
      <c r="CC191" s="58" t="s">
        <v>110</v>
      </c>
      <c r="CD191" s="59" t="s">
        <v>172</v>
      </c>
      <c r="CE191" s="61">
        <f>CA191</f>
        <v>0</v>
      </c>
      <c r="CG191" s="34"/>
      <c r="CH191" s="34"/>
      <c r="CI191" s="34"/>
      <c r="CJ191" s="34"/>
      <c r="CK191" s="40"/>
      <c r="CL191" s="40"/>
      <c r="CM191" s="40"/>
      <c r="CN191" s="40"/>
      <c r="CO191" s="40"/>
      <c r="CP191" s="40"/>
      <c r="CQ191" s="40"/>
      <c r="CR191" s="40"/>
      <c r="CS191" s="40"/>
      <c r="CT191" s="40"/>
      <c r="CU191" s="40"/>
      <c r="CV191" s="119"/>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row>
    <row r="192" spans="1:140" x14ac:dyDescent="0.25">
      <c r="A192" s="34"/>
      <c r="B192" s="141"/>
      <c r="C192" s="34" t="s">
        <v>175</v>
      </c>
      <c r="D192" s="70">
        <f>D89</f>
        <v>0</v>
      </c>
      <c r="E192" s="34"/>
      <c r="F192" s="141"/>
      <c r="G192" s="96" t="s">
        <v>176</v>
      </c>
      <c r="H192" s="70">
        <f>H89</f>
        <v>3.6</v>
      </c>
      <c r="I192" s="34"/>
      <c r="J192" s="34"/>
      <c r="K192" s="40"/>
      <c r="L192" s="167"/>
      <c r="M192" s="34"/>
      <c r="N192" s="40"/>
      <c r="O192" s="40"/>
      <c r="P192" s="40"/>
      <c r="Q192" s="40"/>
      <c r="R192" s="40"/>
      <c r="S192" s="40"/>
      <c r="T192" s="40"/>
      <c r="U192" s="40"/>
      <c r="V192" s="40"/>
      <c r="W192" s="40"/>
      <c r="X192" s="40"/>
      <c r="Y192" s="411"/>
      <c r="Z192" s="427"/>
      <c r="AA192" s="141"/>
      <c r="AB192" s="34" t="s">
        <v>175</v>
      </c>
      <c r="AC192" s="70">
        <f>AC89</f>
        <v>0</v>
      </c>
      <c r="AD192" s="34"/>
      <c r="AE192" s="141"/>
      <c r="AF192" s="96" t="s">
        <v>176</v>
      </c>
      <c r="AG192" s="70">
        <f>AG89</f>
        <v>3.6</v>
      </c>
      <c r="AX192" s="119"/>
      <c r="AY192" s="244"/>
      <c r="AZ192" s="141"/>
      <c r="BA192" s="34" t="s">
        <v>175</v>
      </c>
      <c r="BB192" s="70">
        <f>BB89</f>
        <v>0</v>
      </c>
      <c r="BC192" s="34"/>
      <c r="BD192" s="141"/>
      <c r="BE192" s="96" t="s">
        <v>176</v>
      </c>
      <c r="BF192" s="70">
        <f>BF89</f>
        <v>3.6</v>
      </c>
      <c r="BW192" s="119"/>
      <c r="BX192" s="40"/>
      <c r="BY192" s="141"/>
      <c r="BZ192" s="34" t="s">
        <v>175</v>
      </c>
      <c r="CA192" s="70">
        <f>CA89</f>
        <v>0</v>
      </c>
      <c r="CB192" s="34"/>
      <c r="CC192" s="141"/>
      <c r="CD192" s="96" t="s">
        <v>176</v>
      </c>
      <c r="CE192" s="70">
        <f>CE89</f>
        <v>3.6</v>
      </c>
      <c r="CP192" s="40"/>
      <c r="CQ192" s="40"/>
      <c r="CR192" s="40"/>
      <c r="CS192" s="40"/>
      <c r="CT192" s="40"/>
      <c r="CU192" s="40"/>
      <c r="CV192" s="119"/>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row>
    <row r="193" spans="1:128" ht="15.6" thickBot="1" x14ac:dyDescent="0.3">
      <c r="A193" s="34"/>
      <c r="B193" s="137"/>
      <c r="C193" s="99" t="s">
        <v>182</v>
      </c>
      <c r="D193" s="86">
        <f>D191*D192</f>
        <v>0</v>
      </c>
      <c r="E193" s="34"/>
      <c r="F193" s="137"/>
      <c r="G193" s="142" t="s">
        <v>183</v>
      </c>
      <c r="H193" s="86">
        <f>H191*H192</f>
        <v>0</v>
      </c>
      <c r="I193" s="34"/>
      <c r="J193" s="34"/>
      <c r="K193" s="34"/>
      <c r="L193" s="34"/>
      <c r="M193" s="34"/>
      <c r="N193" s="40"/>
      <c r="O193" s="40"/>
      <c r="P193" s="40"/>
      <c r="Q193" s="40"/>
      <c r="R193" s="40"/>
      <c r="S193" s="40"/>
      <c r="T193" s="40"/>
      <c r="U193" s="40"/>
      <c r="V193" s="40"/>
      <c r="W193" s="40"/>
      <c r="X193" s="40"/>
      <c r="Y193" s="411"/>
      <c r="Z193" s="427"/>
      <c r="AA193" s="137"/>
      <c r="AB193" s="99" t="s">
        <v>182</v>
      </c>
      <c r="AC193" s="86">
        <f>AC191*AC192</f>
        <v>0</v>
      </c>
      <c r="AD193" s="34"/>
      <c r="AE193" s="137"/>
      <c r="AF193" s="142" t="s">
        <v>183</v>
      </c>
      <c r="AG193" s="86">
        <f>AG191*AG192</f>
        <v>0</v>
      </c>
      <c r="AX193" s="119"/>
      <c r="AY193" s="244"/>
      <c r="AZ193" s="137"/>
      <c r="BA193" s="99" t="s">
        <v>182</v>
      </c>
      <c r="BB193" s="86">
        <f>BB191*BB192</f>
        <v>0</v>
      </c>
      <c r="BC193" s="34"/>
      <c r="BD193" s="137"/>
      <c r="BE193" s="142" t="s">
        <v>183</v>
      </c>
      <c r="BF193" s="86">
        <f>BF191*BF192</f>
        <v>0</v>
      </c>
      <c r="BW193" s="119"/>
      <c r="BX193" s="40"/>
      <c r="BY193" s="137"/>
      <c r="BZ193" s="99" t="s">
        <v>182</v>
      </c>
      <c r="CA193" s="86">
        <f>CA191*CA192</f>
        <v>0</v>
      </c>
      <c r="CB193" s="34"/>
      <c r="CC193" s="137"/>
      <c r="CD193" s="142" t="s">
        <v>183</v>
      </c>
      <c r="CE193" s="86">
        <f>CE191*CE192</f>
        <v>0</v>
      </c>
      <c r="CP193" s="40"/>
      <c r="CQ193" s="40"/>
      <c r="CR193" s="40"/>
      <c r="CS193" s="40"/>
      <c r="CT193" s="40"/>
      <c r="CU193" s="40"/>
      <c r="CV193" s="119"/>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row>
    <row r="194" spans="1:128" ht="15.6" thickBot="1" x14ac:dyDescent="0.3">
      <c r="A194" s="34"/>
      <c r="B194" s="34"/>
      <c r="C194" s="34"/>
      <c r="D194" s="148"/>
      <c r="E194" s="34"/>
      <c r="F194" s="34"/>
      <c r="G194" s="34"/>
      <c r="H194" s="148"/>
      <c r="I194" s="34"/>
      <c r="J194" s="33"/>
      <c r="K194" s="34"/>
      <c r="L194" s="167"/>
      <c r="M194" s="34"/>
      <c r="N194" s="40"/>
      <c r="O194" s="40"/>
      <c r="P194" s="40"/>
      <c r="Q194" s="40"/>
      <c r="R194" s="40"/>
      <c r="S194" s="40"/>
      <c r="T194" s="40"/>
      <c r="U194" s="40"/>
      <c r="V194" s="40"/>
      <c r="W194" s="40"/>
      <c r="X194" s="40"/>
      <c r="Y194" s="411"/>
      <c r="Z194" s="427"/>
      <c r="AA194" s="34"/>
      <c r="AB194" s="34"/>
      <c r="AC194" s="148"/>
      <c r="AD194" s="34"/>
      <c r="AE194" s="34"/>
      <c r="AF194" s="34"/>
      <c r="AG194" s="148"/>
      <c r="AX194" s="119"/>
      <c r="AY194" s="244"/>
      <c r="AZ194" s="34"/>
      <c r="BA194" s="34"/>
      <c r="BB194" s="148"/>
      <c r="BC194" s="34"/>
      <c r="BD194" s="34"/>
      <c r="BE194" s="34"/>
      <c r="BF194" s="148"/>
      <c r="BW194" s="119"/>
      <c r="BX194" s="40"/>
      <c r="BY194" s="34"/>
      <c r="BZ194" s="34"/>
      <c r="CA194" s="148"/>
      <c r="CB194" s="34"/>
      <c r="CC194" s="34"/>
      <c r="CD194" s="34"/>
      <c r="CE194" s="148"/>
      <c r="CP194" s="40"/>
      <c r="CQ194" s="40"/>
      <c r="CR194" s="40"/>
      <c r="CS194" s="40"/>
      <c r="CT194" s="40"/>
      <c r="CU194" s="40"/>
      <c r="CV194" s="119"/>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row>
    <row r="195" spans="1:128" x14ac:dyDescent="0.25">
      <c r="A195" s="34"/>
      <c r="B195" s="58" t="s">
        <v>199</v>
      </c>
      <c r="C195" s="59" t="s">
        <v>172</v>
      </c>
      <c r="D195" s="61">
        <f>Invoer!H29</f>
        <v>0</v>
      </c>
      <c r="E195" s="34"/>
      <c r="I195" s="34"/>
      <c r="J195" s="34"/>
      <c r="K195" s="34"/>
      <c r="L195" s="167"/>
      <c r="M195" s="34"/>
      <c r="N195" s="40"/>
      <c r="O195" s="40"/>
      <c r="P195" s="40"/>
      <c r="Q195" s="40"/>
      <c r="R195" s="40"/>
      <c r="S195" s="40"/>
      <c r="T195" s="40"/>
      <c r="U195" s="40"/>
      <c r="V195" s="40"/>
      <c r="W195" s="40"/>
      <c r="X195" s="40"/>
      <c r="Y195" s="411"/>
      <c r="Z195" s="427"/>
      <c r="AA195" s="58" t="s">
        <v>21</v>
      </c>
      <c r="AB195" s="150" t="s">
        <v>172</v>
      </c>
      <c r="AC195" s="61">
        <f>Invoer!I25</f>
        <v>0</v>
      </c>
      <c r="AD195" s="34"/>
      <c r="AE195" s="34"/>
      <c r="AF195" s="34"/>
      <c r="AG195" s="148"/>
      <c r="AX195" s="119"/>
      <c r="AY195" s="244"/>
      <c r="AZ195" s="151" t="s">
        <v>21</v>
      </c>
      <c r="BA195" s="150" t="s">
        <v>172</v>
      </c>
      <c r="BB195" s="61">
        <f>Invoer!J25</f>
        <v>0</v>
      </c>
      <c r="BC195" s="34"/>
      <c r="BD195" s="34"/>
      <c r="BE195" s="34"/>
      <c r="BF195" s="148"/>
      <c r="BW195" s="119"/>
      <c r="BX195" s="40"/>
      <c r="BY195" s="151" t="s">
        <v>21</v>
      </c>
      <c r="BZ195" s="150" t="s">
        <v>172</v>
      </c>
      <c r="CA195" s="61">
        <f>Invoer!K25</f>
        <v>0</v>
      </c>
      <c r="CB195" s="34"/>
      <c r="CC195" s="34"/>
      <c r="CD195" s="34"/>
      <c r="CE195" s="148"/>
      <c r="CP195" s="40"/>
      <c r="CQ195" s="40"/>
      <c r="CR195" s="40"/>
      <c r="CS195" s="40"/>
      <c r="CT195" s="40"/>
      <c r="CU195" s="40"/>
      <c r="CV195" s="119"/>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row>
    <row r="196" spans="1:128" x14ac:dyDescent="0.25">
      <c r="A196" s="34"/>
      <c r="B196" s="141"/>
      <c r="C196" s="34" t="s">
        <v>200</v>
      </c>
      <c r="D196" s="70">
        <f>'Invoer - uitgebreid'!F42</f>
        <v>0.09</v>
      </c>
      <c r="E196" s="34"/>
      <c r="I196" s="34"/>
      <c r="J196" s="34"/>
      <c r="K196" s="40"/>
      <c r="L196" s="167"/>
      <c r="M196" s="34"/>
      <c r="N196" s="40"/>
      <c r="O196" s="40"/>
      <c r="P196" s="40"/>
      <c r="Q196" s="40"/>
      <c r="R196" s="40"/>
      <c r="S196" s="40"/>
      <c r="T196" s="40"/>
      <c r="U196" s="40"/>
      <c r="V196" s="40"/>
      <c r="W196" s="40"/>
      <c r="X196" s="40"/>
      <c r="Y196" s="411"/>
      <c r="Z196" s="427"/>
      <c r="AA196" s="141"/>
      <c r="AB196" s="149" t="s">
        <v>185</v>
      </c>
      <c r="AC196" s="154">
        <f>IF('Invoer - uitgebreid'!F33&lt;1.77,'CALC_Value case'!AC195*Milieuvariabelen!B105,0)</f>
        <v>0</v>
      </c>
      <c r="AD196" s="34"/>
      <c r="AE196" s="34"/>
      <c r="AF196" s="34"/>
      <c r="AG196" s="148"/>
      <c r="AX196" s="119"/>
      <c r="AY196" s="244"/>
      <c r="AZ196" s="141"/>
      <c r="BA196" s="149" t="s">
        <v>185</v>
      </c>
      <c r="BB196" s="154">
        <f>IF('Invoer - uitgebreid'!F33&lt;1.77,'CALC_Value case'!BB195*Milieuvariabelen!B113,0)</f>
        <v>0</v>
      </c>
      <c r="BC196" s="34"/>
      <c r="BD196" s="34"/>
      <c r="BE196" s="34"/>
      <c r="BF196" s="148"/>
      <c r="BW196" s="119"/>
      <c r="BX196" s="40"/>
      <c r="BY196" s="141"/>
      <c r="BZ196" s="149" t="s">
        <v>185</v>
      </c>
      <c r="CA196" s="154">
        <f>IF('Invoer - uitgebreid'!F33&lt;1.77,'CALC_Value case'!CA195*Milieuvariabelen!B121,0)</f>
        <v>0</v>
      </c>
      <c r="CB196" s="34"/>
      <c r="CC196" s="34"/>
      <c r="CD196" s="34"/>
      <c r="CE196" s="148"/>
      <c r="CP196" s="40"/>
      <c r="CQ196" s="40"/>
      <c r="CR196" s="40"/>
      <c r="CS196" s="40"/>
      <c r="CT196" s="40"/>
      <c r="CU196" s="40"/>
      <c r="CV196" s="119"/>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row>
    <row r="197" spans="1:128" x14ac:dyDescent="0.25">
      <c r="A197" s="34"/>
      <c r="B197" s="149"/>
      <c r="C197" s="149" t="s">
        <v>201</v>
      </c>
      <c r="D197" s="70">
        <f>Milieuvariabelen!H134</f>
        <v>21.5</v>
      </c>
      <c r="E197" s="34"/>
      <c r="I197" s="34"/>
      <c r="J197" s="34"/>
      <c r="K197" s="34"/>
      <c r="L197" s="34"/>
      <c r="M197" s="34"/>
      <c r="N197" s="40"/>
      <c r="O197" s="40"/>
      <c r="P197" s="40"/>
      <c r="Q197" s="40"/>
      <c r="R197" s="40"/>
      <c r="S197" s="40"/>
      <c r="T197" s="40"/>
      <c r="U197" s="40"/>
      <c r="V197" s="40"/>
      <c r="W197" s="40"/>
      <c r="X197" s="40"/>
      <c r="Y197" s="411"/>
      <c r="Z197" s="427"/>
      <c r="AA197" s="141"/>
      <c r="AB197" s="34" t="s">
        <v>185</v>
      </c>
      <c r="AC197" s="154">
        <f>IF(AND('Invoer - uitgebreid'!F33&lt;2.15,'Invoer - uitgebreid'!F33&gt;1.77),'CALC_Value case'!AC195*Milieuvariabelen!B106,0)</f>
        <v>0</v>
      </c>
      <c r="AD197" s="34"/>
      <c r="AE197" s="34"/>
      <c r="AF197" s="34"/>
      <c r="AG197" s="148"/>
      <c r="AX197" s="119"/>
      <c r="AY197" s="244"/>
      <c r="AZ197" s="141"/>
      <c r="BA197" s="34" t="s">
        <v>185</v>
      </c>
      <c r="BB197" s="154">
        <f>IF(AND('Invoer - uitgebreid'!F33&lt;2.15,'Invoer - uitgebreid'!F33&gt;1.77),'CALC_Value case'!BB195*Milieuvariabelen!B114,0)</f>
        <v>0</v>
      </c>
      <c r="BC197" s="34"/>
      <c r="BD197" s="34"/>
      <c r="BE197" s="34"/>
      <c r="BF197" s="148"/>
      <c r="BW197" s="119"/>
      <c r="BX197" s="40"/>
      <c r="BY197" s="141"/>
      <c r="BZ197" s="34" t="s">
        <v>185</v>
      </c>
      <c r="CA197" s="154">
        <f>IF(AND('Invoer - uitgebreid'!F33&lt;2.15,'Invoer - uitgebreid'!F33&gt;1.77),'CALC_Value case'!CA195*Milieuvariabelen!B122,0)</f>
        <v>0</v>
      </c>
      <c r="CB197" s="34"/>
      <c r="CC197" s="34"/>
      <c r="CD197" s="34"/>
      <c r="CE197" s="148"/>
      <c r="CP197" s="40"/>
      <c r="CQ197" s="40"/>
      <c r="CR197" s="40"/>
      <c r="CS197" s="40"/>
      <c r="CT197" s="40"/>
      <c r="CU197" s="40"/>
      <c r="CV197" s="119"/>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row>
    <row r="198" spans="1:128" ht="15.6" thickBot="1" x14ac:dyDescent="0.3">
      <c r="A198" s="34"/>
      <c r="B198" s="137"/>
      <c r="C198" s="99" t="s">
        <v>182</v>
      </c>
      <c r="D198" s="86">
        <f>D195*D196*D197</f>
        <v>0</v>
      </c>
      <c r="E198" s="34"/>
      <c r="I198" s="34"/>
      <c r="J198" s="34"/>
      <c r="K198" s="34"/>
      <c r="L198" s="34"/>
      <c r="M198" s="34"/>
      <c r="N198" s="40"/>
      <c r="O198" s="40"/>
      <c r="P198" s="40"/>
      <c r="Q198" s="40"/>
      <c r="R198" s="40"/>
      <c r="S198" s="40"/>
      <c r="T198" s="40"/>
      <c r="U198" s="40"/>
      <c r="V198" s="40"/>
      <c r="W198" s="40"/>
      <c r="X198" s="40"/>
      <c r="Y198" s="411"/>
      <c r="Z198" s="427"/>
      <c r="AA198" s="141"/>
      <c r="AB198" s="34" t="s">
        <v>185</v>
      </c>
      <c r="AC198" s="154">
        <f>IF(AND('Invoer - uitgebreid'!F33&lt;2.65,'Invoer - uitgebreid'!F33&gt;2.16),'CALC_Value case'!AC195*Milieuvariabelen!B107,0)</f>
        <v>0</v>
      </c>
      <c r="AD198" s="34"/>
      <c r="AE198" s="34"/>
      <c r="AF198" s="34"/>
      <c r="AG198" s="148"/>
      <c r="AX198" s="119"/>
      <c r="AY198" s="244"/>
      <c r="AZ198" s="141"/>
      <c r="BA198" s="34" t="s">
        <v>185</v>
      </c>
      <c r="BB198" s="154">
        <f>IF(AND('Invoer - uitgebreid'!F33&lt;2.65,'Invoer - uitgebreid'!F33&gt;2.16),'CALC_Value case'!BB195*Milieuvariabelen!B115,0)</f>
        <v>0</v>
      </c>
      <c r="BC198" s="34"/>
      <c r="BD198" s="34"/>
      <c r="BE198" s="34"/>
      <c r="BF198" s="148"/>
      <c r="BW198" s="119"/>
      <c r="BX198" s="40"/>
      <c r="BY198" s="141"/>
      <c r="BZ198" s="34" t="s">
        <v>185</v>
      </c>
      <c r="CA198" s="154">
        <f>IF(AND('Invoer - uitgebreid'!F33&lt;2.65,'Invoer - uitgebreid'!F33&gt;2.16),'CALC_Value case'!CA195*Milieuvariabelen!B123,0)</f>
        <v>0</v>
      </c>
      <c r="CB198" s="34"/>
      <c r="CC198" s="34"/>
      <c r="CD198" s="34"/>
      <c r="CE198" s="148"/>
      <c r="CP198" s="40"/>
      <c r="CQ198" s="40"/>
      <c r="CR198" s="40"/>
      <c r="CS198" s="40"/>
      <c r="CT198" s="40"/>
      <c r="CU198" s="40"/>
      <c r="CV198" s="119"/>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row>
    <row r="199" spans="1:128" ht="15.6" thickBot="1" x14ac:dyDescent="0.3">
      <c r="A199" s="34"/>
      <c r="B199" s="34"/>
      <c r="C199" s="34"/>
      <c r="D199" s="148"/>
      <c r="E199" s="34"/>
      <c r="J199" s="34"/>
      <c r="K199" s="34"/>
      <c r="L199" s="34"/>
      <c r="M199" s="34"/>
      <c r="N199" s="40"/>
      <c r="O199" s="40"/>
      <c r="P199" s="40"/>
      <c r="Q199" s="40"/>
      <c r="R199" s="40"/>
      <c r="S199" s="40"/>
      <c r="T199" s="40"/>
      <c r="U199" s="40"/>
      <c r="V199" s="40"/>
      <c r="W199" s="40"/>
      <c r="X199" s="40"/>
      <c r="Y199" s="411"/>
      <c r="Z199" s="427"/>
      <c r="AA199" s="156"/>
      <c r="AB199" s="157" t="s">
        <v>185</v>
      </c>
      <c r="AC199" s="154">
        <f>IF('Invoer - uitgebreid'!F33&gt;2.65,'CALC_Value case'!AC195*Milieuvariabelen!B108,0)</f>
        <v>0</v>
      </c>
      <c r="AD199" s="34"/>
      <c r="AE199" s="34"/>
      <c r="AF199" s="34"/>
      <c r="AG199" s="148"/>
      <c r="AX199" s="119"/>
      <c r="AY199" s="244"/>
      <c r="AZ199" s="156"/>
      <c r="BA199" s="157" t="s">
        <v>185</v>
      </c>
      <c r="BB199" s="154">
        <f>IF('Invoer - uitgebreid'!F33&gt;2.65,'CALC_Value case'!BB195*Milieuvariabelen!B116,0)</f>
        <v>0</v>
      </c>
      <c r="BC199" s="34"/>
      <c r="BD199" s="34"/>
      <c r="BE199" s="34"/>
      <c r="BF199" s="148"/>
      <c r="BW199" s="119"/>
      <c r="BX199" s="40"/>
      <c r="BY199" s="156"/>
      <c r="BZ199" s="157" t="s">
        <v>185</v>
      </c>
      <c r="CA199" s="154">
        <f>IF('Invoer - uitgebreid'!F33&gt;2.65,'CALC_Value case'!CA195*Milieuvariabelen!B124,0)</f>
        <v>0</v>
      </c>
      <c r="CB199" s="34"/>
      <c r="CC199" s="34"/>
      <c r="CD199" s="34"/>
      <c r="CE199" s="148"/>
      <c r="CP199" s="40"/>
      <c r="CQ199" s="40"/>
      <c r="CR199" s="40"/>
      <c r="CS199" s="40"/>
      <c r="CT199" s="40"/>
      <c r="CU199" s="40"/>
      <c r="CV199" s="119"/>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row>
    <row r="200" spans="1:128" ht="15.6" thickBot="1" x14ac:dyDescent="0.3">
      <c r="A200" s="33"/>
      <c r="B200" s="58" t="s">
        <v>21</v>
      </c>
      <c r="C200" s="150" t="s">
        <v>172</v>
      </c>
      <c r="D200" s="61">
        <f>Invoer!H25</f>
        <v>0</v>
      </c>
      <c r="E200" s="34"/>
      <c r="J200" s="34"/>
      <c r="K200" s="34"/>
      <c r="L200" s="34"/>
      <c r="M200" s="34"/>
      <c r="N200" s="40"/>
      <c r="O200" s="40"/>
      <c r="P200" s="40"/>
      <c r="Q200" s="40"/>
      <c r="R200" s="40"/>
      <c r="S200" s="40"/>
      <c r="T200" s="40"/>
      <c r="U200" s="40"/>
      <c r="V200" s="40"/>
      <c r="W200" s="40"/>
      <c r="X200" s="40"/>
      <c r="Y200" s="411"/>
      <c r="Z200" s="427"/>
      <c r="AA200" s="159"/>
      <c r="AB200" s="160" t="s">
        <v>182</v>
      </c>
      <c r="AC200" s="86">
        <f>SUM(AC196:AC199)</f>
        <v>0</v>
      </c>
      <c r="AD200" s="34"/>
      <c r="AX200" s="119"/>
      <c r="AY200" s="244"/>
      <c r="AZ200" s="159"/>
      <c r="BA200" s="160" t="s">
        <v>182</v>
      </c>
      <c r="BB200" s="86">
        <f>SUM(BB196:BB199)</f>
        <v>0</v>
      </c>
      <c r="BC200" s="34"/>
      <c r="BW200" s="119"/>
      <c r="BX200" s="40"/>
      <c r="BY200" s="159"/>
      <c r="BZ200" s="160" t="s">
        <v>182</v>
      </c>
      <c r="CA200" s="86">
        <f>SUM(CA196:CA199)</f>
        <v>0</v>
      </c>
      <c r="CB200" s="34"/>
      <c r="CF200" s="34"/>
      <c r="CP200" s="40"/>
      <c r="CQ200" s="40"/>
      <c r="CR200" s="40"/>
      <c r="CS200" s="40"/>
      <c r="CT200" s="40"/>
      <c r="CU200" s="40"/>
      <c r="CV200" s="119"/>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row>
    <row r="201" spans="1:128" ht="15.6" thickBot="1" x14ac:dyDescent="0.3">
      <c r="A201" s="33"/>
      <c r="B201" s="141"/>
      <c r="C201" s="149" t="s">
        <v>185</v>
      </c>
      <c r="D201" s="154">
        <f>IF('Invoer - uitgebreid'!F33&lt;1.77,'CALC_Value case'!D200*Milieuvariabelen!B97,0)</f>
        <v>0</v>
      </c>
      <c r="E201" s="244"/>
      <c r="J201" s="34"/>
      <c r="K201" s="34"/>
      <c r="L201" s="34"/>
      <c r="M201" s="34"/>
      <c r="N201" s="40"/>
      <c r="O201" s="40"/>
      <c r="P201" s="40"/>
      <c r="Q201" s="40"/>
      <c r="R201" s="40"/>
      <c r="S201" s="40"/>
      <c r="T201" s="40"/>
      <c r="U201" s="40"/>
      <c r="V201" s="40"/>
      <c r="W201" s="40"/>
      <c r="X201" s="40"/>
      <c r="Y201" s="411"/>
      <c r="Z201" s="427"/>
      <c r="AD201" s="34"/>
      <c r="AX201" s="119"/>
      <c r="AY201" s="244"/>
      <c r="BC201" s="34"/>
      <c r="BW201" s="119"/>
      <c r="BX201" s="40"/>
      <c r="CB201" s="244"/>
      <c r="CF201" s="34"/>
      <c r="CP201" s="40"/>
      <c r="CQ201" s="40"/>
      <c r="CR201" s="40"/>
      <c r="CS201" s="40"/>
      <c r="CT201" s="40"/>
      <c r="CU201" s="40"/>
      <c r="CV201" s="38"/>
      <c r="CW201" s="34"/>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row>
    <row r="202" spans="1:128" x14ac:dyDescent="0.25">
      <c r="A202" s="33"/>
      <c r="B202" s="141"/>
      <c r="C202" s="34" t="s">
        <v>185</v>
      </c>
      <c r="D202" s="154">
        <f>IF(AND('Invoer - uitgebreid'!F33&lt;2.15,'Invoer - uitgebreid'!F33&gt;1.77),'CALC_Value case'!D200*Milieuvariabelen!B98,0)</f>
        <v>0</v>
      </c>
      <c r="E202" s="244"/>
      <c r="Y202" s="411"/>
      <c r="Z202" s="427"/>
      <c r="AA202" s="58" t="s">
        <v>23</v>
      </c>
      <c r="AB202" s="150" t="s">
        <v>172</v>
      </c>
      <c r="AC202" s="61">
        <f>Invoer!I26</f>
        <v>0</v>
      </c>
      <c r="AX202" s="119"/>
      <c r="AY202" s="244"/>
      <c r="AZ202" s="151" t="s">
        <v>23</v>
      </c>
      <c r="BA202" s="150" t="s">
        <v>172</v>
      </c>
      <c r="BB202" s="61">
        <f>Invoer!J26</f>
        <v>0</v>
      </c>
      <c r="BC202" s="34"/>
      <c r="BW202" s="119"/>
      <c r="BX202" s="40"/>
      <c r="BY202" s="151" t="s">
        <v>23</v>
      </c>
      <c r="BZ202" s="150" t="s">
        <v>172</v>
      </c>
      <c r="CA202" s="61">
        <f>Invoer!K26</f>
        <v>0</v>
      </c>
      <c r="CB202" s="244"/>
      <c r="CF202" s="34"/>
      <c r="CP202" s="40"/>
      <c r="CQ202" s="40"/>
      <c r="CR202" s="40"/>
      <c r="CS202" s="40"/>
      <c r="CT202" s="40"/>
      <c r="CU202" s="40"/>
      <c r="CV202" s="38"/>
      <c r="CW202" s="34"/>
      <c r="CX202" s="34"/>
      <c r="CY202" s="34"/>
      <c r="CZ202" s="34"/>
      <c r="DA202" s="34"/>
      <c r="DB202" s="34"/>
      <c r="DC202" s="34"/>
      <c r="DD202" s="34"/>
      <c r="DE202" s="34"/>
      <c r="DF202" s="34"/>
      <c r="DG202" s="34"/>
      <c r="DH202" s="34"/>
      <c r="DI202" s="34"/>
      <c r="DJ202" s="34"/>
      <c r="DK202" s="34"/>
      <c r="DL202" s="34"/>
      <c r="DM202" s="34"/>
      <c r="DN202" s="34"/>
      <c r="DO202" s="34"/>
      <c r="DP202" s="34"/>
      <c r="DQ202" s="34"/>
      <c r="DR202" s="34"/>
      <c r="DS202" s="34"/>
      <c r="DT202" s="34"/>
    </row>
    <row r="203" spans="1:128" x14ac:dyDescent="0.25">
      <c r="A203" s="33"/>
      <c r="B203" s="141"/>
      <c r="C203" s="34" t="s">
        <v>185</v>
      </c>
      <c r="D203" s="154">
        <f>IF(AND('Invoer - uitgebreid'!F33&lt;2.65,'Invoer - uitgebreid'!F33&gt;2.16),'CALC_Value case'!D200*Milieuvariabelen!B99,0)</f>
        <v>0</v>
      </c>
      <c r="E203" s="244"/>
      <c r="Y203" s="411"/>
      <c r="Z203" s="427"/>
      <c r="AA203" s="141"/>
      <c r="AB203" s="149" t="s">
        <v>185</v>
      </c>
      <c r="AC203" s="154">
        <f>IF('Invoer - uitgebreid'!F38&lt;1.77,'CALC_Value case'!AC202*Milieuvariabelen!B105,0)</f>
        <v>0</v>
      </c>
      <c r="AH203" s="34"/>
      <c r="AX203" s="119"/>
      <c r="AY203" s="34"/>
      <c r="AZ203" s="141"/>
      <c r="BA203" s="149" t="s">
        <v>185</v>
      </c>
      <c r="BB203" s="154">
        <f>IF('Invoer - uitgebreid'!F38&lt;1.77,'CALC_Value case'!BB202*Milieuvariabelen!B113,0)</f>
        <v>0</v>
      </c>
      <c r="BC203" s="134"/>
      <c r="BW203" s="119"/>
      <c r="BX203" s="34"/>
      <c r="BY203" s="141"/>
      <c r="BZ203" s="149" t="s">
        <v>185</v>
      </c>
      <c r="CA203" s="154">
        <f>IF('Invoer - uitgebreid'!F38&lt;1.77,'CALC_Value case'!CA202*Milieuvariabelen!B121,0)</f>
        <v>0</v>
      </c>
      <c r="CB203" s="244"/>
      <c r="CF203" s="34"/>
      <c r="CP203" s="40"/>
      <c r="CQ203" s="40"/>
      <c r="CR203" s="40"/>
      <c r="CS203" s="40"/>
      <c r="CT203" s="40"/>
      <c r="CU203" s="40"/>
      <c r="CV203" s="38"/>
      <c r="CW203" s="34"/>
      <c r="CX203" s="34"/>
      <c r="CY203" s="34"/>
      <c r="CZ203" s="34"/>
      <c r="DA203" s="34"/>
      <c r="DB203" s="34"/>
      <c r="DC203" s="34"/>
      <c r="DD203" s="34"/>
      <c r="DE203" s="34"/>
      <c r="DF203" s="34"/>
      <c r="DG203" s="34"/>
      <c r="DH203" s="34"/>
      <c r="DI203" s="34"/>
      <c r="DJ203" s="34"/>
      <c r="DK203" s="34"/>
      <c r="DL203" s="34"/>
      <c r="DM203" s="34"/>
      <c r="DN203" s="34"/>
      <c r="DO203" s="34"/>
      <c r="DP203" s="34"/>
      <c r="DQ203" s="34"/>
      <c r="DR203" s="34"/>
      <c r="DS203" s="34"/>
      <c r="DT203" s="34"/>
    </row>
    <row r="204" spans="1:128" x14ac:dyDescent="0.25">
      <c r="A204" s="33"/>
      <c r="B204" s="156"/>
      <c r="C204" s="168" t="s">
        <v>185</v>
      </c>
      <c r="D204" s="154">
        <f>IF('Invoer - uitgebreid'!F33&gt;2.65,'CALC_Value case'!D200*Milieuvariabelen!B100,0)</f>
        <v>0</v>
      </c>
      <c r="E204" s="244"/>
      <c r="Y204" s="411"/>
      <c r="Z204" s="427"/>
      <c r="AA204" s="141"/>
      <c r="AB204" s="34" t="s">
        <v>185</v>
      </c>
      <c r="AC204" s="154">
        <f>IF(AND('Invoer - uitgebreid'!F38&lt;2.15,'Invoer - uitgebreid'!F38&gt;1.77),'CALC_Value case'!AC202*Milieuvariabelen!B106,0)</f>
        <v>0</v>
      </c>
      <c r="AH204" s="34"/>
      <c r="AX204" s="119"/>
      <c r="AY204" s="34"/>
      <c r="AZ204" s="141"/>
      <c r="BA204" s="34" t="s">
        <v>185</v>
      </c>
      <c r="BB204" s="154">
        <f>IF(AND('Invoer - uitgebreid'!F38&lt;2.15,'Invoer - uitgebreid'!F38&gt;1.77),'CALC_Value case'!BB202*Milieuvariabelen!B114,0)</f>
        <v>0</v>
      </c>
      <c r="BC204" s="134"/>
      <c r="BW204" s="119"/>
      <c r="BX204" s="34"/>
      <c r="BY204" s="141"/>
      <c r="BZ204" s="34" t="s">
        <v>185</v>
      </c>
      <c r="CA204" s="154">
        <f>IF(AND('Invoer - uitgebreid'!F38&lt;2.15,'Invoer - uitgebreid'!F38&gt;1.77),'CALC_Value case'!CA202*Milieuvariabelen!B122,0)</f>
        <v>0</v>
      </c>
      <c r="CB204" s="244"/>
      <c r="CF204" s="34"/>
      <c r="CP204" s="40"/>
      <c r="CQ204" s="40"/>
      <c r="CR204" s="40"/>
      <c r="CS204" s="40"/>
      <c r="CT204" s="40"/>
      <c r="CU204" s="40"/>
      <c r="CV204" s="38"/>
      <c r="CW204" s="34"/>
      <c r="CX204" s="34"/>
      <c r="CY204" s="34"/>
      <c r="CZ204" s="34"/>
      <c r="DA204" s="34"/>
      <c r="DB204" s="34"/>
      <c r="DC204" s="34"/>
      <c r="DD204" s="34"/>
      <c r="DE204" s="34"/>
      <c r="DF204" s="34"/>
      <c r="DG204" s="34"/>
      <c r="DH204" s="34"/>
      <c r="DI204" s="34"/>
      <c r="DJ204" s="34"/>
      <c r="DK204" s="34"/>
      <c r="DL204" s="34"/>
      <c r="DM204" s="34"/>
      <c r="DN204" s="34"/>
      <c r="DO204" s="34"/>
      <c r="DP204" s="34"/>
      <c r="DQ204" s="34"/>
      <c r="DR204" s="34"/>
      <c r="DS204" s="34"/>
      <c r="DT204" s="34"/>
    </row>
    <row r="205" spans="1:128" ht="15.6" thickBot="1" x14ac:dyDescent="0.3">
      <c r="A205" s="33"/>
      <c r="B205" s="169"/>
      <c r="C205" s="170" t="s">
        <v>182</v>
      </c>
      <c r="D205" s="86">
        <f>SUM(D201:D204)</f>
        <v>0</v>
      </c>
      <c r="E205" s="244"/>
      <c r="Y205" s="411"/>
      <c r="Z205" s="427"/>
      <c r="AA205" s="141"/>
      <c r="AB205" s="34" t="s">
        <v>185</v>
      </c>
      <c r="AC205" s="154">
        <f>IF(AND('Invoer - uitgebreid'!F38&lt;2.65,'Invoer - uitgebreid'!F38&gt;2.16),'CALC_Value case'!AC202*Milieuvariabelen!B107,0)</f>
        <v>0</v>
      </c>
      <c r="AH205" s="34"/>
      <c r="AX205" s="460"/>
      <c r="AY205" s="34"/>
      <c r="AZ205" s="141"/>
      <c r="BA205" s="34" t="s">
        <v>185</v>
      </c>
      <c r="BB205" s="154">
        <f>IF(AND('Invoer - uitgebreid'!F38&lt;2.65,'Invoer - uitgebreid'!F38&gt;2.16),'CALC_Value case'!BB202*Milieuvariabelen!B115,0)</f>
        <v>0</v>
      </c>
      <c r="BC205" s="134"/>
      <c r="BG205" s="34"/>
      <c r="BW205" s="119"/>
      <c r="BX205" s="34"/>
      <c r="BY205" s="141"/>
      <c r="BZ205" s="34" t="s">
        <v>185</v>
      </c>
      <c r="CA205" s="154">
        <f>IF(AND('Invoer - uitgebreid'!F38&lt;2.65,'Invoer - uitgebreid'!F38&gt;2.16),'CALC_Value case'!CA202*Milieuvariabelen!B123,0)</f>
        <v>0</v>
      </c>
      <c r="CB205" s="244"/>
      <c r="CF205" s="34"/>
      <c r="CP205" s="40"/>
      <c r="CQ205" s="40"/>
      <c r="CR205" s="40"/>
      <c r="CS205" s="40"/>
      <c r="CT205" s="40"/>
      <c r="CU205" s="40"/>
      <c r="CV205" s="480"/>
      <c r="CW205" s="34"/>
      <c r="CX205" s="34"/>
      <c r="CY205" s="34"/>
      <c r="CZ205" s="34"/>
      <c r="DA205" s="34"/>
      <c r="DB205" s="34"/>
      <c r="DC205" s="34"/>
      <c r="DD205" s="34"/>
      <c r="DE205" s="34"/>
      <c r="DF205" s="34"/>
      <c r="DG205" s="34"/>
      <c r="DH205" s="34"/>
      <c r="DI205" s="34"/>
      <c r="DJ205" s="34"/>
      <c r="DK205" s="34"/>
      <c r="DL205" s="34"/>
      <c r="DM205" s="34"/>
      <c r="DN205" s="34"/>
      <c r="DO205" s="34"/>
      <c r="DP205" s="34"/>
      <c r="DQ205" s="34"/>
      <c r="DR205" s="34"/>
      <c r="DS205" s="34"/>
      <c r="DT205" s="34"/>
    </row>
    <row r="206" spans="1:128" ht="15.6" thickBot="1" x14ac:dyDescent="0.3">
      <c r="A206" s="33"/>
      <c r="B206" s="340"/>
      <c r="C206" s="337"/>
      <c r="D206" s="337"/>
      <c r="E206" s="244"/>
      <c r="Y206" s="411"/>
      <c r="Z206" s="427"/>
      <c r="AA206" s="156"/>
      <c r="AB206" s="157" t="s">
        <v>185</v>
      </c>
      <c r="AC206" s="154">
        <f>IF('Invoer - uitgebreid'!F38&gt;2.65,'CALC_Value case'!AC202*Milieuvariabelen!B108,0)</f>
        <v>0</v>
      </c>
      <c r="AH206" s="34"/>
      <c r="AX206" s="461"/>
      <c r="AY206" s="34"/>
      <c r="AZ206" s="156"/>
      <c r="BA206" s="157" t="s">
        <v>185</v>
      </c>
      <c r="BB206" s="154">
        <f>IF('Invoer - uitgebreid'!F38&gt;2.65,'CALC_Value case'!BB202*Milieuvariabelen!B116,0)</f>
        <v>0</v>
      </c>
      <c r="BC206" s="337"/>
      <c r="BG206" s="34"/>
      <c r="BW206" s="460"/>
      <c r="BX206" s="410"/>
      <c r="BY206" s="156"/>
      <c r="BZ206" s="157" t="s">
        <v>185</v>
      </c>
      <c r="CA206" s="154">
        <f>IF('Invoer - uitgebreid'!F38&gt;2.65,'CALC_Value case'!CA202*Milieuvariabelen!B124,0)</f>
        <v>0</v>
      </c>
      <c r="CB206" s="244"/>
      <c r="CF206" s="410"/>
      <c r="CG206" s="33"/>
      <c r="CH206" s="33"/>
      <c r="CI206" s="167"/>
      <c r="CJ206" s="34"/>
      <c r="CK206" s="40"/>
      <c r="CL206" s="40"/>
      <c r="CM206" s="40"/>
      <c r="CN206" s="40"/>
      <c r="CO206" s="40"/>
      <c r="CP206" s="40"/>
      <c r="CQ206" s="40"/>
      <c r="CR206" s="40"/>
      <c r="CS206" s="40"/>
      <c r="CT206" s="40"/>
      <c r="CU206" s="40"/>
      <c r="CV206" s="480"/>
      <c r="CW206" s="410"/>
      <c r="CX206" s="34"/>
      <c r="CY206" s="34"/>
      <c r="CZ206" s="34"/>
      <c r="DA206" s="34"/>
      <c r="DB206" s="34"/>
      <c r="DC206" s="34"/>
      <c r="DD206" s="34"/>
      <c r="DE206" s="34"/>
      <c r="DF206" s="34"/>
      <c r="DG206" s="34"/>
      <c r="DH206" s="34"/>
      <c r="DI206" s="34"/>
      <c r="DJ206" s="244"/>
      <c r="DK206" s="34"/>
      <c r="DL206" s="34"/>
      <c r="DM206" s="34"/>
      <c r="DN206" s="34"/>
      <c r="DO206" s="34"/>
      <c r="DP206" s="34"/>
      <c r="DQ206" s="34"/>
      <c r="DR206" s="34"/>
      <c r="DS206" s="34"/>
      <c r="DT206" s="34"/>
    </row>
    <row r="207" spans="1:128" ht="15.6" thickBot="1" x14ac:dyDescent="0.3">
      <c r="A207" s="33"/>
      <c r="B207" s="58" t="s">
        <v>23</v>
      </c>
      <c r="C207" s="150" t="s">
        <v>172</v>
      </c>
      <c r="D207" s="61">
        <f>Invoer!H26</f>
        <v>0</v>
      </c>
      <c r="E207" s="244"/>
      <c r="Y207" s="411"/>
      <c r="Z207" s="427"/>
      <c r="AA207" s="159"/>
      <c r="AB207" s="160" t="s">
        <v>182</v>
      </c>
      <c r="AC207" s="86">
        <f>SUM(AC203:AC206)</f>
        <v>0</v>
      </c>
      <c r="AH207" s="34"/>
      <c r="AX207" s="480"/>
      <c r="AY207" s="410"/>
      <c r="AZ207" s="159"/>
      <c r="BA207" s="160" t="s">
        <v>182</v>
      </c>
      <c r="BB207" s="86">
        <f>SUM(BB203:BB206)</f>
        <v>0</v>
      </c>
      <c r="BC207" s="337"/>
      <c r="BG207" s="410"/>
      <c r="BV207" s="244"/>
      <c r="BW207" s="461"/>
      <c r="BX207" s="244"/>
      <c r="BY207" s="159"/>
      <c r="BZ207" s="160" t="s">
        <v>182</v>
      </c>
      <c r="CA207" s="86">
        <f>SUM(CA203:CA206)</f>
        <v>0</v>
      </c>
      <c r="CB207" s="244"/>
      <c r="CF207" s="410"/>
      <c r="CG207" s="34"/>
      <c r="CH207" s="34"/>
      <c r="CI207" s="34"/>
      <c r="CJ207" s="34"/>
      <c r="CK207" s="34"/>
      <c r="CL207" s="34"/>
      <c r="CM207" s="34"/>
      <c r="CN207" s="34"/>
      <c r="CO207" s="34"/>
      <c r="CP207" s="34"/>
      <c r="CQ207" s="34"/>
      <c r="CR207" s="34"/>
      <c r="CS207" s="34"/>
      <c r="CT207" s="34"/>
      <c r="CU207" s="34"/>
      <c r="CV207" s="480"/>
      <c r="CW207" s="410"/>
      <c r="CX207" s="244"/>
      <c r="CY207" s="244"/>
      <c r="CZ207" s="244"/>
      <c r="DA207" s="244"/>
      <c r="DB207" s="244"/>
      <c r="DC207" s="244"/>
      <c r="DD207" s="244"/>
      <c r="DE207" s="244"/>
      <c r="DF207" s="244"/>
      <c r="DG207" s="244"/>
      <c r="DH207" s="244"/>
      <c r="DI207" s="244"/>
      <c r="DJ207" s="244"/>
      <c r="DK207" s="244"/>
      <c r="DL207" s="244"/>
      <c r="DM207" s="244"/>
      <c r="DN207" s="244"/>
      <c r="DO207" s="244"/>
      <c r="DP207" s="244"/>
      <c r="DQ207" s="244"/>
      <c r="DR207" s="244"/>
      <c r="DS207" s="244"/>
      <c r="DT207" s="244"/>
      <c r="DU207" s="244"/>
      <c r="DV207" s="244"/>
      <c r="DW207" s="244"/>
      <c r="DX207" s="244"/>
    </row>
    <row r="208" spans="1:128" x14ac:dyDescent="0.25">
      <c r="A208" s="514"/>
      <c r="B208" s="141"/>
      <c r="C208" s="149" t="s">
        <v>185</v>
      </c>
      <c r="D208" s="154">
        <f>IF('Invoer - uitgebreid'!F38&lt;1.77,'CALC_Value case'!D207*Milieuvariabelen!B97,0)</f>
        <v>0</v>
      </c>
      <c r="E208" s="244"/>
      <c r="Y208" s="411"/>
      <c r="Z208" s="427"/>
      <c r="AH208" s="34"/>
      <c r="AX208" s="480"/>
      <c r="AY208" s="410"/>
      <c r="BG208" s="410"/>
      <c r="BV208" s="244"/>
      <c r="BW208" s="461"/>
      <c r="BX208" s="244"/>
      <c r="CB208" s="244"/>
      <c r="CF208" s="34"/>
      <c r="CG208" s="34"/>
      <c r="CH208" s="34"/>
      <c r="CI208" s="34"/>
      <c r="CJ208" s="34"/>
      <c r="CK208" s="34"/>
      <c r="CL208" s="34"/>
      <c r="CM208" s="34"/>
      <c r="CN208" s="34"/>
      <c r="CO208" s="34"/>
      <c r="CP208" s="34"/>
      <c r="CQ208" s="34"/>
      <c r="CR208" s="34"/>
      <c r="CS208" s="34"/>
      <c r="CT208" s="34"/>
      <c r="CU208" s="34"/>
      <c r="CV208" s="480"/>
      <c r="CW208" s="34"/>
      <c r="CX208" s="244"/>
      <c r="CY208" s="244"/>
      <c r="CZ208" s="244"/>
      <c r="DA208" s="244"/>
      <c r="DB208" s="244"/>
      <c r="DC208" s="244"/>
      <c r="DD208" s="244"/>
      <c r="DE208" s="244"/>
      <c r="DF208" s="244"/>
      <c r="DG208" s="244"/>
      <c r="DH208" s="244"/>
      <c r="DI208" s="244"/>
      <c r="DJ208" s="244"/>
      <c r="DK208" s="244"/>
      <c r="DL208" s="244"/>
      <c r="DM208" s="244"/>
      <c r="DN208" s="244"/>
      <c r="DO208" s="244"/>
      <c r="DP208" s="244"/>
      <c r="DQ208" s="244"/>
      <c r="DR208" s="244"/>
      <c r="DS208" s="244"/>
      <c r="DT208" s="244"/>
      <c r="DU208" s="244"/>
      <c r="DV208" s="244"/>
      <c r="DW208" s="244"/>
      <c r="DX208" s="244"/>
    </row>
    <row r="209" spans="1:168" x14ac:dyDescent="0.25">
      <c r="A209" s="514"/>
      <c r="B209" s="141"/>
      <c r="C209" s="34" t="s">
        <v>185</v>
      </c>
      <c r="D209" s="154">
        <f>IF(AND('Invoer - uitgebreid'!F38&lt;2.15,'Invoer - uitgebreid'!F38&gt;1.77),'CALC_Value case'!D207*Milieuvariabelen!B98,0)</f>
        <v>0</v>
      </c>
      <c r="E209" s="244"/>
      <c r="Y209" s="411"/>
      <c r="Z209" s="427"/>
      <c r="AH209" s="410"/>
      <c r="AW209" s="244"/>
      <c r="AX209" s="461"/>
      <c r="AY209" s="34"/>
      <c r="BG209" s="34"/>
      <c r="BV209" s="244"/>
      <c r="BW209" s="461"/>
      <c r="BX209" s="244"/>
      <c r="CB209" s="244"/>
      <c r="CF209" s="244"/>
      <c r="CG209" s="34"/>
      <c r="CH209" s="34"/>
      <c r="CI209" s="34"/>
      <c r="CJ209" s="34"/>
      <c r="CK209" s="34"/>
      <c r="CL209" s="34"/>
      <c r="CM209" s="34"/>
      <c r="CN209" s="34"/>
      <c r="CO209" s="34"/>
      <c r="CP209" s="34"/>
      <c r="CQ209" s="34"/>
      <c r="CR209" s="34"/>
      <c r="CS209" s="34"/>
      <c r="CT209" s="34"/>
      <c r="CU209" s="34"/>
      <c r="CV209" s="461"/>
      <c r="CW209" s="244"/>
      <c r="CX209" s="244"/>
      <c r="CY209" s="244"/>
      <c r="CZ209" s="244"/>
      <c r="DA209" s="244"/>
      <c r="DB209" s="244"/>
      <c r="DC209" s="244"/>
      <c r="DD209" s="244"/>
      <c r="DE209" s="244"/>
      <c r="DF209" s="244"/>
      <c r="DG209" s="244"/>
      <c r="DH209" s="244"/>
      <c r="DI209" s="244"/>
      <c r="DJ209" s="244"/>
      <c r="DK209" s="244"/>
      <c r="DL209" s="244"/>
      <c r="DM209" s="244"/>
      <c r="DN209" s="244"/>
      <c r="DO209" s="244"/>
      <c r="DP209" s="244"/>
      <c r="DQ209" s="244"/>
      <c r="DR209" s="244"/>
      <c r="DS209" s="244"/>
      <c r="DT209" s="244"/>
      <c r="DU209" s="244"/>
      <c r="DV209" s="244"/>
      <c r="DW209" s="244"/>
      <c r="DX209" s="244"/>
      <c r="DY209" s="244"/>
      <c r="DZ209" s="244"/>
      <c r="EA209" s="244"/>
      <c r="EB209" s="244"/>
      <c r="EC209" s="244"/>
      <c r="ED209" s="244"/>
      <c r="EE209" s="244"/>
      <c r="EF209" s="244"/>
      <c r="EG209" s="244"/>
      <c r="EH209" s="244"/>
      <c r="EI209" s="244"/>
      <c r="EJ209" s="244"/>
      <c r="EK209" s="244"/>
      <c r="EL209" s="244"/>
      <c r="EM209" s="244"/>
      <c r="EN209" s="244"/>
      <c r="EO209" s="244"/>
      <c r="EP209" s="244"/>
      <c r="EQ209" s="244"/>
      <c r="ER209" s="244"/>
      <c r="ES209" s="244"/>
      <c r="ET209" s="244"/>
      <c r="EU209" s="244"/>
      <c r="EV209" s="244"/>
      <c r="EW209" s="244"/>
      <c r="EX209" s="244"/>
      <c r="EY209" s="244"/>
      <c r="EZ209" s="244"/>
      <c r="FA209" s="244"/>
      <c r="FB209" s="244"/>
      <c r="FC209" s="244"/>
      <c r="FD209" s="244"/>
      <c r="FE209" s="244"/>
      <c r="FF209" s="244"/>
      <c r="FG209" s="244"/>
      <c r="FH209" s="244"/>
      <c r="FI209" s="244"/>
      <c r="FJ209" s="244"/>
      <c r="FK209" s="244"/>
      <c r="FL209" s="244"/>
    </row>
    <row r="210" spans="1:168" x14ac:dyDescent="0.25">
      <c r="A210" s="514"/>
      <c r="B210" s="141"/>
      <c r="C210" s="34" t="s">
        <v>185</v>
      </c>
      <c r="D210" s="154">
        <f>IF(AND('Invoer - uitgebreid'!F38&lt;2.65,'Invoer - uitgebreid'!F38&gt;2.16),'CALC_Value case'!D207*Milieuvariabelen!B99,0)</f>
        <v>0</v>
      </c>
      <c r="E210" s="244"/>
      <c r="Y210" s="411"/>
      <c r="Z210" s="427"/>
      <c r="AH210" s="410"/>
      <c r="AW210" s="244"/>
      <c r="AX210" s="461"/>
      <c r="AY210" s="244"/>
      <c r="AZ210" s="244"/>
      <c r="BF210" s="244"/>
      <c r="BG210" s="244"/>
      <c r="BH210" s="244"/>
      <c r="BI210" s="244"/>
      <c r="BV210" s="244"/>
      <c r="BW210" s="461"/>
      <c r="BX210" s="244"/>
      <c r="CB210" s="244"/>
      <c r="CF210" s="244"/>
      <c r="CG210" s="244"/>
      <c r="CH210" s="244"/>
      <c r="CI210" s="244"/>
      <c r="CJ210" s="244"/>
      <c r="CK210" s="244"/>
      <c r="CL210" s="244"/>
      <c r="CM210" s="244"/>
      <c r="CN210" s="244"/>
      <c r="CO210" s="244"/>
      <c r="CP210" s="244"/>
      <c r="CQ210" s="244"/>
      <c r="CR210" s="244"/>
      <c r="CS210" s="244"/>
      <c r="CT210" s="244"/>
      <c r="CU210" s="244"/>
      <c r="CV210" s="461"/>
      <c r="CW210" s="244"/>
      <c r="CX210" s="244"/>
      <c r="CY210" s="244"/>
      <c r="CZ210" s="244"/>
      <c r="DA210" s="244"/>
      <c r="DB210" s="244"/>
      <c r="DC210" s="244"/>
      <c r="DD210" s="244"/>
      <c r="DE210" s="244"/>
      <c r="DF210" s="244"/>
      <c r="DG210" s="244"/>
      <c r="DH210" s="244"/>
      <c r="DI210" s="244"/>
      <c r="DJ210" s="244"/>
      <c r="DK210" s="244"/>
      <c r="DL210" s="244"/>
      <c r="DM210" s="244"/>
      <c r="DN210" s="244"/>
      <c r="DO210" s="244"/>
      <c r="DP210" s="244"/>
      <c r="DQ210" s="244"/>
      <c r="DR210" s="244"/>
      <c r="DS210" s="244"/>
      <c r="DT210" s="244"/>
      <c r="DU210" s="244"/>
      <c r="DV210" s="244"/>
      <c r="DW210" s="244"/>
      <c r="DX210" s="244"/>
      <c r="DY210" s="244"/>
      <c r="DZ210" s="244"/>
      <c r="EA210" s="244"/>
      <c r="EB210" s="244"/>
      <c r="EC210" s="244"/>
      <c r="ED210" s="244"/>
      <c r="EE210" s="244"/>
      <c r="EF210" s="244"/>
      <c r="EG210" s="244"/>
      <c r="EH210" s="244"/>
      <c r="EI210" s="244"/>
      <c r="EJ210" s="244"/>
      <c r="EK210" s="244"/>
      <c r="EL210" s="244"/>
      <c r="EM210" s="244"/>
      <c r="EN210" s="244"/>
      <c r="EO210" s="244"/>
      <c r="EP210" s="244"/>
      <c r="EQ210" s="244"/>
      <c r="ER210" s="244"/>
      <c r="ES210" s="244"/>
      <c r="ET210" s="244"/>
      <c r="EU210" s="244"/>
      <c r="EV210" s="244"/>
      <c r="EW210" s="244"/>
      <c r="EX210" s="244"/>
      <c r="EY210" s="244"/>
      <c r="EZ210" s="244"/>
      <c r="FA210" s="244"/>
      <c r="FB210" s="244"/>
      <c r="FC210" s="244"/>
      <c r="FD210" s="244"/>
      <c r="FE210" s="244"/>
      <c r="FF210" s="244"/>
      <c r="FG210" s="244"/>
      <c r="FH210" s="244"/>
      <c r="FI210" s="244"/>
      <c r="FJ210" s="244"/>
      <c r="FK210" s="244"/>
      <c r="FL210" s="244"/>
    </row>
    <row r="211" spans="1:168" ht="22.8" x14ac:dyDescent="0.25">
      <c r="A211" s="514"/>
      <c r="B211" s="156"/>
      <c r="C211" s="157" t="s">
        <v>185</v>
      </c>
      <c r="D211" s="154">
        <f>IF('Invoer - uitgebreid'!F38&gt;2.65,'CALC_Value case'!D207*Milieuvariabelen!B100,0)</f>
        <v>0</v>
      </c>
      <c r="E211" s="244"/>
      <c r="Y211" s="411"/>
      <c r="Z211" s="427"/>
      <c r="AH211" s="34"/>
      <c r="AW211" s="244"/>
      <c r="AX211" s="461"/>
      <c r="AY211" s="413"/>
      <c r="BF211" s="244"/>
      <c r="BG211" s="244"/>
      <c r="BH211" s="244"/>
      <c r="BI211" s="244"/>
      <c r="BJ211" s="34"/>
      <c r="BK211" s="34"/>
      <c r="BL211" s="34"/>
      <c r="BM211" s="34"/>
      <c r="BN211" s="34"/>
      <c r="BO211" s="34"/>
      <c r="BP211" s="34"/>
      <c r="BQ211" s="34"/>
      <c r="BR211" s="34"/>
      <c r="BS211" s="34"/>
      <c r="BT211" s="34"/>
      <c r="BU211" s="34"/>
      <c r="BV211" s="244"/>
      <c r="BW211" s="461"/>
      <c r="BX211" s="244"/>
      <c r="CB211" s="244"/>
      <c r="CF211" s="244"/>
      <c r="CG211" s="244"/>
      <c r="CH211" s="244"/>
      <c r="CI211" s="244"/>
      <c r="CJ211" s="244"/>
      <c r="CK211" s="244"/>
      <c r="CL211" s="244"/>
      <c r="CM211" s="244"/>
      <c r="CN211" s="244"/>
      <c r="CO211" s="244"/>
      <c r="CP211" s="244"/>
      <c r="CQ211" s="244"/>
      <c r="CR211" s="244"/>
      <c r="CS211" s="244"/>
      <c r="CT211" s="244"/>
      <c r="CU211" s="244"/>
      <c r="CV211" s="461"/>
      <c r="CW211" s="34"/>
      <c r="CX211" s="244"/>
      <c r="CY211" s="244"/>
      <c r="CZ211" s="244"/>
      <c r="DA211" s="244"/>
      <c r="DB211" s="244"/>
      <c r="DC211" s="244"/>
      <c r="DD211" s="244"/>
      <c r="DE211" s="244"/>
      <c r="DF211" s="244"/>
      <c r="DG211" s="244"/>
      <c r="DH211" s="244"/>
      <c r="DI211" s="244"/>
      <c r="DJ211" s="244"/>
      <c r="DK211" s="244"/>
      <c r="DL211" s="244"/>
      <c r="DM211" s="244"/>
      <c r="DN211" s="244"/>
      <c r="DO211" s="244"/>
      <c r="DP211" s="244"/>
      <c r="DQ211" s="244"/>
      <c r="DR211" s="244"/>
      <c r="DS211" s="244"/>
      <c r="DT211" s="244"/>
      <c r="DU211" s="244"/>
      <c r="DV211" s="244"/>
      <c r="DW211" s="244"/>
      <c r="DX211" s="244"/>
      <c r="DY211" s="244"/>
      <c r="DZ211" s="244"/>
      <c r="EA211" s="244"/>
      <c r="EB211" s="244"/>
      <c r="EC211" s="244"/>
      <c r="ED211" s="244"/>
      <c r="EE211" s="244"/>
      <c r="EF211" s="244"/>
      <c r="EG211" s="244"/>
      <c r="EH211" s="244"/>
      <c r="EI211" s="244"/>
      <c r="EJ211" s="244"/>
      <c r="EK211" s="244"/>
      <c r="EL211" s="244"/>
      <c r="EM211" s="244"/>
      <c r="EN211" s="244"/>
      <c r="EO211" s="244"/>
      <c r="EP211" s="244"/>
      <c r="EQ211" s="244"/>
      <c r="ER211" s="244"/>
      <c r="ES211" s="244"/>
      <c r="ET211" s="244"/>
      <c r="EU211" s="244"/>
      <c r="EV211" s="244"/>
      <c r="EW211" s="244"/>
      <c r="EX211" s="244"/>
      <c r="EY211" s="244"/>
      <c r="EZ211" s="244"/>
      <c r="FA211" s="244"/>
      <c r="FB211" s="244"/>
      <c r="FC211" s="244"/>
      <c r="FD211" s="244"/>
      <c r="FE211" s="244"/>
      <c r="FF211" s="244"/>
      <c r="FG211" s="244"/>
      <c r="FH211" s="244"/>
      <c r="FI211" s="244"/>
      <c r="FJ211" s="244"/>
      <c r="FK211" s="244"/>
      <c r="FL211" s="244"/>
    </row>
    <row r="212" spans="1:168" ht="15.6" thickBot="1" x14ac:dyDescent="0.3">
      <c r="A212" s="514"/>
      <c r="B212" s="158"/>
      <c r="C212" s="158" t="s">
        <v>182</v>
      </c>
      <c r="D212" s="86">
        <f>SUM(D208:D211)</f>
        <v>0</v>
      </c>
      <c r="E212" s="244"/>
      <c r="Y212" s="411"/>
      <c r="Z212" s="427"/>
      <c r="AH212" s="244"/>
      <c r="AI212" s="244"/>
      <c r="AW212" s="244"/>
      <c r="AX212" s="461"/>
      <c r="AY212" s="34"/>
      <c r="BG212" s="34"/>
      <c r="BH212" s="34"/>
      <c r="BI212" s="34"/>
      <c r="BJ212" s="34"/>
      <c r="BK212" s="34"/>
      <c r="BL212" s="34"/>
      <c r="BM212" s="34"/>
      <c r="BN212" s="34"/>
      <c r="BO212" s="34"/>
      <c r="BP212" s="34"/>
      <c r="BQ212" s="34"/>
      <c r="BR212" s="34"/>
      <c r="BS212" s="34"/>
      <c r="BT212" s="34"/>
      <c r="BU212" s="34"/>
      <c r="BV212" s="244"/>
      <c r="BW212" s="461"/>
      <c r="BX212" s="244"/>
      <c r="CB212" s="244"/>
      <c r="CF212" s="244"/>
      <c r="CG212" s="244"/>
      <c r="CH212" s="244"/>
      <c r="CI212" s="244"/>
      <c r="CJ212" s="244"/>
      <c r="CK212" s="244"/>
      <c r="CL212" s="244"/>
      <c r="CM212" s="244"/>
      <c r="CN212" s="244"/>
      <c r="CO212" s="244"/>
      <c r="CP212" s="244"/>
      <c r="CQ212" s="244"/>
      <c r="CR212" s="244"/>
      <c r="CS212" s="244"/>
      <c r="CT212" s="244"/>
      <c r="CU212" s="244"/>
      <c r="CV212" s="461"/>
      <c r="CW212" s="34"/>
      <c r="CX212" s="244"/>
      <c r="CY212" s="244"/>
      <c r="CZ212" s="244"/>
      <c r="DA212" s="244"/>
      <c r="DB212" s="244"/>
      <c r="DC212" s="244"/>
      <c r="DD212" s="244"/>
      <c r="DE212" s="244"/>
      <c r="DF212" s="244"/>
      <c r="DG212" s="244"/>
      <c r="DH212" s="244"/>
      <c r="DI212" s="244"/>
      <c r="DJ212" s="244"/>
      <c r="DK212" s="244"/>
      <c r="DL212" s="244"/>
      <c r="DM212" s="244"/>
      <c r="DN212" s="244"/>
      <c r="DO212" s="244"/>
      <c r="DP212" s="244"/>
      <c r="DQ212" s="244"/>
      <c r="DR212" s="244"/>
      <c r="DS212" s="244"/>
      <c r="DT212" s="244"/>
      <c r="DU212" s="244"/>
      <c r="DV212" s="244"/>
      <c r="DW212" s="244"/>
      <c r="DX212" s="244"/>
      <c r="DY212" s="244"/>
      <c r="DZ212" s="244"/>
      <c r="EA212" s="244"/>
      <c r="EB212" s="244"/>
      <c r="EC212" s="244"/>
      <c r="ED212" s="244"/>
      <c r="EE212" s="244"/>
      <c r="EF212" s="244"/>
      <c r="EG212" s="244"/>
      <c r="EH212" s="244"/>
      <c r="EI212" s="244"/>
      <c r="EJ212" s="244"/>
      <c r="EK212" s="244"/>
      <c r="EL212" s="244"/>
      <c r="EM212" s="244"/>
      <c r="EN212" s="244"/>
      <c r="EO212" s="244"/>
      <c r="EP212" s="244"/>
      <c r="EQ212" s="244"/>
      <c r="ER212" s="244"/>
      <c r="ES212" s="244"/>
      <c r="ET212" s="244"/>
      <c r="EU212" s="244"/>
      <c r="EV212" s="244"/>
      <c r="EW212" s="244"/>
      <c r="EX212" s="244"/>
      <c r="EY212" s="244"/>
      <c r="EZ212" s="244"/>
      <c r="FA212" s="244"/>
      <c r="FB212" s="244"/>
      <c r="FC212" s="244"/>
      <c r="FD212" s="244"/>
      <c r="FE212" s="244"/>
      <c r="FF212" s="244"/>
      <c r="FG212" s="244"/>
      <c r="FH212" s="244"/>
      <c r="FI212" s="244"/>
      <c r="FJ212" s="244"/>
      <c r="FK212" s="244"/>
      <c r="FL212" s="244"/>
    </row>
    <row r="213" spans="1:168" ht="15.6" thickBot="1" x14ac:dyDescent="0.3">
      <c r="A213" s="514"/>
      <c r="B213" s="340"/>
      <c r="C213" s="337"/>
      <c r="D213" s="337"/>
      <c r="E213" s="244"/>
      <c r="Y213" s="411"/>
      <c r="Z213" s="427"/>
      <c r="AH213" s="244"/>
      <c r="AI213" s="244"/>
      <c r="AJ213" s="34"/>
      <c r="AK213" s="34"/>
      <c r="AL213" s="34"/>
      <c r="AM213" s="34"/>
      <c r="AN213" s="34"/>
      <c r="AO213" s="34"/>
      <c r="AP213" s="34"/>
      <c r="AQ213" s="34"/>
      <c r="AR213" s="34"/>
      <c r="AS213" s="34"/>
      <c r="AT213" s="34"/>
      <c r="AU213" s="34"/>
      <c r="AV213" s="34"/>
      <c r="AW213" s="34"/>
      <c r="AX213" s="480"/>
      <c r="AY213" s="34"/>
      <c r="BG213" s="34"/>
      <c r="BH213" s="410"/>
      <c r="BI213" s="410"/>
      <c r="BJ213" s="410"/>
      <c r="BK213" s="410"/>
      <c r="BL213" s="410"/>
      <c r="BM213" s="410"/>
      <c r="BN213" s="410"/>
      <c r="BO213" s="410"/>
      <c r="BP213" s="410"/>
      <c r="BQ213" s="410"/>
      <c r="BR213" s="410"/>
      <c r="BS213" s="410"/>
      <c r="BT213" s="410"/>
      <c r="BU213" s="410"/>
      <c r="BV213" s="244"/>
      <c r="BW213" s="461"/>
      <c r="BX213" s="244"/>
      <c r="CB213" s="244"/>
      <c r="CF213" s="244"/>
      <c r="CG213" s="244"/>
      <c r="CH213" s="244"/>
      <c r="CI213" s="244"/>
      <c r="CJ213" s="244"/>
      <c r="CK213" s="244"/>
      <c r="CL213" s="244"/>
      <c r="CM213" s="244"/>
      <c r="CN213" s="244"/>
      <c r="CO213" s="244"/>
      <c r="CP213" s="244"/>
      <c r="CQ213" s="244"/>
      <c r="CR213" s="244"/>
      <c r="CS213" s="244"/>
      <c r="CT213" s="244"/>
      <c r="CU213" s="244"/>
      <c r="CV213" s="461"/>
      <c r="CW213" s="33"/>
      <c r="CX213" s="244"/>
      <c r="CY213" s="244"/>
      <c r="CZ213" s="244"/>
      <c r="DA213" s="244"/>
      <c r="DB213" s="244"/>
      <c r="DC213" s="244"/>
      <c r="DD213" s="244"/>
      <c r="DE213" s="244"/>
      <c r="DF213" s="244"/>
      <c r="DG213" s="244"/>
      <c r="DH213" s="244"/>
      <c r="DI213" s="244"/>
      <c r="DJ213" s="244"/>
      <c r="DK213" s="244"/>
      <c r="DL213" s="244"/>
      <c r="DM213" s="244"/>
      <c r="DN213" s="244"/>
      <c r="DO213" s="244"/>
      <c r="DP213" s="244"/>
      <c r="DQ213" s="244"/>
      <c r="DR213" s="244"/>
      <c r="DS213" s="244"/>
      <c r="DT213" s="244"/>
      <c r="DU213" s="244"/>
      <c r="DV213" s="244"/>
      <c r="DW213" s="244"/>
      <c r="DX213" s="244"/>
      <c r="DY213" s="244"/>
      <c r="DZ213" s="244"/>
      <c r="EA213" s="244"/>
      <c r="EB213" s="244"/>
      <c r="EC213" s="244"/>
      <c r="ED213" s="244"/>
      <c r="EE213" s="244"/>
      <c r="EF213" s="244"/>
      <c r="EG213" s="244"/>
      <c r="EH213" s="244"/>
      <c r="EI213" s="244"/>
      <c r="EJ213" s="244"/>
      <c r="EK213" s="244"/>
      <c r="EL213" s="244"/>
      <c r="EM213" s="244"/>
      <c r="EN213" s="244"/>
      <c r="EO213" s="244"/>
      <c r="EP213" s="244"/>
      <c r="EQ213" s="244"/>
      <c r="ER213" s="244"/>
      <c r="ES213" s="244"/>
      <c r="ET213" s="244"/>
      <c r="EU213" s="244"/>
      <c r="EV213" s="244"/>
      <c r="EW213" s="244"/>
      <c r="EX213" s="244"/>
      <c r="EY213" s="244"/>
      <c r="EZ213" s="244"/>
      <c r="FA213" s="244"/>
      <c r="FB213" s="244"/>
      <c r="FC213" s="244"/>
      <c r="FD213" s="244"/>
      <c r="FE213" s="244"/>
      <c r="FF213" s="244"/>
      <c r="FG213" s="244"/>
      <c r="FH213" s="244"/>
      <c r="FI213" s="244"/>
      <c r="FJ213" s="244"/>
      <c r="FK213" s="244"/>
      <c r="FL213" s="244"/>
    </row>
    <row r="214" spans="1:168" ht="16.2" thickBot="1" x14ac:dyDescent="0.3">
      <c r="A214" s="514"/>
      <c r="B214" s="161" t="s">
        <v>65</v>
      </c>
      <c r="C214" s="162" t="s">
        <v>182</v>
      </c>
      <c r="D214" s="163">
        <f>SUM(D125,D129,D133,D137,D141,D145,D149,D153,D157,D161,D165,D181,D185,D189,D193,D198,D205,D212,D169,D173,D177)</f>
        <v>0</v>
      </c>
      <c r="E214" s="244"/>
      <c r="F214" s="161" t="s">
        <v>65</v>
      </c>
      <c r="G214" s="162" t="s">
        <v>183</v>
      </c>
      <c r="H214" s="163">
        <f>SUM(H125,H129,H133,H137,H141,H145,H149,H153,H157,H161,H165,H169,H173,H177,H181,H185,H189,H193)</f>
        <v>0</v>
      </c>
      <c r="Y214" s="411"/>
      <c r="Z214" s="427"/>
      <c r="AA214" s="161" t="s">
        <v>65</v>
      </c>
      <c r="AB214" s="162" t="s">
        <v>182</v>
      </c>
      <c r="AC214" s="163">
        <f>SUM(AC125,AC129,AC133,AC137,AC141,AC145,AC149,AC153,AC157,AC161,AC165,AC169,AC173,AC177,AC181,AC185,AC189,AC193,AC200,AC207)</f>
        <v>0</v>
      </c>
      <c r="AD214" s="34"/>
      <c r="AE214" s="161" t="s">
        <v>65</v>
      </c>
      <c r="AF214" s="162" t="s">
        <v>183</v>
      </c>
      <c r="AG214" s="163">
        <f>SUM(AG125,AG129,AG133,AG137,AG141,AG145,AG149,AG153,AG157,AG161,AG165,AG169,AG173,AG177,AG181,AG185,AG189,AG193)</f>
        <v>0</v>
      </c>
      <c r="AH214" s="244"/>
      <c r="AI214" s="244"/>
      <c r="AJ214" s="410"/>
      <c r="AK214" s="410"/>
      <c r="AL214" s="410"/>
      <c r="AM214" s="410"/>
      <c r="AN214" s="410"/>
      <c r="AO214" s="410"/>
      <c r="AP214" s="410"/>
      <c r="AQ214" s="410"/>
      <c r="AR214" s="410"/>
      <c r="AS214" s="410"/>
      <c r="AT214" s="410"/>
      <c r="AU214" s="410"/>
      <c r="AV214" s="410"/>
      <c r="AW214" s="410"/>
      <c r="AX214" s="480"/>
      <c r="AY214" s="50"/>
      <c r="AZ214" s="161" t="s">
        <v>65</v>
      </c>
      <c r="BA214" s="162" t="s">
        <v>182</v>
      </c>
      <c r="BB214" s="163">
        <f>SUM(BB125,BB129,BB133,BB137,BB141,BB145,BB149,BB153,BB157,BB161,BB165,BB169,BB173,BB177,BB181,BB185,BB189,BB193,BB200,BB207)</f>
        <v>0</v>
      </c>
      <c r="BC214" s="34"/>
      <c r="BD214" s="161" t="s">
        <v>65</v>
      </c>
      <c r="BE214" s="162" t="s">
        <v>183</v>
      </c>
      <c r="BF214" s="163">
        <f>SUM(BF125,BF129,BF133,BF137,BF141,BF145,BF149,BF153,BF157,BF161,BF165,BF169,BF173,BF177,BF181,BF185,BF189,BF193)</f>
        <v>0</v>
      </c>
      <c r="BG214" s="51"/>
      <c r="BH214" s="410"/>
      <c r="BI214" s="410"/>
      <c r="BJ214" s="410"/>
      <c r="BK214" s="410"/>
      <c r="BL214" s="410"/>
      <c r="BM214" s="410"/>
      <c r="BN214" s="410"/>
      <c r="BO214" s="410"/>
      <c r="BP214" s="410"/>
      <c r="BQ214" s="410"/>
      <c r="BR214" s="410"/>
      <c r="BS214" s="410"/>
      <c r="BT214" s="410"/>
      <c r="BU214" s="410"/>
      <c r="BV214" s="244"/>
      <c r="BW214" s="461"/>
      <c r="BX214" s="244"/>
      <c r="BY214" s="161" t="s">
        <v>65</v>
      </c>
      <c r="BZ214" s="162" t="s">
        <v>182</v>
      </c>
      <c r="CA214" s="163">
        <f>SUM(CA125,CA129,CA133,CA137,CA141,CA145,CA149,CA153,CA169,CA173,CA177,CA181,CA185,CA189,CA193,CA200,CA207,CA157,CA161,CA165)</f>
        <v>0</v>
      </c>
      <c r="CB214" s="244"/>
      <c r="CC214" s="161" t="s">
        <v>65</v>
      </c>
      <c r="CD214" s="162" t="s">
        <v>183</v>
      </c>
      <c r="CE214" s="163">
        <f>SUM(CE125,CE129,CE133,CE137,CE141,CE145,CE149,CE153,CE169,CE173,CE177,CE181,CE185,CE189,CE193,CE157,CE161,CE165)</f>
        <v>0</v>
      </c>
      <c r="CF214" s="244"/>
      <c r="CG214" s="244"/>
      <c r="CH214" s="244"/>
      <c r="CI214" s="244"/>
      <c r="CJ214" s="244"/>
      <c r="CK214" s="244"/>
      <c r="CL214" s="244"/>
      <c r="CM214" s="244"/>
      <c r="CN214" s="244"/>
      <c r="CO214" s="244"/>
      <c r="CP214" s="244"/>
      <c r="CQ214" s="244"/>
      <c r="CR214" s="244"/>
      <c r="CS214" s="244"/>
      <c r="CT214" s="244"/>
      <c r="CU214" s="244"/>
      <c r="CV214" s="461"/>
      <c r="CW214" s="34"/>
      <c r="CX214" s="244"/>
      <c r="CY214" s="244"/>
      <c r="CZ214" s="244"/>
      <c r="DA214" s="244"/>
      <c r="DB214" s="244"/>
      <c r="DC214" s="244"/>
      <c r="DD214" s="244"/>
      <c r="DE214" s="244"/>
      <c r="DF214" s="244"/>
      <c r="DG214" s="244"/>
      <c r="DH214" s="244"/>
      <c r="DI214" s="244"/>
      <c r="DJ214" s="244"/>
      <c r="DK214" s="244"/>
      <c r="DL214" s="244"/>
      <c r="DM214" s="244"/>
      <c r="DN214" s="244"/>
      <c r="DO214" s="244"/>
      <c r="DP214" s="244"/>
      <c r="DQ214" s="244"/>
      <c r="DR214" s="244"/>
      <c r="DS214" s="244"/>
      <c r="DT214" s="244"/>
      <c r="DU214" s="244"/>
      <c r="DV214" s="244"/>
      <c r="DW214" s="244"/>
      <c r="DX214" s="244"/>
      <c r="DY214" s="244"/>
      <c r="DZ214" s="244"/>
      <c r="EA214" s="244"/>
      <c r="EB214" s="244"/>
      <c r="EC214" s="244"/>
      <c r="ED214" s="244"/>
      <c r="EE214" s="244"/>
      <c r="EF214" s="244"/>
      <c r="EG214" s="244"/>
      <c r="EH214" s="244"/>
      <c r="EI214" s="244"/>
      <c r="EJ214" s="244"/>
      <c r="EK214" s="244"/>
      <c r="EL214" s="244"/>
      <c r="EM214" s="244"/>
      <c r="EN214" s="244"/>
      <c r="EO214" s="244"/>
      <c r="EP214" s="244"/>
      <c r="EQ214" s="244"/>
      <c r="ER214" s="244"/>
      <c r="ES214" s="244"/>
      <c r="ET214" s="244"/>
      <c r="EU214" s="244"/>
      <c r="EV214" s="244"/>
      <c r="EW214" s="244"/>
      <c r="EX214" s="244"/>
      <c r="EY214" s="244"/>
      <c r="EZ214" s="244"/>
      <c r="FA214" s="244"/>
      <c r="FB214" s="244"/>
      <c r="FC214" s="244"/>
      <c r="FD214" s="244"/>
      <c r="FE214" s="244"/>
      <c r="FF214" s="244"/>
      <c r="FG214" s="244"/>
      <c r="FH214" s="244"/>
      <c r="FI214" s="244"/>
      <c r="FJ214" s="244"/>
      <c r="FK214" s="244"/>
      <c r="FL214" s="244"/>
    </row>
    <row r="215" spans="1:168" ht="15.6" x14ac:dyDescent="0.25">
      <c r="A215" s="427"/>
      <c r="B215" s="34"/>
      <c r="C215" s="34"/>
      <c r="D215" s="34"/>
      <c r="E215" s="244"/>
      <c r="F215" s="34"/>
      <c r="G215" s="34"/>
      <c r="H215" s="34"/>
      <c r="Y215" s="411"/>
      <c r="Z215" s="427"/>
      <c r="AA215" s="34"/>
      <c r="AB215" s="34"/>
      <c r="AC215" s="34"/>
      <c r="AD215" s="34"/>
      <c r="AE215" s="34"/>
      <c r="AF215" s="34"/>
      <c r="AG215" s="34"/>
      <c r="AH215" s="244"/>
      <c r="AI215" s="244"/>
      <c r="AJ215" s="244"/>
      <c r="AK215" s="244"/>
      <c r="AL215" s="244"/>
      <c r="AM215" s="244"/>
      <c r="AN215" s="244"/>
      <c r="AO215" s="244"/>
      <c r="AP215" s="244"/>
      <c r="AQ215" s="244"/>
      <c r="AR215" s="244"/>
      <c r="AS215" s="244"/>
      <c r="AT215" s="244"/>
      <c r="AU215" s="244"/>
      <c r="AV215" s="244"/>
      <c r="AW215" s="244"/>
      <c r="AX215" s="516"/>
      <c r="AY215" s="34"/>
      <c r="AZ215" s="34"/>
      <c r="BA215" s="34"/>
      <c r="BB215" s="34"/>
      <c r="BC215" s="34"/>
      <c r="BD215" s="34"/>
      <c r="BE215" s="34"/>
      <c r="BF215" s="34"/>
      <c r="BG215" s="34"/>
      <c r="BH215" s="244"/>
      <c r="BI215" s="244"/>
      <c r="BJ215" s="244"/>
      <c r="BK215" s="244"/>
      <c r="BL215" s="244"/>
      <c r="BM215" s="244"/>
      <c r="BN215" s="244"/>
      <c r="BO215" s="244"/>
      <c r="BP215" s="244"/>
      <c r="BQ215" s="244"/>
      <c r="BR215" s="244"/>
      <c r="BS215" s="244"/>
      <c r="BT215" s="244"/>
      <c r="BU215" s="244"/>
      <c r="BV215" s="244"/>
      <c r="BW215" s="38"/>
      <c r="BX215" s="66"/>
      <c r="BY215" s="34"/>
      <c r="BZ215" s="34"/>
      <c r="CA215" s="34"/>
      <c r="CB215" s="34"/>
      <c r="CC215" s="34"/>
      <c r="CD215" s="34"/>
      <c r="CE215" s="34"/>
      <c r="CF215" s="244"/>
      <c r="CG215" s="244"/>
      <c r="CH215" s="244"/>
      <c r="CI215" s="244"/>
      <c r="CJ215" s="244"/>
      <c r="CK215" s="244"/>
      <c r="CL215" s="244"/>
      <c r="CM215" s="244"/>
      <c r="CN215" s="244"/>
      <c r="CO215" s="244"/>
      <c r="CP215" s="244"/>
      <c r="CQ215" s="244"/>
      <c r="CR215" s="244"/>
      <c r="CS215" s="244"/>
      <c r="CT215" s="244"/>
      <c r="CU215" s="244"/>
      <c r="CV215" s="461"/>
      <c r="CW215" s="66"/>
      <c r="CX215" s="244"/>
      <c r="CY215" s="244"/>
      <c r="CZ215" s="244"/>
      <c r="DA215" s="244"/>
      <c r="DB215" s="244"/>
      <c r="DC215" s="244"/>
      <c r="DD215" s="244"/>
      <c r="DE215" s="244"/>
      <c r="DF215" s="244"/>
      <c r="DG215" s="244"/>
      <c r="DH215" s="244"/>
      <c r="DI215" s="244"/>
      <c r="DJ215" s="244"/>
      <c r="DK215" s="244"/>
      <c r="DL215" s="244"/>
      <c r="DM215" s="244"/>
      <c r="DN215" s="244"/>
      <c r="DO215" s="244"/>
      <c r="DP215" s="244"/>
      <c r="DQ215" s="244"/>
      <c r="DR215" s="244"/>
      <c r="DS215" s="244"/>
      <c r="DT215" s="244"/>
      <c r="DU215" s="244"/>
      <c r="DV215" s="244"/>
      <c r="DW215" s="244"/>
      <c r="DX215" s="244"/>
      <c r="DY215" s="244"/>
      <c r="DZ215" s="244"/>
      <c r="EA215" s="244"/>
      <c r="EB215" s="244"/>
      <c r="EC215" s="244"/>
      <c r="ED215" s="244"/>
      <c r="EE215" s="244"/>
      <c r="EF215" s="244"/>
      <c r="EG215" s="244"/>
      <c r="EH215" s="244"/>
      <c r="EI215" s="244"/>
      <c r="EJ215" s="244"/>
      <c r="EK215" s="244"/>
      <c r="EL215" s="244"/>
      <c r="EM215" s="244"/>
      <c r="EN215" s="244"/>
      <c r="EO215" s="244"/>
      <c r="EP215" s="244"/>
      <c r="EQ215" s="244"/>
      <c r="ER215" s="244"/>
      <c r="ES215" s="244"/>
      <c r="ET215" s="244"/>
      <c r="EU215" s="244"/>
      <c r="EV215" s="244"/>
      <c r="EW215" s="244"/>
      <c r="EX215" s="244"/>
      <c r="EY215" s="244"/>
      <c r="EZ215" s="244"/>
      <c r="FA215" s="244"/>
      <c r="FB215" s="244"/>
      <c r="FC215" s="244"/>
      <c r="FD215" s="244"/>
      <c r="FE215" s="244"/>
      <c r="FF215" s="244"/>
      <c r="FG215" s="244"/>
      <c r="FH215" s="244"/>
      <c r="FI215" s="244"/>
      <c r="FJ215" s="244"/>
      <c r="FK215" s="244"/>
      <c r="FL215" s="244"/>
    </row>
    <row r="216" spans="1:168" x14ac:dyDescent="0.25">
      <c r="A216" s="427"/>
      <c r="Y216" s="411"/>
      <c r="Z216" s="427"/>
      <c r="AA216" s="34"/>
      <c r="AB216" s="34"/>
      <c r="AC216" s="34"/>
      <c r="AD216" s="34"/>
      <c r="AE216" s="34"/>
      <c r="AF216" s="34"/>
      <c r="AG216" s="34"/>
      <c r="AH216" s="51"/>
      <c r="AI216" s="244"/>
      <c r="AJ216" s="244"/>
      <c r="AK216" s="244"/>
      <c r="AL216" s="244"/>
      <c r="AM216" s="244"/>
      <c r="AN216" s="244"/>
      <c r="AO216" s="244"/>
      <c r="AP216" s="244"/>
      <c r="AQ216" s="244"/>
      <c r="AR216" s="244"/>
      <c r="AS216" s="244"/>
      <c r="AT216" s="244"/>
      <c r="AU216" s="244"/>
      <c r="AV216" s="244"/>
      <c r="AW216" s="244"/>
      <c r="AX216" s="480"/>
      <c r="AY216" s="66"/>
      <c r="AZ216" s="34"/>
      <c r="BA216" s="34"/>
      <c r="BB216" s="34"/>
      <c r="BC216" s="34"/>
      <c r="BD216" s="34"/>
      <c r="BE216" s="34"/>
      <c r="BF216" s="34"/>
      <c r="BG216" s="34"/>
      <c r="BH216" s="244"/>
      <c r="BI216" s="244"/>
      <c r="BJ216" s="244"/>
      <c r="BK216" s="244"/>
      <c r="BL216" s="244"/>
      <c r="BM216" s="244"/>
      <c r="BN216" s="244"/>
      <c r="BO216" s="244"/>
      <c r="BP216" s="244"/>
      <c r="BQ216" s="244"/>
      <c r="BR216" s="244"/>
      <c r="BS216" s="244"/>
      <c r="BT216" s="244"/>
      <c r="BU216" s="244"/>
      <c r="BV216" s="244"/>
      <c r="BW216" s="67"/>
      <c r="BX216" s="77"/>
      <c r="BY216" s="34"/>
      <c r="BZ216" s="34"/>
      <c r="CA216" s="34"/>
      <c r="CB216" s="34"/>
      <c r="CC216" s="34"/>
      <c r="CD216" s="34"/>
      <c r="CE216" s="34"/>
      <c r="CF216" s="244"/>
      <c r="CG216" s="244"/>
      <c r="CH216" s="244"/>
      <c r="CI216" s="244"/>
      <c r="CJ216" s="244"/>
      <c r="CK216" s="244"/>
      <c r="CL216" s="244"/>
      <c r="CM216" s="244"/>
      <c r="CN216" s="244"/>
      <c r="CO216" s="244"/>
      <c r="CP216" s="244"/>
      <c r="CQ216" s="244"/>
      <c r="CR216" s="244"/>
      <c r="CS216" s="244"/>
      <c r="CT216" s="244"/>
      <c r="CU216" s="244"/>
      <c r="CV216" s="461"/>
      <c r="CW216" s="77"/>
      <c r="CX216" s="244"/>
      <c r="CY216" s="244"/>
      <c r="CZ216" s="244"/>
      <c r="DA216" s="244"/>
      <c r="DB216" s="244"/>
      <c r="DC216" s="244"/>
      <c r="DD216" s="244"/>
      <c r="DE216" s="244"/>
      <c r="DF216" s="244"/>
      <c r="DG216" s="244"/>
      <c r="DH216" s="244"/>
      <c r="DI216" s="244"/>
      <c r="DJ216" s="244"/>
      <c r="DK216" s="244"/>
      <c r="DL216" s="244"/>
      <c r="DM216" s="244"/>
      <c r="DN216" s="244"/>
      <c r="DO216" s="244"/>
      <c r="DP216" s="244"/>
      <c r="DQ216" s="244"/>
      <c r="DR216" s="244"/>
      <c r="DS216" s="244"/>
      <c r="DT216" s="244"/>
      <c r="DU216" s="244"/>
      <c r="DV216" s="244"/>
      <c r="DW216" s="244"/>
      <c r="DX216" s="244"/>
      <c r="DY216" s="244"/>
      <c r="DZ216" s="244"/>
      <c r="EA216" s="244"/>
      <c r="EB216" s="244"/>
      <c r="EC216" s="244"/>
      <c r="ED216" s="244"/>
      <c r="EE216" s="244"/>
      <c r="EF216" s="244"/>
      <c r="EG216" s="244"/>
      <c r="EH216" s="244"/>
      <c r="EI216" s="244"/>
      <c r="EJ216" s="244"/>
      <c r="EK216" s="244"/>
      <c r="EL216" s="244"/>
      <c r="EM216" s="244"/>
      <c r="EN216" s="244"/>
      <c r="EO216" s="244"/>
      <c r="EP216" s="244"/>
      <c r="EQ216" s="244"/>
      <c r="ER216" s="244"/>
      <c r="ES216" s="244"/>
      <c r="ET216" s="244"/>
      <c r="EU216" s="244"/>
      <c r="EV216" s="244"/>
      <c r="EW216" s="244"/>
      <c r="EX216" s="244"/>
      <c r="EY216" s="244"/>
      <c r="EZ216" s="244"/>
      <c r="FA216" s="244"/>
      <c r="FB216" s="244"/>
      <c r="FC216" s="244"/>
      <c r="FD216" s="244"/>
      <c r="FE216" s="244"/>
      <c r="FF216" s="244"/>
      <c r="FG216" s="244"/>
      <c r="FH216" s="244"/>
      <c r="FI216" s="244"/>
      <c r="FJ216" s="244"/>
      <c r="FK216" s="244"/>
      <c r="FL216" s="244"/>
    </row>
    <row r="217" spans="1:168" x14ac:dyDescent="0.25">
      <c r="A217" s="427"/>
      <c r="Q217" s="244"/>
      <c r="Y217" s="411"/>
      <c r="Z217" s="427"/>
      <c r="AA217" s="34"/>
      <c r="AB217" s="34"/>
      <c r="AC217" s="34"/>
      <c r="AD217" s="34"/>
      <c r="AE217" s="34"/>
      <c r="AF217" s="34"/>
      <c r="AG217" s="34"/>
      <c r="AH217" s="34"/>
      <c r="AI217" s="244"/>
      <c r="AJ217" s="244"/>
      <c r="AK217" s="244"/>
      <c r="AL217" s="244"/>
      <c r="AM217" s="244"/>
      <c r="AN217" s="244"/>
      <c r="AO217" s="244"/>
      <c r="AP217" s="244"/>
      <c r="AQ217" s="244"/>
      <c r="AR217" s="244"/>
      <c r="AS217" s="244"/>
      <c r="AT217" s="244"/>
      <c r="AU217" s="244"/>
      <c r="AV217" s="244"/>
      <c r="AW217" s="244"/>
      <c r="AX217" s="517"/>
      <c r="AY217" s="77"/>
      <c r="AZ217" s="34"/>
      <c r="BA217" s="34"/>
      <c r="BB217" s="34"/>
      <c r="BC217" s="34"/>
      <c r="BD217" s="34"/>
      <c r="BE217" s="34"/>
      <c r="BF217" s="34"/>
      <c r="BG217" s="34"/>
      <c r="BH217" s="244"/>
      <c r="BI217" s="244"/>
      <c r="BJ217" s="244"/>
      <c r="BK217" s="244"/>
      <c r="BL217" s="244"/>
      <c r="BM217" s="244"/>
      <c r="BN217" s="244"/>
      <c r="BO217" s="244"/>
      <c r="BP217" s="244"/>
      <c r="BQ217" s="244"/>
      <c r="BR217" s="244"/>
      <c r="BS217" s="244"/>
      <c r="BT217" s="244"/>
      <c r="BU217" s="244"/>
      <c r="BV217" s="244"/>
      <c r="BW217" s="78"/>
      <c r="BX217" s="77"/>
      <c r="BY217" s="34"/>
      <c r="BZ217" s="34"/>
      <c r="CA217" s="34"/>
      <c r="CB217" s="34"/>
      <c r="CC217" s="34"/>
      <c r="CD217" s="34"/>
      <c r="CE217" s="34"/>
      <c r="CF217" s="244"/>
      <c r="CG217" s="244"/>
      <c r="CH217" s="244"/>
      <c r="CI217" s="244"/>
      <c r="CJ217" s="244"/>
      <c r="CK217" s="244"/>
      <c r="CL217" s="244"/>
      <c r="CM217" s="244"/>
      <c r="CN217" s="244"/>
      <c r="CO217" s="244"/>
      <c r="CP217" s="244"/>
      <c r="CQ217" s="244"/>
      <c r="CR217" s="244"/>
      <c r="CS217" s="244"/>
      <c r="CT217" s="244"/>
      <c r="CU217" s="244"/>
      <c r="CV217" s="461"/>
      <c r="CW217" s="77"/>
      <c r="CX217" s="244"/>
      <c r="CY217" s="244"/>
      <c r="CZ217" s="244"/>
      <c r="DA217" s="244"/>
      <c r="DB217" s="244"/>
      <c r="DC217" s="244"/>
      <c r="DD217" s="244"/>
      <c r="DE217" s="244"/>
      <c r="DF217" s="244"/>
      <c r="DG217" s="244"/>
      <c r="DH217" s="244"/>
      <c r="DI217" s="244"/>
      <c r="DJ217" s="244"/>
      <c r="DK217" s="244"/>
      <c r="DL217" s="244"/>
      <c r="DM217" s="244"/>
      <c r="DN217" s="244"/>
      <c r="DO217" s="244"/>
      <c r="DP217" s="244"/>
      <c r="DQ217" s="244"/>
      <c r="DR217" s="244"/>
      <c r="DS217" s="244"/>
      <c r="DT217" s="244"/>
      <c r="DU217" s="244"/>
      <c r="DV217" s="244"/>
      <c r="DW217" s="244"/>
      <c r="DX217" s="244"/>
      <c r="DY217" s="244"/>
      <c r="DZ217" s="244"/>
      <c r="EA217" s="244"/>
      <c r="EB217" s="244"/>
      <c r="EC217" s="244"/>
      <c r="ED217" s="244"/>
      <c r="EE217" s="244"/>
      <c r="EF217" s="244"/>
      <c r="EG217" s="244"/>
      <c r="EH217" s="244"/>
      <c r="EI217" s="244"/>
      <c r="EJ217" s="244"/>
      <c r="EK217" s="244"/>
      <c r="EL217" s="244"/>
      <c r="EM217" s="244"/>
      <c r="EN217" s="244"/>
      <c r="EO217" s="244"/>
      <c r="EP217" s="244"/>
      <c r="EQ217" s="244"/>
      <c r="ER217" s="244"/>
      <c r="ES217" s="244"/>
      <c r="ET217" s="244"/>
      <c r="EU217" s="244"/>
      <c r="EV217" s="244"/>
      <c r="EW217" s="244"/>
      <c r="EX217" s="244"/>
      <c r="EY217" s="244"/>
      <c r="EZ217" s="244"/>
      <c r="FA217" s="244"/>
      <c r="FB217" s="244"/>
      <c r="FC217" s="244"/>
      <c r="FD217" s="244"/>
      <c r="FE217" s="244"/>
      <c r="FF217" s="244"/>
      <c r="FG217" s="244"/>
      <c r="FH217" s="244"/>
      <c r="FI217" s="244"/>
      <c r="FJ217" s="244"/>
      <c r="FK217" s="244"/>
      <c r="FL217" s="244"/>
    </row>
    <row r="218" spans="1:168" ht="22.8" x14ac:dyDescent="0.25">
      <c r="A218" s="34"/>
      <c r="Y218" s="410"/>
      <c r="Z218" s="427"/>
      <c r="AA218" s="34"/>
      <c r="AB218" s="34"/>
      <c r="AC218" s="34"/>
      <c r="AD218" s="34"/>
      <c r="AE218" s="34"/>
      <c r="AF218" s="34"/>
      <c r="AG218" s="34"/>
      <c r="AH218" s="37"/>
      <c r="AI218" s="413"/>
      <c r="AJ218" s="413"/>
      <c r="AK218" s="413"/>
      <c r="AL218" s="413"/>
      <c r="AM218" s="413"/>
      <c r="AN218" s="413"/>
      <c r="AO218" s="413"/>
      <c r="AP218" s="413"/>
      <c r="AQ218" s="413"/>
      <c r="AR218" s="413"/>
      <c r="AS218" s="413"/>
      <c r="AT218" s="413"/>
      <c r="AU218" s="413"/>
      <c r="AV218" s="413"/>
      <c r="AW218" s="413"/>
      <c r="AX218" s="518"/>
      <c r="AY218" s="77"/>
      <c r="AZ218" s="34"/>
      <c r="BA218" s="34"/>
      <c r="BB218" s="34"/>
      <c r="BC218" s="34"/>
      <c r="BD218" s="34"/>
      <c r="BE218" s="34"/>
      <c r="BF218" s="34"/>
      <c r="BG218" s="34"/>
      <c r="BH218" s="244"/>
      <c r="BI218" s="244"/>
      <c r="BJ218" s="244"/>
      <c r="BK218" s="244"/>
      <c r="BL218" s="244"/>
      <c r="BM218" s="244"/>
      <c r="BN218" s="244"/>
      <c r="BO218" s="244"/>
      <c r="BP218" s="244"/>
      <c r="BQ218" s="244"/>
      <c r="BR218" s="244"/>
      <c r="BS218" s="244"/>
      <c r="BT218" s="244"/>
      <c r="BU218" s="244"/>
      <c r="BV218" s="244"/>
      <c r="BW218" s="78"/>
      <c r="BX218" s="77"/>
      <c r="BY218" s="34"/>
      <c r="BZ218" s="34"/>
      <c r="CA218" s="34"/>
      <c r="CB218" s="34"/>
      <c r="CC218" s="34"/>
      <c r="CD218" s="34"/>
      <c r="CE218" s="34"/>
      <c r="CF218" s="34"/>
      <c r="CG218" s="34"/>
      <c r="CH218" s="34"/>
      <c r="CI218" s="34"/>
      <c r="CJ218" s="34"/>
      <c r="CK218" s="34"/>
      <c r="CL218" s="34"/>
      <c r="CM218" s="34"/>
      <c r="CN218" s="34"/>
      <c r="CO218" s="34"/>
      <c r="CP218" s="34"/>
      <c r="CQ218" s="34"/>
      <c r="CR218" s="34"/>
      <c r="CS218" s="34"/>
      <c r="CT218" s="34"/>
      <c r="CU218" s="34"/>
      <c r="CV218" s="78"/>
      <c r="CW218" s="77"/>
      <c r="CX218" s="244"/>
      <c r="CY218" s="244"/>
      <c r="CZ218" s="244"/>
      <c r="DA218" s="244"/>
      <c r="DB218" s="244"/>
      <c r="DC218" s="244"/>
      <c r="DD218" s="244"/>
      <c r="DE218" s="244"/>
      <c r="DF218" s="244"/>
      <c r="DG218" s="244"/>
      <c r="DH218" s="244"/>
      <c r="DI218" s="244"/>
      <c r="DJ218" s="244"/>
      <c r="DK218" s="244"/>
      <c r="DL218" s="244"/>
      <c r="DM218" s="244"/>
      <c r="DN218" s="244"/>
      <c r="DO218" s="244"/>
      <c r="DP218" s="244"/>
      <c r="DQ218" s="244"/>
      <c r="DR218" s="244"/>
      <c r="DS218" s="244"/>
      <c r="DT218" s="244"/>
      <c r="DU218" s="244"/>
      <c r="DV218" s="244"/>
      <c r="DW218" s="244"/>
      <c r="DX218" s="244"/>
      <c r="DY218" s="244"/>
      <c r="DZ218" s="244"/>
      <c r="EA218" s="244"/>
      <c r="EB218" s="244"/>
      <c r="EC218" s="244"/>
      <c r="ED218" s="244"/>
      <c r="EE218" s="244"/>
      <c r="EF218" s="244"/>
      <c r="EG218" s="244"/>
      <c r="EH218" s="244"/>
      <c r="EI218" s="244"/>
      <c r="EJ218" s="244"/>
      <c r="EK218" s="244"/>
      <c r="EL218" s="244"/>
      <c r="EM218" s="244"/>
      <c r="EN218" s="244"/>
      <c r="EO218" s="244"/>
      <c r="EP218" s="244"/>
      <c r="EQ218" s="244"/>
      <c r="ER218" s="244"/>
      <c r="ES218" s="244"/>
      <c r="ET218" s="244"/>
      <c r="EU218" s="244"/>
      <c r="EV218" s="244"/>
      <c r="EW218" s="244"/>
      <c r="EX218" s="244"/>
      <c r="EY218" s="244"/>
      <c r="EZ218" s="244"/>
      <c r="FA218" s="244"/>
      <c r="FB218" s="244"/>
      <c r="FC218" s="244"/>
      <c r="FD218" s="244"/>
      <c r="FE218" s="244"/>
      <c r="FF218" s="244"/>
      <c r="FG218" s="244"/>
      <c r="FH218" s="244"/>
      <c r="FI218" s="244"/>
      <c r="FJ218" s="244"/>
      <c r="FK218" s="244"/>
      <c r="FL218" s="244"/>
    </row>
    <row r="219" spans="1:168" x14ac:dyDescent="0.25">
      <c r="A219" s="34"/>
      <c r="Y219" s="410"/>
      <c r="Z219" s="427"/>
      <c r="AA219" s="34"/>
      <c r="AB219" s="34"/>
      <c r="AC219" s="34"/>
      <c r="AD219" s="34"/>
      <c r="AE219" s="34"/>
      <c r="AF219" s="34"/>
      <c r="AG219" s="34"/>
      <c r="AH219" s="34"/>
      <c r="AI219" s="34"/>
      <c r="AJ219" s="34"/>
      <c r="AK219" s="34"/>
      <c r="AL219" s="34"/>
      <c r="AM219" s="34"/>
      <c r="AN219" s="34"/>
      <c r="AO219" s="34"/>
      <c r="AP219" s="34"/>
      <c r="AQ219" s="34"/>
      <c r="AR219" s="34"/>
      <c r="AS219" s="34"/>
      <c r="AT219" s="34"/>
      <c r="AU219" s="34"/>
      <c r="AV219" s="34"/>
      <c r="AW219" s="34"/>
      <c r="AX219" s="518"/>
      <c r="AY219" s="77"/>
      <c r="AZ219" s="34"/>
      <c r="BA219" s="34"/>
      <c r="BB219" s="34"/>
      <c r="BC219" s="34"/>
      <c r="BD219" s="34"/>
      <c r="BE219" s="34"/>
      <c r="BF219" s="34"/>
      <c r="BG219" s="34"/>
      <c r="BH219" s="244"/>
      <c r="BI219" s="244"/>
      <c r="BJ219" s="244"/>
      <c r="BK219" s="244"/>
      <c r="BL219" s="244"/>
      <c r="BM219" s="244"/>
      <c r="BN219" s="244"/>
      <c r="BO219" s="244"/>
      <c r="BP219" s="244"/>
      <c r="BQ219" s="244"/>
      <c r="BR219" s="244"/>
      <c r="BS219" s="244"/>
      <c r="BT219" s="244"/>
      <c r="BU219" s="244"/>
      <c r="BV219" s="244"/>
      <c r="BW219" s="78"/>
      <c r="BX219" s="77"/>
      <c r="BY219" s="34"/>
      <c r="BZ219" s="34"/>
      <c r="CA219" s="34"/>
      <c r="CB219" s="34"/>
      <c r="CC219" s="34"/>
      <c r="CD219" s="34"/>
      <c r="CE219" s="34"/>
      <c r="CF219" s="34"/>
      <c r="CV219" s="78"/>
      <c r="CW219" s="77"/>
      <c r="CX219" s="244"/>
      <c r="CY219" s="244"/>
      <c r="CZ219" s="244"/>
      <c r="DA219" s="244"/>
      <c r="DB219" s="244"/>
      <c r="DC219" s="244"/>
      <c r="DD219" s="244"/>
      <c r="DE219" s="244"/>
      <c r="DF219" s="244"/>
      <c r="DG219" s="244"/>
      <c r="DH219" s="244"/>
      <c r="DI219" s="244"/>
      <c r="DJ219" s="244"/>
      <c r="DK219" s="244"/>
      <c r="DL219" s="244"/>
      <c r="DM219" s="244"/>
      <c r="DN219" s="244"/>
      <c r="DO219" s="244"/>
      <c r="DP219" s="244"/>
      <c r="DQ219" s="244"/>
      <c r="DR219" s="244"/>
      <c r="DS219" s="244"/>
      <c r="DT219" s="244"/>
      <c r="DU219" s="244"/>
      <c r="DV219" s="244"/>
      <c r="DW219" s="244"/>
      <c r="DX219" s="244"/>
      <c r="DY219" s="244"/>
      <c r="DZ219" s="244"/>
      <c r="EA219" s="244"/>
      <c r="EB219" s="244"/>
      <c r="EC219" s="244"/>
      <c r="ED219" s="244"/>
      <c r="EE219" s="244"/>
      <c r="EF219" s="244"/>
      <c r="EG219" s="244"/>
      <c r="EH219" s="244"/>
      <c r="EI219" s="244"/>
      <c r="EJ219" s="244"/>
      <c r="EK219" s="244"/>
      <c r="EL219" s="244"/>
      <c r="EM219" s="244"/>
      <c r="EN219" s="244"/>
      <c r="EO219" s="244"/>
      <c r="EP219" s="244"/>
      <c r="EQ219" s="244"/>
      <c r="ER219" s="244"/>
      <c r="ES219" s="244"/>
      <c r="ET219" s="244"/>
      <c r="EU219" s="244"/>
      <c r="EV219" s="244"/>
      <c r="EW219" s="244"/>
      <c r="EX219" s="244"/>
      <c r="EY219" s="244"/>
      <c r="EZ219" s="244"/>
      <c r="FA219" s="244"/>
      <c r="FB219" s="244"/>
      <c r="FC219" s="244"/>
      <c r="FD219" s="244"/>
      <c r="FE219" s="244"/>
      <c r="FF219" s="244"/>
      <c r="FG219" s="244"/>
      <c r="FH219" s="244"/>
      <c r="FI219" s="244"/>
      <c r="FJ219" s="244"/>
      <c r="FK219" s="244"/>
      <c r="FL219" s="244"/>
    </row>
    <row r="220" spans="1:168" s="244" customFormat="1" x14ac:dyDescent="0.25">
      <c r="A220" s="410"/>
      <c r="B220" s="410"/>
      <c r="C220" s="410"/>
      <c r="D220" s="410"/>
      <c r="E220" s="410"/>
      <c r="F220" s="410"/>
      <c r="G220" s="410"/>
      <c r="H220" s="410"/>
      <c r="I220" s="410"/>
      <c r="J220" s="410"/>
      <c r="K220" s="410"/>
      <c r="L220" s="410"/>
      <c r="M220" s="410"/>
      <c r="N220" s="410"/>
      <c r="O220" s="410"/>
      <c r="P220" s="410"/>
      <c r="Q220" s="410"/>
      <c r="R220" s="410"/>
      <c r="S220" s="410"/>
      <c r="T220" s="410"/>
      <c r="U220" s="410"/>
      <c r="V220" s="410"/>
      <c r="W220" s="410"/>
      <c r="X220" s="410"/>
      <c r="Y220" s="410"/>
      <c r="Z220" s="427"/>
      <c r="AA220" s="410"/>
      <c r="AB220" s="410"/>
      <c r="AC220" s="410"/>
      <c r="AD220" s="410"/>
      <c r="AE220" s="410"/>
      <c r="AF220" s="410"/>
      <c r="AG220" s="410"/>
      <c r="AH220" s="34"/>
      <c r="AI220" s="34"/>
      <c r="AJ220" s="34"/>
      <c r="AK220" s="34"/>
      <c r="AL220" s="34"/>
      <c r="AM220" s="34"/>
      <c r="AN220" s="34"/>
      <c r="AO220" s="34"/>
      <c r="AP220" s="34"/>
      <c r="AQ220" s="34"/>
      <c r="AR220" s="34"/>
      <c r="AS220" s="34"/>
      <c r="AT220" s="34"/>
      <c r="AU220" s="34"/>
      <c r="AV220" s="34"/>
      <c r="AW220" s="34"/>
      <c r="AX220" s="518"/>
      <c r="AY220" s="77"/>
      <c r="AZ220" s="410"/>
      <c r="BA220" s="410"/>
      <c r="BB220" s="410"/>
      <c r="BC220" s="410"/>
      <c r="BD220" s="410"/>
      <c r="BE220" s="410"/>
      <c r="BF220" s="410"/>
      <c r="BG220" s="34"/>
      <c r="BH220"/>
      <c r="BI220"/>
      <c r="BJ220"/>
      <c r="BK220"/>
      <c r="BL220"/>
      <c r="BM220"/>
      <c r="BN220"/>
      <c r="BO220"/>
      <c r="BP220"/>
      <c r="BQ220"/>
      <c r="BR220"/>
      <c r="BS220"/>
      <c r="BT220"/>
      <c r="BU220"/>
      <c r="BV220"/>
      <c r="BW220" s="78"/>
      <c r="BX220" s="77"/>
      <c r="BY220" s="410"/>
      <c r="BZ220" s="410"/>
      <c r="CA220" s="410"/>
      <c r="CB220" s="410"/>
      <c r="CC220" s="410"/>
      <c r="CD220" s="410"/>
      <c r="CE220" s="410"/>
      <c r="CF220" s="34"/>
      <c r="CG220"/>
      <c r="CH220"/>
      <c r="CI220"/>
      <c r="CJ220"/>
      <c r="CK220"/>
      <c r="CL220"/>
      <c r="CM220"/>
      <c r="CN220"/>
      <c r="CO220"/>
      <c r="CP220"/>
      <c r="CQ220"/>
      <c r="CR220"/>
      <c r="CS220"/>
      <c r="CT220"/>
      <c r="CU220"/>
      <c r="CV220" s="78"/>
      <c r="CW220" s="77"/>
    </row>
    <row r="221" spans="1:168" s="244" customFormat="1" x14ac:dyDescent="0.25">
      <c r="A221" s="410"/>
      <c r="B221" s="410"/>
      <c r="C221" s="410"/>
      <c r="D221" s="410"/>
      <c r="E221" s="410"/>
      <c r="F221" s="410"/>
      <c r="G221" s="410"/>
      <c r="H221" s="410"/>
      <c r="I221" s="410"/>
      <c r="J221" s="410"/>
      <c r="K221" s="410"/>
      <c r="L221" s="410"/>
      <c r="M221" s="410"/>
      <c r="N221" s="410"/>
      <c r="O221" s="410"/>
      <c r="P221" s="410"/>
      <c r="Q221" s="410"/>
      <c r="R221" s="410"/>
      <c r="S221" s="410"/>
      <c r="T221" s="410"/>
      <c r="U221" s="410"/>
      <c r="V221" s="410"/>
      <c r="W221" s="410"/>
      <c r="X221" s="410"/>
      <c r="Y221" s="410"/>
      <c r="Z221" s="427"/>
      <c r="AA221" s="410"/>
      <c r="AB221" s="410"/>
      <c r="AC221" s="410"/>
      <c r="AD221" s="410"/>
      <c r="AE221" s="410"/>
      <c r="AF221" s="410"/>
      <c r="AG221" s="410"/>
      <c r="AH221" s="34"/>
      <c r="AI221" s="34"/>
      <c r="AJ221" s="34"/>
      <c r="AK221" s="34"/>
      <c r="AL221" s="34"/>
      <c r="AM221" s="34"/>
      <c r="AN221" s="34"/>
      <c r="AO221" s="34"/>
      <c r="AP221" s="34"/>
      <c r="AQ221" s="34"/>
      <c r="AR221" s="34"/>
      <c r="AS221" s="34"/>
      <c r="AT221" s="34"/>
      <c r="AU221" s="34"/>
      <c r="AV221" s="34"/>
      <c r="AW221" s="34"/>
      <c r="AX221" s="460"/>
      <c r="AY221" s="77"/>
      <c r="AZ221" s="410"/>
      <c r="BA221" s="410"/>
      <c r="BB221" s="410"/>
      <c r="BC221" s="410"/>
      <c r="BD221" s="410"/>
      <c r="BE221" s="410"/>
      <c r="BF221" s="410"/>
      <c r="BG221" s="34"/>
      <c r="BH221"/>
      <c r="BI221"/>
      <c r="BJ221"/>
      <c r="BK221"/>
      <c r="BL221"/>
      <c r="BM221"/>
      <c r="BN221"/>
      <c r="BO221"/>
      <c r="BP221"/>
      <c r="BQ221"/>
      <c r="BR221"/>
      <c r="BS221"/>
      <c r="BT221"/>
      <c r="BU221"/>
      <c r="BV221"/>
      <c r="BW221" s="78"/>
      <c r="BX221" s="77"/>
      <c r="BZ221" s="410"/>
      <c r="CA221" s="410"/>
      <c r="CB221" s="410"/>
      <c r="CC221" s="410"/>
      <c r="CD221" s="410"/>
      <c r="CE221" s="410"/>
      <c r="CF221" s="34"/>
      <c r="CG221"/>
      <c r="CH221"/>
      <c r="CI221"/>
      <c r="CJ221"/>
      <c r="CK221"/>
      <c r="CL221"/>
      <c r="CM221"/>
      <c r="CN221"/>
      <c r="CO221"/>
      <c r="CP221"/>
      <c r="CQ221"/>
      <c r="CR221"/>
      <c r="CS221"/>
      <c r="CT221"/>
      <c r="CU221"/>
      <c r="CV221" s="78"/>
      <c r="CW221" s="77"/>
    </row>
    <row r="222" spans="1:168" x14ac:dyDescent="0.25">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410"/>
      <c r="Z222" s="427"/>
      <c r="AA222" s="34"/>
      <c r="AB222" s="34"/>
      <c r="AC222" s="34"/>
      <c r="AD222" s="34"/>
      <c r="AE222" s="34"/>
      <c r="AF222" s="34"/>
      <c r="AG222" s="34"/>
      <c r="AH222" s="34"/>
      <c r="AX222" s="460"/>
      <c r="AY222" s="77"/>
      <c r="AZ222" s="34"/>
      <c r="BA222" s="34"/>
      <c r="BB222" s="34"/>
      <c r="BC222" s="34"/>
      <c r="BD222" s="34"/>
      <c r="BE222" s="34"/>
      <c r="BF222" s="34"/>
      <c r="BG222" s="34"/>
      <c r="BH222" s="33"/>
      <c r="BI222" s="34"/>
      <c r="BJ222" s="167"/>
      <c r="BK222" s="34"/>
      <c r="BL222" s="40"/>
      <c r="BM222" s="40"/>
      <c r="BN222" s="40"/>
      <c r="BO222" s="40"/>
      <c r="BP222" s="40"/>
      <c r="BQ222" s="40"/>
      <c r="BR222" s="40"/>
      <c r="BS222" s="40"/>
      <c r="BT222" s="53"/>
      <c r="BU222" s="53"/>
      <c r="BV222" s="53"/>
      <c r="BW222" s="78"/>
      <c r="BX222" s="77"/>
      <c r="BY222" s="244"/>
      <c r="BZ222" s="244"/>
      <c r="CA222" s="244"/>
      <c r="CB222" s="244"/>
      <c r="CC222" s="244"/>
      <c r="CD222" s="244"/>
      <c r="CE222" s="244"/>
      <c r="CF222" s="244"/>
      <c r="CG222" s="244"/>
      <c r="CV222" s="78"/>
      <c r="CW222" s="77"/>
      <c r="CX222" s="244"/>
      <c r="CY222" s="244"/>
      <c r="CZ222" s="244"/>
      <c r="DA222" s="244"/>
      <c r="DB222" s="244"/>
      <c r="DC222" s="244"/>
      <c r="DD222" s="244"/>
      <c r="DE222" s="244"/>
      <c r="DF222" s="244"/>
      <c r="DG222" s="244"/>
      <c r="DH222" s="244"/>
      <c r="DI222" s="244"/>
      <c r="DJ222" s="244"/>
      <c r="DK222" s="244"/>
      <c r="DL222" s="244"/>
      <c r="DM222" s="244"/>
      <c r="DN222" s="244"/>
      <c r="DO222" s="244"/>
      <c r="DP222" s="244"/>
      <c r="DQ222" s="244"/>
      <c r="DR222" s="244"/>
      <c r="DS222" s="244"/>
      <c r="DT222" s="244"/>
      <c r="DU222" s="244"/>
      <c r="DV222" s="244"/>
      <c r="DW222" s="244"/>
      <c r="DX222" s="244"/>
      <c r="DY222" s="244"/>
      <c r="DZ222" s="244"/>
      <c r="EA222" s="244"/>
      <c r="EB222" s="244"/>
      <c r="EC222" s="244"/>
      <c r="ED222" s="244"/>
      <c r="EE222" s="244"/>
      <c r="EF222" s="244"/>
      <c r="EG222" s="244"/>
      <c r="EH222" s="244"/>
      <c r="EI222" s="244"/>
      <c r="EJ222" s="244"/>
      <c r="EK222" s="244"/>
      <c r="EL222" s="244"/>
      <c r="EM222" s="244"/>
      <c r="EN222" s="244"/>
      <c r="EO222" s="244"/>
      <c r="EP222" s="244"/>
      <c r="EQ222" s="244"/>
      <c r="ER222" s="244"/>
      <c r="ES222" s="244"/>
      <c r="ET222" s="244"/>
      <c r="EU222" s="244"/>
      <c r="EV222" s="244"/>
      <c r="EW222" s="244"/>
      <c r="EX222" s="244"/>
      <c r="EY222" s="244"/>
      <c r="EZ222" s="244"/>
      <c r="FA222" s="244"/>
      <c r="FB222" s="244"/>
      <c r="FC222" s="244"/>
      <c r="FD222" s="244"/>
      <c r="FE222" s="244"/>
      <c r="FF222" s="244"/>
      <c r="FG222" s="244"/>
      <c r="FH222" s="244"/>
      <c r="FI222" s="244"/>
      <c r="FJ222" s="244"/>
      <c r="FK222" s="244"/>
      <c r="FL222" s="244"/>
    </row>
    <row r="223" spans="1:168" s="418" customFormat="1" ht="15.6" thickBot="1" x14ac:dyDescent="0.3">
      <c r="A223" s="422"/>
      <c r="B223" s="422"/>
      <c r="C223" s="422"/>
      <c r="D223" s="422"/>
      <c r="E223" s="422"/>
      <c r="F223" s="422"/>
      <c r="G223" s="422"/>
      <c r="H223" s="422"/>
      <c r="I223" s="425"/>
      <c r="J223" s="422"/>
      <c r="K223" s="422"/>
      <c r="L223" s="422"/>
      <c r="M223" s="422"/>
      <c r="N223" s="422"/>
      <c r="O223" s="422"/>
      <c r="P223" s="422"/>
      <c r="Q223" s="422"/>
      <c r="R223" s="422"/>
      <c r="S223" s="422"/>
      <c r="T223" s="422"/>
      <c r="U223" s="422"/>
      <c r="V223" s="422"/>
      <c r="W223" s="422"/>
      <c r="X223" s="422"/>
      <c r="Y223" s="525"/>
      <c r="Z223" s="422"/>
      <c r="AA223" s="422"/>
      <c r="AB223" s="422"/>
      <c r="AC223" s="422"/>
      <c r="AD223" s="422"/>
      <c r="AE223" s="422"/>
      <c r="AF223" s="422"/>
      <c r="AG223" s="422"/>
      <c r="AH223" s="422"/>
      <c r="AI223" s="426"/>
      <c r="AJ223" s="426"/>
      <c r="AK223" s="426"/>
      <c r="AL223" s="426"/>
      <c r="AM223" s="426"/>
      <c r="AN223" s="426"/>
      <c r="AO223" s="426"/>
      <c r="AP223" s="426"/>
      <c r="AQ223" s="426"/>
      <c r="AR223" s="426"/>
      <c r="AS223" s="426"/>
      <c r="AT223" s="426"/>
      <c r="AU223" s="426"/>
      <c r="AV223" s="426"/>
      <c r="AW223" s="426"/>
      <c r="AX223" s="526"/>
      <c r="AY223" s="527"/>
      <c r="AZ223" s="422"/>
      <c r="BA223" s="422"/>
      <c r="BB223" s="422"/>
      <c r="BC223" s="422"/>
      <c r="BD223" s="422"/>
      <c r="BE223" s="422"/>
      <c r="BF223" s="422"/>
      <c r="BG223" s="422"/>
      <c r="BH223" s="422"/>
      <c r="BI223" s="422"/>
      <c r="BJ223" s="423"/>
      <c r="BK223" s="422"/>
      <c r="BL223" s="424"/>
      <c r="BM223" s="424"/>
      <c r="BN223" s="424"/>
      <c r="BO223" s="424"/>
      <c r="BP223" s="424"/>
      <c r="BQ223" s="424"/>
      <c r="BR223" s="424"/>
      <c r="BS223" s="424"/>
      <c r="BT223" s="424"/>
      <c r="BU223" s="424"/>
      <c r="BV223" s="424"/>
      <c r="BW223" s="528"/>
      <c r="BX223" s="527"/>
      <c r="BY223" s="426"/>
      <c r="BZ223" s="426"/>
      <c r="CA223" s="426"/>
      <c r="CB223" s="426"/>
      <c r="CC223" s="426"/>
      <c r="CD223" s="426"/>
      <c r="CE223" s="426"/>
      <c r="CF223" s="426"/>
      <c r="CG223" s="426"/>
      <c r="CH223" s="426"/>
      <c r="CI223" s="426"/>
      <c r="CJ223" s="426"/>
      <c r="CK223" s="426"/>
      <c r="CL223" s="426"/>
      <c r="CM223" s="426"/>
      <c r="CN223" s="426"/>
      <c r="CO223" s="426"/>
      <c r="CP223" s="426"/>
      <c r="CQ223" s="426"/>
      <c r="CR223" s="426"/>
      <c r="CS223" s="426"/>
      <c r="CT223" s="426"/>
      <c r="CU223" s="426"/>
      <c r="CV223" s="528"/>
      <c r="CW223" s="527"/>
      <c r="CX223" s="426"/>
      <c r="CY223" s="426"/>
      <c r="CZ223" s="426"/>
      <c r="DA223" s="426"/>
      <c r="DB223" s="426"/>
      <c r="DC223" s="426"/>
      <c r="DD223" s="426"/>
      <c r="DE223" s="426"/>
      <c r="DF223" s="426"/>
      <c r="DG223" s="426"/>
      <c r="DH223" s="426"/>
      <c r="DI223" s="426"/>
      <c r="DJ223" s="426"/>
      <c r="DK223" s="426"/>
      <c r="DL223" s="426"/>
      <c r="DM223" s="426"/>
      <c r="DN223" s="426"/>
      <c r="DO223" s="426"/>
      <c r="DP223" s="426"/>
      <c r="DQ223" s="426"/>
      <c r="DR223" s="426"/>
      <c r="DS223" s="426"/>
      <c r="DT223" s="426"/>
      <c r="DU223" s="426"/>
      <c r="DV223" s="244"/>
      <c r="DW223" s="244"/>
      <c r="DX223" s="244"/>
      <c r="DY223" s="244"/>
      <c r="DZ223" s="244"/>
      <c r="EA223" s="244"/>
      <c r="EB223" s="244"/>
      <c r="EC223" s="244"/>
      <c r="ED223" s="244"/>
      <c r="EE223" s="244"/>
      <c r="EF223" s="244"/>
      <c r="EG223" s="244"/>
      <c r="EH223" s="244"/>
      <c r="EI223" s="244"/>
      <c r="EJ223" s="244"/>
      <c r="EK223" s="244"/>
      <c r="EL223" s="244"/>
      <c r="EM223" s="244"/>
      <c r="EN223" s="244"/>
      <c r="EO223" s="244"/>
      <c r="EP223" s="244"/>
      <c r="EQ223" s="244"/>
      <c r="ER223" s="244"/>
      <c r="ES223" s="244"/>
      <c r="ET223" s="244"/>
      <c r="EU223" s="244"/>
      <c r="EV223" s="244"/>
      <c r="EW223" s="244"/>
      <c r="EX223" s="244"/>
      <c r="EY223" s="244"/>
      <c r="EZ223" s="244"/>
      <c r="FA223" s="244"/>
      <c r="FB223" s="244"/>
      <c r="FC223" s="244"/>
      <c r="FD223" s="244"/>
      <c r="FE223" s="244"/>
      <c r="FF223" s="244"/>
      <c r="FG223" s="244"/>
      <c r="FH223" s="244"/>
      <c r="FI223" s="244"/>
      <c r="FJ223" s="244"/>
      <c r="FK223" s="244"/>
      <c r="FL223" s="244"/>
    </row>
    <row r="224" spans="1:168" s="244" customFormat="1" ht="22.8" x14ac:dyDescent="0.25">
      <c r="A224" s="410"/>
      <c r="B224" s="410"/>
      <c r="C224" s="410"/>
      <c r="D224" s="410"/>
      <c r="E224" s="410"/>
      <c r="F224" s="410"/>
      <c r="G224" s="410"/>
      <c r="H224" s="413"/>
      <c r="I224" s="414" t="s">
        <v>3</v>
      </c>
      <c r="J224" s="410"/>
      <c r="K224" s="410"/>
      <c r="L224" s="410"/>
      <c r="M224" s="410"/>
      <c r="N224" s="410"/>
      <c r="O224" s="410"/>
      <c r="P224" s="410"/>
      <c r="Q224" s="410"/>
      <c r="R224" s="410"/>
      <c r="S224" s="410"/>
      <c r="T224" s="410"/>
      <c r="U224" s="410"/>
      <c r="V224" s="410"/>
      <c r="W224" s="410"/>
      <c r="X224" s="410"/>
      <c r="Y224" s="515"/>
      <c r="AA224" s="413"/>
      <c r="AB224" s="413"/>
      <c r="AC224" s="413"/>
      <c r="AD224" s="413"/>
      <c r="AE224" s="413"/>
      <c r="AF224" s="413"/>
      <c r="AG224" s="413"/>
      <c r="AH224" s="37" t="s">
        <v>3</v>
      </c>
      <c r="AI224"/>
      <c r="AJ224"/>
      <c r="AK224"/>
      <c r="AL224"/>
      <c r="AM224"/>
      <c r="AN224"/>
      <c r="AO224"/>
      <c r="AP224"/>
      <c r="AQ224"/>
      <c r="AR224"/>
      <c r="AS224"/>
      <c r="AT224"/>
      <c r="AU224"/>
      <c r="AV224"/>
      <c r="AW224"/>
      <c r="AX224" s="460"/>
      <c r="AY224" s="77"/>
      <c r="AZ224" s="413"/>
      <c r="BA224" s="413"/>
      <c r="BB224" s="413"/>
      <c r="BC224" s="413"/>
      <c r="BD224" s="413"/>
      <c r="BE224" s="413"/>
      <c r="BF224" s="413"/>
      <c r="BG224" s="414" t="s">
        <v>3</v>
      </c>
      <c r="BW224" s="78"/>
      <c r="BX224" s="77"/>
      <c r="CF224" s="34"/>
      <c r="CV224" s="78"/>
      <c r="CW224" s="77"/>
    </row>
    <row r="225" spans="1:168" ht="18" thickBot="1" x14ac:dyDescent="0.3">
      <c r="A225" s="34"/>
      <c r="B225" s="34"/>
      <c r="C225" s="34"/>
      <c r="D225" s="34"/>
      <c r="E225" s="32"/>
      <c r="F225" s="34"/>
      <c r="G225" s="34"/>
      <c r="H225" s="34"/>
      <c r="I225" s="34"/>
      <c r="J225" s="34"/>
      <c r="K225" s="34"/>
      <c r="L225" s="34"/>
      <c r="M225" s="34"/>
      <c r="N225" s="34"/>
      <c r="O225" s="34"/>
      <c r="P225" s="34"/>
      <c r="Q225" s="34"/>
      <c r="R225" s="34"/>
      <c r="S225" s="34"/>
      <c r="T225" s="34"/>
      <c r="U225" s="34"/>
      <c r="V225" s="34"/>
      <c r="W225" s="34"/>
      <c r="X225" s="34"/>
      <c r="Y225" s="450"/>
      <c r="Z225" s="244"/>
      <c r="AA225" s="34"/>
      <c r="AB225" s="34"/>
      <c r="AC225" s="34"/>
      <c r="AD225" s="32"/>
      <c r="AE225" s="34"/>
      <c r="AF225" s="34"/>
      <c r="AG225" s="34"/>
      <c r="AH225" s="34"/>
      <c r="AI225" s="33"/>
      <c r="AJ225" s="34"/>
      <c r="AK225" s="167"/>
      <c r="AL225" s="34"/>
      <c r="AM225" s="40"/>
      <c r="AN225" s="40"/>
      <c r="AO225" s="40"/>
      <c r="AP225" s="40"/>
      <c r="AQ225" s="40"/>
      <c r="AR225" s="40"/>
      <c r="AS225" s="40"/>
      <c r="AT225" s="40"/>
      <c r="AU225" s="40"/>
      <c r="AV225" s="40"/>
      <c r="AW225" s="244"/>
      <c r="AX225" s="461"/>
      <c r="AY225" s="77"/>
      <c r="AZ225" s="34"/>
      <c r="BA225" s="34"/>
      <c r="BB225" s="34"/>
      <c r="BC225" s="32"/>
      <c r="BD225" s="34"/>
      <c r="BE225" s="34"/>
      <c r="BF225" s="34"/>
      <c r="BG225" s="34"/>
      <c r="BH225" s="244"/>
      <c r="BI225" s="244"/>
      <c r="BJ225" s="244"/>
      <c r="BK225" s="244"/>
      <c r="BL225" s="244"/>
      <c r="BM225" s="244"/>
      <c r="BN225" s="244"/>
      <c r="BO225" s="244"/>
      <c r="BP225" s="244"/>
      <c r="BQ225" s="244"/>
      <c r="BR225" s="244"/>
      <c r="BS225" s="244"/>
      <c r="BT225" s="244"/>
      <c r="BU225" s="244"/>
      <c r="BV225" s="244"/>
      <c r="BW225" s="78"/>
      <c r="BX225" s="244"/>
      <c r="BY225" s="244"/>
      <c r="BZ225" s="244"/>
      <c r="CA225" s="244"/>
      <c r="CB225" s="244"/>
      <c r="CC225" s="244"/>
      <c r="CD225" s="244"/>
      <c r="CE225" s="244"/>
      <c r="CF225" s="244"/>
      <c r="CG225" s="244"/>
      <c r="CH225" s="244"/>
      <c r="CI225" s="244"/>
      <c r="CJ225" s="244"/>
      <c r="CK225" s="244"/>
      <c r="CL225" s="244"/>
      <c r="CM225" s="244"/>
      <c r="CN225" s="244"/>
      <c r="CO225" s="244"/>
      <c r="CP225" s="244"/>
      <c r="CQ225" s="244"/>
      <c r="CR225" s="244"/>
      <c r="CS225" s="244"/>
      <c r="CT225" s="244"/>
      <c r="CU225" s="244"/>
      <c r="CV225" s="78"/>
      <c r="CW225" s="77"/>
      <c r="CX225" s="40"/>
      <c r="CY225" s="40"/>
      <c r="CZ225" s="40"/>
      <c r="DA225" s="40"/>
      <c r="DB225" s="40"/>
      <c r="DC225" s="40"/>
      <c r="DD225" s="40"/>
      <c r="DE225" s="40"/>
      <c r="DF225" s="40"/>
      <c r="DG225" s="40"/>
      <c r="DH225" s="40"/>
      <c r="DI225" s="40"/>
      <c r="DJ225" s="40"/>
      <c r="DK225" s="40"/>
      <c r="DL225" s="40"/>
      <c r="DM225" s="40"/>
      <c r="DN225" s="40"/>
      <c r="DO225" s="40"/>
      <c r="DP225" s="40"/>
      <c r="DQ225" s="40"/>
      <c r="DR225" s="40"/>
      <c r="DS225" s="40"/>
      <c r="DT225" s="77"/>
      <c r="DU225" s="244"/>
      <c r="DV225" s="244"/>
      <c r="DW225" s="244"/>
      <c r="DX225" s="244"/>
      <c r="DY225" s="244"/>
      <c r="DZ225" s="244"/>
      <c r="EA225" s="244"/>
      <c r="EB225" s="244"/>
      <c r="EC225" s="244"/>
      <c r="ED225" s="244"/>
      <c r="EE225" s="244"/>
      <c r="EF225" s="244"/>
      <c r="EG225" s="244"/>
      <c r="EH225" s="244"/>
      <c r="EI225" s="244"/>
      <c r="EJ225" s="244"/>
      <c r="EK225" s="244"/>
      <c r="EL225" s="244"/>
      <c r="EM225" s="244"/>
      <c r="EN225" s="244"/>
      <c r="EO225" s="244"/>
      <c r="EP225" s="244"/>
      <c r="EQ225" s="244"/>
      <c r="ER225" s="244"/>
      <c r="ES225" s="244"/>
      <c r="ET225" s="244"/>
      <c r="EU225" s="244"/>
      <c r="EV225" s="244"/>
      <c r="EW225" s="244"/>
      <c r="EX225" s="244"/>
      <c r="EY225" s="244"/>
      <c r="EZ225" s="244"/>
      <c r="FA225" s="244"/>
      <c r="FB225" s="244"/>
      <c r="FC225" s="244"/>
      <c r="FD225" s="244"/>
      <c r="FE225" s="244"/>
      <c r="FF225" s="244"/>
      <c r="FG225" s="244"/>
      <c r="FH225" s="244"/>
      <c r="FI225" s="244"/>
      <c r="FJ225" s="244"/>
      <c r="FK225" s="244"/>
      <c r="FL225" s="244"/>
    </row>
    <row r="226" spans="1:168" ht="15.6" thickTop="1" x14ac:dyDescent="0.25">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410"/>
      <c r="Z226" s="427"/>
      <c r="AA226" s="34"/>
      <c r="AB226" s="34"/>
      <c r="AC226" s="34"/>
      <c r="AD226" s="34"/>
      <c r="AE226" s="34"/>
      <c r="AF226" s="34"/>
      <c r="AG226" s="34"/>
      <c r="AH226" s="34"/>
      <c r="AI226" s="34"/>
      <c r="AJ226" s="34"/>
      <c r="AK226" s="167"/>
      <c r="AL226" s="34"/>
      <c r="AM226" s="40"/>
      <c r="AN226" s="40"/>
      <c r="AO226" s="40"/>
      <c r="AP226" s="40"/>
      <c r="AQ226" s="40"/>
      <c r="AR226" s="40"/>
      <c r="AS226" s="40"/>
      <c r="AT226" s="40"/>
      <c r="AU226" s="40"/>
      <c r="AV226" s="40"/>
      <c r="AW226" s="244"/>
      <c r="AX226" s="461"/>
      <c r="AY226" s="77"/>
      <c r="AZ226" s="34"/>
      <c r="BA226" s="34"/>
      <c r="BB226" s="34"/>
      <c r="BC226" s="34"/>
      <c r="BD226" s="34"/>
      <c r="BE226" s="34"/>
      <c r="BF226" s="34"/>
      <c r="BG226" s="34"/>
      <c r="BH226" s="244"/>
      <c r="BI226" s="244"/>
      <c r="BJ226" s="244"/>
      <c r="BK226" s="244"/>
      <c r="BL226" s="244"/>
      <c r="BM226" s="244"/>
      <c r="BN226" s="244"/>
      <c r="BO226" s="244"/>
      <c r="BP226" s="244"/>
      <c r="BQ226" s="244"/>
      <c r="BR226" s="244"/>
      <c r="BS226" s="244"/>
      <c r="BT226" s="244"/>
      <c r="BU226" s="244"/>
      <c r="BV226" s="244"/>
      <c r="BW226" s="78"/>
      <c r="BX226" s="244"/>
      <c r="BY226" s="244"/>
      <c r="BZ226" s="244"/>
      <c r="CA226" s="244"/>
      <c r="CB226" s="244"/>
      <c r="CC226" s="244"/>
      <c r="CD226" s="244"/>
      <c r="CE226" s="244"/>
      <c r="CF226" s="244"/>
      <c r="CG226" s="244"/>
      <c r="CH226" s="244"/>
      <c r="CI226" s="244"/>
      <c r="CJ226" s="244"/>
      <c r="CK226" s="244"/>
      <c r="CL226" s="244"/>
      <c r="CM226" s="244"/>
      <c r="CN226" s="244"/>
      <c r="CO226" s="244"/>
      <c r="CP226" s="244"/>
      <c r="CQ226" s="244"/>
      <c r="CR226" s="244"/>
      <c r="CS226" s="244"/>
      <c r="CT226" s="244"/>
      <c r="CU226" s="244"/>
      <c r="CV226" s="78"/>
      <c r="CW226" s="77"/>
      <c r="CX226" s="531"/>
      <c r="CY226" s="532"/>
      <c r="CZ226" s="532"/>
      <c r="DA226" s="532"/>
      <c r="DB226" s="532"/>
      <c r="DC226" s="532"/>
      <c r="DD226" s="532"/>
      <c r="DE226" s="532"/>
      <c r="DF226" s="532"/>
      <c r="DG226" s="532"/>
      <c r="DH226" s="532"/>
      <c r="DI226" s="532"/>
      <c r="DJ226" s="532"/>
      <c r="DK226" s="532"/>
      <c r="DL226" s="532"/>
      <c r="DM226" s="532"/>
      <c r="DN226" s="532"/>
      <c r="DO226" s="532"/>
      <c r="DP226" s="532"/>
      <c r="DQ226" s="532"/>
      <c r="DR226" s="532"/>
      <c r="DS226" s="533"/>
      <c r="DT226" s="77"/>
      <c r="DU226" s="244"/>
      <c r="DV226" s="244"/>
      <c r="DW226" s="244"/>
      <c r="DX226" s="244"/>
      <c r="DY226" s="244"/>
      <c r="DZ226" s="244"/>
      <c r="EA226" s="244"/>
      <c r="EB226" s="244"/>
      <c r="EC226" s="244"/>
      <c r="ED226" s="244"/>
      <c r="EE226" s="244"/>
      <c r="EF226" s="244"/>
      <c r="EG226" s="244"/>
      <c r="EH226" s="244"/>
      <c r="EI226" s="244"/>
      <c r="EJ226" s="244"/>
      <c r="EK226" s="244"/>
      <c r="EL226" s="244"/>
      <c r="EM226" s="244"/>
      <c r="EN226" s="244"/>
      <c r="EO226" s="244"/>
      <c r="EP226" s="244"/>
      <c r="EQ226" s="244"/>
      <c r="ER226" s="244"/>
      <c r="ES226" s="244"/>
      <c r="ET226" s="244"/>
      <c r="EU226" s="244"/>
      <c r="EV226" s="244"/>
      <c r="EW226" s="244"/>
      <c r="EX226" s="244"/>
      <c r="EY226" s="244"/>
      <c r="EZ226" s="244"/>
      <c r="FA226" s="244"/>
      <c r="FB226" s="244"/>
      <c r="FC226" s="244"/>
      <c r="FD226" s="244"/>
      <c r="FE226" s="244"/>
      <c r="FF226" s="244"/>
      <c r="FG226" s="244"/>
      <c r="FH226" s="244"/>
      <c r="FI226" s="244"/>
      <c r="FJ226" s="244"/>
      <c r="FK226" s="244"/>
      <c r="FL226" s="244"/>
    </row>
    <row r="227" spans="1:168" ht="22.8" x14ac:dyDescent="0.25">
      <c r="A227" s="50"/>
      <c r="B227" s="50" t="s">
        <v>171</v>
      </c>
      <c r="C227" s="50"/>
      <c r="D227" s="50"/>
      <c r="E227" s="50"/>
      <c r="F227" s="50" t="s">
        <v>166</v>
      </c>
      <c r="G227" s="50"/>
      <c r="H227" s="50"/>
      <c r="I227" s="51"/>
      <c r="J227" s="50" t="s">
        <v>167</v>
      </c>
      <c r="K227" s="50"/>
      <c r="L227" s="50"/>
      <c r="M227" s="51"/>
      <c r="N227" s="50" t="s">
        <v>168</v>
      </c>
      <c r="O227" s="50"/>
      <c r="P227" s="50"/>
      <c r="Q227" s="51"/>
      <c r="R227" s="50" t="s">
        <v>169</v>
      </c>
      <c r="S227" s="50"/>
      <c r="T227" s="50"/>
      <c r="U227" s="51"/>
      <c r="V227" s="52" t="s">
        <v>170</v>
      </c>
      <c r="W227" s="52"/>
      <c r="X227" s="53"/>
      <c r="Y227" s="442"/>
      <c r="Z227" s="427"/>
      <c r="AA227" s="50" t="s">
        <v>171</v>
      </c>
      <c r="AB227" s="50"/>
      <c r="AC227" s="50"/>
      <c r="AD227" s="50"/>
      <c r="AE227" s="50" t="s">
        <v>166</v>
      </c>
      <c r="AF227" s="50"/>
      <c r="AG227" s="50"/>
      <c r="AH227" s="34"/>
      <c r="AI227" s="50" t="s">
        <v>167</v>
      </c>
      <c r="AJ227" s="50"/>
      <c r="AK227" s="50"/>
      <c r="AL227" s="51"/>
      <c r="AM227" s="50" t="s">
        <v>168</v>
      </c>
      <c r="AN227" s="50"/>
      <c r="AO227" s="50"/>
      <c r="AP227" s="51"/>
      <c r="AQ227" s="50" t="s">
        <v>169</v>
      </c>
      <c r="AR227" s="50"/>
      <c r="AS227" s="50"/>
      <c r="AT227" s="50"/>
      <c r="AU227" s="52" t="s">
        <v>170</v>
      </c>
      <c r="AV227" s="52"/>
      <c r="AW227" s="53"/>
      <c r="AX227" s="461"/>
      <c r="AY227" s="77"/>
      <c r="AZ227" s="50" t="s">
        <v>171</v>
      </c>
      <c r="BA227" s="50"/>
      <c r="BB227" s="50"/>
      <c r="BC227" s="50"/>
      <c r="BD227" s="50" t="s">
        <v>166</v>
      </c>
      <c r="BE227" s="50"/>
      <c r="BF227" s="50"/>
      <c r="BG227" s="34"/>
      <c r="BH227" s="50" t="s">
        <v>167</v>
      </c>
      <c r="BI227" s="50"/>
      <c r="BJ227" s="50"/>
      <c r="BK227" s="51"/>
      <c r="BL227" s="50" t="s">
        <v>168</v>
      </c>
      <c r="BM227" s="50"/>
      <c r="BN227" s="50"/>
      <c r="BO227" s="51"/>
      <c r="BP227" s="50" t="s">
        <v>169</v>
      </c>
      <c r="BQ227" s="50"/>
      <c r="BR227" s="50"/>
      <c r="BS227" s="50"/>
      <c r="BT227" s="52" t="s">
        <v>170</v>
      </c>
      <c r="BU227" s="52"/>
      <c r="BV227" s="53"/>
      <c r="BW227" s="78"/>
      <c r="BX227" s="77"/>
      <c r="BY227" s="50" t="s">
        <v>171</v>
      </c>
      <c r="BZ227" s="50"/>
      <c r="CA227" s="50"/>
      <c r="CB227" s="50"/>
      <c r="CC227" s="50" t="s">
        <v>166</v>
      </c>
      <c r="CD227" s="50"/>
      <c r="CE227" s="50"/>
      <c r="CF227" s="34"/>
      <c r="CG227" s="50" t="s">
        <v>167</v>
      </c>
      <c r="CH227" s="50"/>
      <c r="CI227" s="50"/>
      <c r="CJ227" s="51"/>
      <c r="CK227" s="50" t="s">
        <v>168</v>
      </c>
      <c r="CL227" s="50"/>
      <c r="CM227" s="50"/>
      <c r="CN227" s="51"/>
      <c r="CO227" s="50" t="s">
        <v>169</v>
      </c>
      <c r="CP227" s="50"/>
      <c r="CQ227" s="50"/>
      <c r="CR227" s="33"/>
      <c r="CS227" s="52" t="s">
        <v>170</v>
      </c>
      <c r="CT227" s="52"/>
      <c r="CU227" s="53"/>
      <c r="CV227" s="78"/>
      <c r="CW227" s="77"/>
      <c r="CX227" s="529"/>
      <c r="CY227" s="411"/>
      <c r="CZ227" s="411"/>
      <c r="DA227" s="415"/>
      <c r="DB227" s="411"/>
      <c r="DC227" s="411"/>
      <c r="DD227" s="411"/>
      <c r="DE227" s="415" t="s">
        <v>65</v>
      </c>
      <c r="DF227" s="411"/>
      <c r="DG227" s="411"/>
      <c r="DH227" s="411"/>
      <c r="DI227" s="411"/>
      <c r="DJ227" s="411"/>
      <c r="DK227" s="411"/>
      <c r="DL227" s="411"/>
      <c r="DM227" s="411"/>
      <c r="DN227" s="411"/>
      <c r="DO227" s="411"/>
      <c r="DP227" s="411"/>
      <c r="DQ227" s="411"/>
      <c r="DR227" s="411"/>
      <c r="DS227" s="416"/>
      <c r="DT227" s="77"/>
      <c r="DU227" s="244"/>
      <c r="DV227" s="244"/>
      <c r="DW227" s="244"/>
      <c r="DX227" s="244"/>
      <c r="DY227" s="244"/>
      <c r="DZ227" s="244"/>
      <c r="EA227" s="244"/>
      <c r="EB227" s="244"/>
      <c r="EC227" s="244"/>
      <c r="ED227" s="244"/>
      <c r="EE227" s="244"/>
      <c r="EF227" s="244"/>
      <c r="EG227" s="244"/>
      <c r="EH227" s="244"/>
      <c r="EI227" s="244"/>
      <c r="EJ227" s="244"/>
      <c r="EK227" s="244"/>
      <c r="EL227" s="244"/>
      <c r="EM227" s="244"/>
      <c r="EN227" s="244"/>
      <c r="EO227" s="244"/>
      <c r="EP227" s="244"/>
      <c r="EQ227" s="244"/>
      <c r="ER227" s="244"/>
      <c r="ES227" s="244"/>
      <c r="ET227" s="244"/>
      <c r="EU227" s="244"/>
      <c r="EV227" s="244"/>
      <c r="EW227" s="244"/>
      <c r="EX227" s="244"/>
      <c r="EY227" s="244"/>
      <c r="EZ227" s="244"/>
      <c r="FA227" s="244"/>
      <c r="FB227" s="244"/>
      <c r="FC227" s="244"/>
      <c r="FD227" s="244"/>
      <c r="FE227" s="244"/>
      <c r="FF227" s="244"/>
      <c r="FG227" s="244"/>
      <c r="FH227" s="244"/>
      <c r="FI227" s="244"/>
      <c r="FJ227" s="244"/>
      <c r="FK227" s="244"/>
      <c r="FL227" s="244"/>
    </row>
    <row r="228" spans="1:168" ht="15.6" thickBot="1" x14ac:dyDescent="0.3">
      <c r="A228" s="34"/>
      <c r="B228" s="34"/>
      <c r="C228" s="34"/>
      <c r="D228" s="34"/>
      <c r="E228" s="34"/>
      <c r="F228" s="34"/>
      <c r="G228" s="34"/>
      <c r="H228" s="34"/>
      <c r="I228" s="34"/>
      <c r="J228" s="34"/>
      <c r="K228" s="34"/>
      <c r="L228" s="34"/>
      <c r="M228" s="34"/>
      <c r="N228" s="40"/>
      <c r="O228" s="40"/>
      <c r="P228" s="40"/>
      <c r="Q228" s="40"/>
      <c r="R228" s="34"/>
      <c r="S228" s="34"/>
      <c r="T228" s="34"/>
      <c r="U228" s="40"/>
      <c r="V228" s="417"/>
      <c r="W228" s="417"/>
      <c r="X228" s="417"/>
      <c r="Y228" s="411"/>
      <c r="Z228" s="446"/>
      <c r="AA228" s="34"/>
      <c r="AB228" s="34"/>
      <c r="AC228" s="34"/>
      <c r="AD228" s="34"/>
      <c r="AE228" s="34"/>
      <c r="AF228" s="34"/>
      <c r="AG228" s="34"/>
      <c r="AH228" s="34"/>
      <c r="AI228" s="34"/>
      <c r="AJ228" s="34"/>
      <c r="AK228" s="34"/>
      <c r="AL228" s="34"/>
      <c r="AM228" s="40"/>
      <c r="AN228" s="40"/>
      <c r="AO228" s="40"/>
      <c r="AP228" s="40"/>
      <c r="AQ228" s="34"/>
      <c r="AR228" s="34"/>
      <c r="AS228" s="34"/>
      <c r="AT228" s="34"/>
      <c r="AU228" s="417"/>
      <c r="AV228" s="417"/>
      <c r="AW228" s="417"/>
      <c r="AX228" s="461"/>
      <c r="AY228" s="77"/>
      <c r="AZ228" s="34"/>
      <c r="BA228" s="34"/>
      <c r="BB228" s="34"/>
      <c r="BC228" s="34"/>
      <c r="BD228" s="34"/>
      <c r="BE228" s="34"/>
      <c r="BF228" s="34"/>
      <c r="BG228" s="34"/>
      <c r="BH228" s="34"/>
      <c r="BI228" s="34"/>
      <c r="BJ228" s="34"/>
      <c r="BK228" s="34"/>
      <c r="BL228" s="40"/>
      <c r="BM228" s="40"/>
      <c r="BN228" s="40"/>
      <c r="BO228" s="40"/>
      <c r="BP228" s="34"/>
      <c r="BQ228" s="34"/>
      <c r="BR228" s="34"/>
      <c r="BS228" s="34"/>
      <c r="BT228" s="57"/>
      <c r="BU228" s="57"/>
      <c r="BV228" s="57"/>
      <c r="BW228" s="78"/>
      <c r="BX228" s="77"/>
      <c r="BY228" s="34"/>
      <c r="BZ228" s="34"/>
      <c r="CA228" s="34"/>
      <c r="CB228" s="34"/>
      <c r="CC228" s="34"/>
      <c r="CD228" s="34"/>
      <c r="CE228" s="34"/>
      <c r="CF228" s="34"/>
      <c r="CG228" s="34"/>
      <c r="CH228" s="34"/>
      <c r="CI228" s="34"/>
      <c r="CJ228" s="34"/>
      <c r="CK228" s="40"/>
      <c r="CL228" s="40"/>
      <c r="CM228" s="40"/>
      <c r="CN228" s="40"/>
      <c r="CO228" s="34"/>
      <c r="CP228" s="34"/>
      <c r="CQ228" s="34"/>
      <c r="CR228" s="34"/>
      <c r="CS228" s="57"/>
      <c r="CT228" s="57"/>
      <c r="CU228" s="57"/>
      <c r="CV228" s="78"/>
      <c r="CW228" s="77"/>
      <c r="CX228" s="47"/>
      <c r="CY228" s="40"/>
      <c r="CZ228" s="40"/>
      <c r="DA228" s="40"/>
      <c r="DB228" s="40"/>
      <c r="DC228" s="40"/>
      <c r="DD228" s="40"/>
      <c r="DE228" s="40"/>
      <c r="DF228" s="40"/>
      <c r="DG228" s="40"/>
      <c r="DH228" s="40"/>
      <c r="DI228" s="40"/>
      <c r="DJ228" s="40"/>
      <c r="DK228" s="40"/>
      <c r="DL228" s="40"/>
      <c r="DM228" s="40"/>
      <c r="DN228" s="40"/>
      <c r="DO228" s="40"/>
      <c r="DP228" s="40"/>
      <c r="DQ228" s="40"/>
      <c r="DR228" s="40"/>
      <c r="DS228" s="49"/>
      <c r="DT228" s="77"/>
      <c r="DU228" s="244"/>
      <c r="DV228" s="244"/>
      <c r="DW228" s="244"/>
      <c r="DX228" s="244"/>
      <c r="DY228" s="244"/>
      <c r="DZ228" s="244"/>
      <c r="EA228" s="244"/>
      <c r="EB228" s="244"/>
      <c r="EC228" s="244"/>
      <c r="ED228" s="244"/>
      <c r="EE228" s="244"/>
      <c r="EF228" s="244"/>
      <c r="EG228" s="244"/>
      <c r="EH228" s="244"/>
      <c r="EI228" s="244"/>
      <c r="EJ228" s="244"/>
      <c r="EK228" s="244"/>
      <c r="EL228" s="244"/>
      <c r="EM228" s="244"/>
      <c r="EN228" s="244"/>
      <c r="EO228" s="244"/>
      <c r="EP228" s="244"/>
      <c r="EQ228" s="244"/>
      <c r="ER228" s="244"/>
      <c r="ES228" s="244"/>
      <c r="ET228" s="244"/>
      <c r="EU228" s="244"/>
      <c r="EV228" s="244"/>
      <c r="EW228" s="244"/>
      <c r="EX228" s="244"/>
      <c r="EY228" s="244"/>
      <c r="EZ228" s="244"/>
      <c r="FA228" s="244"/>
      <c r="FB228" s="244"/>
      <c r="FC228" s="244"/>
      <c r="FD228" s="244"/>
      <c r="FE228" s="244"/>
      <c r="FF228" s="244"/>
      <c r="FG228" s="244"/>
      <c r="FH228" s="244"/>
      <c r="FI228" s="244"/>
      <c r="FJ228" s="244"/>
      <c r="FK228" s="244"/>
      <c r="FL228" s="244"/>
    </row>
    <row r="229" spans="1:168" ht="15.6" thickBot="1" x14ac:dyDescent="0.3">
      <c r="A229" s="33"/>
      <c r="B229" s="58" t="s">
        <v>77</v>
      </c>
      <c r="C229" s="59" t="s">
        <v>172</v>
      </c>
      <c r="D229" s="60">
        <f>AO7</f>
        <v>0</v>
      </c>
      <c r="E229" s="34"/>
      <c r="F229" s="58" t="s">
        <v>77</v>
      </c>
      <c r="G229" s="59" t="s">
        <v>172</v>
      </c>
      <c r="H229" s="60">
        <f>D229</f>
        <v>0</v>
      </c>
      <c r="I229" s="34"/>
      <c r="J229" s="547" t="s">
        <v>76</v>
      </c>
      <c r="K229" s="548" t="s">
        <v>172</v>
      </c>
      <c r="L229" s="549" t="s">
        <v>126</v>
      </c>
      <c r="M229" s="34"/>
      <c r="N229" s="557" t="s">
        <v>76</v>
      </c>
      <c r="O229" s="558" t="s">
        <v>172</v>
      </c>
      <c r="P229" s="549" t="s">
        <v>127</v>
      </c>
      <c r="Q229" s="40"/>
      <c r="R229" s="557" t="s">
        <v>76</v>
      </c>
      <c r="S229" s="558" t="s">
        <v>172</v>
      </c>
      <c r="T229" s="549" t="s">
        <v>173</v>
      </c>
      <c r="U229" s="34"/>
      <c r="V229" s="557" t="s">
        <v>76</v>
      </c>
      <c r="W229" s="558" t="s">
        <v>172</v>
      </c>
      <c r="X229" s="567" t="s">
        <v>174</v>
      </c>
      <c r="Y229" s="411"/>
      <c r="Z229" s="427"/>
      <c r="AA229" s="58" t="s">
        <v>77</v>
      </c>
      <c r="AB229" s="59" t="s">
        <v>172</v>
      </c>
      <c r="AC229" s="60">
        <f>AI7</f>
        <v>0</v>
      </c>
      <c r="AD229" s="34"/>
      <c r="AE229" s="58" t="s">
        <v>77</v>
      </c>
      <c r="AF229" s="59" t="s">
        <v>172</v>
      </c>
      <c r="AG229" s="60">
        <f>AC229</f>
        <v>0</v>
      </c>
      <c r="AH229" s="34"/>
      <c r="AI229" s="547" t="s">
        <v>76</v>
      </c>
      <c r="AJ229" s="548" t="s">
        <v>172</v>
      </c>
      <c r="AK229" s="549" t="s">
        <v>126</v>
      </c>
      <c r="AL229" s="34"/>
      <c r="AM229" s="557" t="s">
        <v>76</v>
      </c>
      <c r="AN229" s="558" t="s">
        <v>172</v>
      </c>
      <c r="AO229" s="549" t="s">
        <v>127</v>
      </c>
      <c r="AP229" s="40"/>
      <c r="AQ229" s="557" t="s">
        <v>76</v>
      </c>
      <c r="AR229" s="558" t="s">
        <v>172</v>
      </c>
      <c r="AS229" s="549" t="s">
        <v>173</v>
      </c>
      <c r="AT229" s="34"/>
      <c r="AU229" s="557" t="s">
        <v>76</v>
      </c>
      <c r="AV229" s="558" t="s">
        <v>172</v>
      </c>
      <c r="AW229" s="549" t="s">
        <v>174</v>
      </c>
      <c r="AX229" s="461"/>
      <c r="AY229" s="77"/>
      <c r="AZ229" s="58" t="s">
        <v>77</v>
      </c>
      <c r="BA229" s="59" t="s">
        <v>172</v>
      </c>
      <c r="BB229" s="60">
        <f>AL7</f>
        <v>0</v>
      </c>
      <c r="BC229" s="34"/>
      <c r="BD229" s="58" t="s">
        <v>77</v>
      </c>
      <c r="BE229" s="59" t="s">
        <v>172</v>
      </c>
      <c r="BF229" s="60">
        <f>BB229</f>
        <v>0</v>
      </c>
      <c r="BG229" s="34"/>
      <c r="BH229" s="547" t="s">
        <v>76</v>
      </c>
      <c r="BI229" s="548" t="s">
        <v>172</v>
      </c>
      <c r="BJ229" s="549" t="s">
        <v>126</v>
      </c>
      <c r="BK229" s="34"/>
      <c r="BL229" s="65" t="s">
        <v>76</v>
      </c>
      <c r="BM229" s="65" t="s">
        <v>172</v>
      </c>
      <c r="BN229" s="64" t="s">
        <v>127</v>
      </c>
      <c r="BO229" s="40"/>
      <c r="BP229" s="65" t="s">
        <v>76</v>
      </c>
      <c r="BQ229" s="65" t="s">
        <v>172</v>
      </c>
      <c r="BR229" s="64" t="s">
        <v>173</v>
      </c>
      <c r="BS229" s="34"/>
      <c r="BT229" s="65" t="s">
        <v>76</v>
      </c>
      <c r="BU229" s="65" t="s">
        <v>172</v>
      </c>
      <c r="BV229" s="64" t="s">
        <v>174</v>
      </c>
      <c r="BW229" s="78"/>
      <c r="BX229" s="77"/>
      <c r="BY229" s="58" t="s">
        <v>77</v>
      </c>
      <c r="BZ229" s="59" t="s">
        <v>172</v>
      </c>
      <c r="CA229" s="60">
        <f>AF7</f>
        <v>0</v>
      </c>
      <c r="CB229" s="34"/>
      <c r="CC229" s="58" t="s">
        <v>77</v>
      </c>
      <c r="CD229" s="59" t="s">
        <v>172</v>
      </c>
      <c r="CE229" s="60">
        <f>CA229</f>
        <v>0</v>
      </c>
      <c r="CF229" s="34"/>
      <c r="CG229" s="547" t="s">
        <v>76</v>
      </c>
      <c r="CH229" s="548" t="s">
        <v>172</v>
      </c>
      <c r="CI229" s="549" t="s">
        <v>126</v>
      </c>
      <c r="CJ229" s="34"/>
      <c r="CK229" s="65" t="s">
        <v>76</v>
      </c>
      <c r="CL229" s="65" t="s">
        <v>172</v>
      </c>
      <c r="CM229" s="591" t="s">
        <v>127</v>
      </c>
      <c r="CN229" s="40"/>
      <c r="CO229" s="557" t="s">
        <v>76</v>
      </c>
      <c r="CP229" s="558" t="s">
        <v>172</v>
      </c>
      <c r="CQ229" s="549" t="s">
        <v>173</v>
      </c>
      <c r="CR229" s="34"/>
      <c r="CS229" s="65" t="s">
        <v>76</v>
      </c>
      <c r="CT229" s="65" t="s">
        <v>172</v>
      </c>
      <c r="CU229" s="591" t="s">
        <v>174</v>
      </c>
      <c r="CV229" s="78"/>
      <c r="CW229" s="77"/>
      <c r="CX229" s="47"/>
      <c r="CY229" s="40"/>
      <c r="CZ229" s="40"/>
      <c r="DA229" s="40"/>
      <c r="DB229" s="40"/>
      <c r="DC229" s="40"/>
      <c r="DD229" s="40"/>
      <c r="DE229" s="40"/>
      <c r="DF229" s="40"/>
      <c r="DG229" s="40"/>
      <c r="DH229" s="40"/>
      <c r="DI229" s="40"/>
      <c r="DJ229" s="40"/>
      <c r="DK229" s="40"/>
      <c r="DL229" s="40"/>
      <c r="DM229" s="40"/>
      <c r="DN229" s="40"/>
      <c r="DO229" s="40"/>
      <c r="DP229" s="40"/>
      <c r="DQ229" s="40"/>
      <c r="DR229" s="40"/>
      <c r="DS229" s="49"/>
      <c r="DT229" s="77"/>
      <c r="DU229" s="244"/>
      <c r="DV229" s="244"/>
      <c r="DW229" s="244"/>
      <c r="DX229" s="244"/>
      <c r="DY229" s="244"/>
      <c r="DZ229" s="244"/>
      <c r="EA229" s="244"/>
      <c r="EB229" s="244"/>
      <c r="EC229" s="244"/>
      <c r="ED229" s="244"/>
      <c r="EE229" s="244"/>
      <c r="EF229" s="244"/>
      <c r="EG229" s="244"/>
      <c r="EH229" s="244"/>
      <c r="EI229" s="244"/>
      <c r="EJ229" s="244"/>
      <c r="EK229" s="244"/>
      <c r="EL229" s="244"/>
      <c r="EM229" s="244"/>
      <c r="EN229" s="244"/>
      <c r="EO229" s="244"/>
      <c r="EP229" s="244"/>
      <c r="EQ229" s="244"/>
      <c r="ER229" s="244"/>
      <c r="ES229" s="244"/>
      <c r="ET229" s="244"/>
      <c r="EU229" s="244"/>
      <c r="EV229" s="244"/>
      <c r="EW229" s="244"/>
      <c r="EX229" s="244"/>
      <c r="EY229" s="244"/>
      <c r="EZ229" s="244"/>
      <c r="FA229" s="244"/>
      <c r="FB229" s="244"/>
      <c r="FC229" s="244"/>
      <c r="FD229" s="244"/>
      <c r="FE229" s="244"/>
      <c r="FF229" s="244"/>
      <c r="FG229" s="244"/>
      <c r="FH229" s="244"/>
      <c r="FI229" s="244"/>
      <c r="FJ229" s="244"/>
      <c r="FK229" s="244"/>
      <c r="FL229" s="244"/>
    </row>
    <row r="230" spans="1:168" ht="22.8" x14ac:dyDescent="0.25">
      <c r="A230" s="33"/>
      <c r="B230" s="69"/>
      <c r="C230" s="34" t="s">
        <v>175</v>
      </c>
      <c r="D230" s="70">
        <f>D21</f>
        <v>4.0999999999999996</v>
      </c>
      <c r="E230" s="34"/>
      <c r="F230" s="69"/>
      <c r="G230" s="96" t="s">
        <v>176</v>
      </c>
      <c r="H230" s="70">
        <f>H21</f>
        <v>0</v>
      </c>
      <c r="I230" s="34"/>
      <c r="J230" s="561" t="s">
        <v>77</v>
      </c>
      <c r="K230" s="72">
        <f>H229</f>
        <v>0</v>
      </c>
      <c r="L230" s="464" t="str">
        <f t="shared" ref="L230:L248" si="66">L124</f>
        <v>B/C</v>
      </c>
      <c r="M230" s="34"/>
      <c r="N230" s="550" t="s">
        <v>77</v>
      </c>
      <c r="O230" s="75">
        <f t="shared" ref="O230:O237" si="67">K230</f>
        <v>0</v>
      </c>
      <c r="P230" s="464" t="str">
        <f t="shared" ref="P230:P248" si="68">P124</f>
        <v>C</v>
      </c>
      <c r="Q230" s="40"/>
      <c r="R230" s="550" t="s">
        <v>77</v>
      </c>
      <c r="S230" s="75">
        <f t="shared" ref="S230:S237" si="69">O230</f>
        <v>0</v>
      </c>
      <c r="T230" s="464" t="str">
        <f t="shared" ref="T230:T248" si="70">T124</f>
        <v>Nee</v>
      </c>
      <c r="U230" s="34"/>
      <c r="V230" s="550" t="s">
        <v>77</v>
      </c>
      <c r="W230" s="75">
        <f t="shared" ref="W230:W237" si="71">S230</f>
        <v>0</v>
      </c>
      <c r="X230" s="464" t="str">
        <f t="shared" ref="X230:X248" si="72">X124</f>
        <v>Nee</v>
      </c>
      <c r="Y230" s="411"/>
      <c r="Z230" s="427"/>
      <c r="AA230" s="69"/>
      <c r="AB230" s="34" t="s">
        <v>175</v>
      </c>
      <c r="AC230" s="70">
        <f>AC124</f>
        <v>4.0999999999999996</v>
      </c>
      <c r="AD230" s="34"/>
      <c r="AE230" s="69"/>
      <c r="AF230" s="96" t="s">
        <v>176</v>
      </c>
      <c r="AG230" s="70">
        <f>AG124</f>
        <v>0</v>
      </c>
      <c r="AH230" s="34"/>
      <c r="AI230" s="561" t="s">
        <v>77</v>
      </c>
      <c r="AJ230" s="72">
        <f>AG229</f>
        <v>0</v>
      </c>
      <c r="AK230" s="464" t="str">
        <f t="shared" ref="AK230:AK248" si="73">AK124</f>
        <v>B/C</v>
      </c>
      <c r="AL230" s="34"/>
      <c r="AM230" s="550" t="s">
        <v>77</v>
      </c>
      <c r="AN230" s="75">
        <f t="shared" ref="AN230:AN248" si="74">AJ230</f>
        <v>0</v>
      </c>
      <c r="AO230" s="464" t="str">
        <f t="shared" ref="AO230:AO248" si="75">AO124</f>
        <v>C</v>
      </c>
      <c r="AP230" s="40"/>
      <c r="AQ230" s="550" t="s">
        <v>77</v>
      </c>
      <c r="AR230" s="75">
        <f t="shared" ref="AR230:AR248" si="76">AN230</f>
        <v>0</v>
      </c>
      <c r="AS230" s="464" t="str">
        <f t="shared" ref="AS230:AS248" si="77">AS124</f>
        <v>Nee</v>
      </c>
      <c r="AT230" s="34"/>
      <c r="AU230" s="550" t="s">
        <v>77</v>
      </c>
      <c r="AV230" s="75">
        <f t="shared" ref="AV230:AV248" si="78">AR230</f>
        <v>0</v>
      </c>
      <c r="AW230" s="464" t="str">
        <f t="shared" ref="AW230:AW248" si="79">AW124</f>
        <v>Nee</v>
      </c>
      <c r="AX230" s="460"/>
      <c r="AY230" s="77"/>
      <c r="AZ230" s="69"/>
      <c r="BA230" s="34" t="s">
        <v>175</v>
      </c>
      <c r="BB230" s="70">
        <f>BB124</f>
        <v>4.0999999999999996</v>
      </c>
      <c r="BC230" s="34"/>
      <c r="BD230" s="69"/>
      <c r="BE230" s="96" t="s">
        <v>176</v>
      </c>
      <c r="BF230" s="70">
        <f>BF124</f>
        <v>0</v>
      </c>
      <c r="BG230" s="34"/>
      <c r="BH230" s="561" t="s">
        <v>77</v>
      </c>
      <c r="BI230" s="72">
        <f>BF229</f>
        <v>0</v>
      </c>
      <c r="BJ230" s="464" t="str">
        <f t="shared" ref="BJ230:BJ248" si="80">BJ21</f>
        <v>B/C</v>
      </c>
      <c r="BK230" s="34"/>
      <c r="BL230" s="74" t="s">
        <v>77</v>
      </c>
      <c r="BM230" s="75">
        <f t="shared" ref="BM230:BM236" si="81">BI230</f>
        <v>0</v>
      </c>
      <c r="BN230" s="73" t="str">
        <f t="shared" ref="BN230:BN248" si="82">BN21</f>
        <v>C</v>
      </c>
      <c r="BO230" s="40"/>
      <c r="BP230" s="74" t="s">
        <v>77</v>
      </c>
      <c r="BQ230" s="75">
        <f t="shared" ref="BQ230:BQ236" si="83">BM230</f>
        <v>0</v>
      </c>
      <c r="BR230" s="73" t="str">
        <f t="shared" ref="BR230:BR248" si="84">BR21</f>
        <v>Nee</v>
      </c>
      <c r="BS230" s="34"/>
      <c r="BT230" s="74" t="s">
        <v>77</v>
      </c>
      <c r="BU230" s="75">
        <f t="shared" ref="BU230:BU236" si="85">BQ230</f>
        <v>0</v>
      </c>
      <c r="BV230" s="73" t="str">
        <f t="shared" ref="BV230:BV248" si="86">BV21</f>
        <v>Nee</v>
      </c>
      <c r="BW230" s="78"/>
      <c r="BX230" s="77"/>
      <c r="BY230" s="69"/>
      <c r="BZ230" s="34" t="s">
        <v>175</v>
      </c>
      <c r="CA230" s="70">
        <f>CA124</f>
        <v>4.0999999999999996</v>
      </c>
      <c r="CB230" s="34"/>
      <c r="CC230" s="69"/>
      <c r="CD230" s="96" t="s">
        <v>176</v>
      </c>
      <c r="CE230" s="70">
        <f>CE124</f>
        <v>0</v>
      </c>
      <c r="CF230" s="34"/>
      <c r="CG230" s="561" t="s">
        <v>77</v>
      </c>
      <c r="CH230" s="72">
        <f>CE229</f>
        <v>0</v>
      </c>
      <c r="CI230" s="464" t="str">
        <f t="shared" ref="CI230:CI248" si="87">CI21</f>
        <v>B/C</v>
      </c>
      <c r="CJ230" s="34"/>
      <c r="CK230" s="592" t="s">
        <v>77</v>
      </c>
      <c r="CL230" s="593">
        <f t="shared" ref="CL230:CL248" si="88">CH230</f>
        <v>0</v>
      </c>
      <c r="CM230" s="594" t="str">
        <f t="shared" ref="CM230:CM248" si="89">CM21</f>
        <v>C</v>
      </c>
      <c r="CN230" s="40"/>
      <c r="CO230" s="550" t="s">
        <v>77</v>
      </c>
      <c r="CP230" s="75">
        <f t="shared" ref="CP230:CP248" si="90">CL230</f>
        <v>0</v>
      </c>
      <c r="CQ230" s="464" t="str">
        <f t="shared" ref="CQ230:CQ248" si="91">CQ21</f>
        <v>Nee</v>
      </c>
      <c r="CR230" s="34"/>
      <c r="CS230" s="592" t="s">
        <v>77</v>
      </c>
      <c r="CT230" s="593">
        <f t="shared" ref="CT230:CT248" si="92">CP230</f>
        <v>0</v>
      </c>
      <c r="CU230" s="594" t="str">
        <f t="shared" ref="CU230:CU248" si="93">CU21</f>
        <v>Nee</v>
      </c>
      <c r="CV230" s="78"/>
      <c r="CW230" s="77"/>
      <c r="CX230" s="47"/>
      <c r="CY230" s="40"/>
      <c r="CZ230" s="40"/>
      <c r="DA230" s="48"/>
      <c r="DB230" s="40"/>
      <c r="DC230" s="40"/>
      <c r="DD230" s="40"/>
      <c r="DE230" s="48" t="s">
        <v>3</v>
      </c>
      <c r="DF230" s="40"/>
      <c r="DG230" s="40"/>
      <c r="DH230" s="40"/>
      <c r="DI230" s="40"/>
      <c r="DJ230" s="40"/>
      <c r="DK230" s="40"/>
      <c r="DL230" s="40"/>
      <c r="DM230" s="40"/>
      <c r="DN230" s="55"/>
      <c r="DO230" s="55"/>
      <c r="DP230" s="55"/>
      <c r="DQ230" s="55"/>
      <c r="DR230" s="55"/>
      <c r="DS230" s="56"/>
      <c r="DT230" s="77"/>
    </row>
    <row r="231" spans="1:168" ht="15.6" thickBot="1" x14ac:dyDescent="0.3">
      <c r="A231" s="33"/>
      <c r="B231" s="84"/>
      <c r="C231" s="85" t="s">
        <v>182</v>
      </c>
      <c r="D231" s="86">
        <f>D229*D230</f>
        <v>0</v>
      </c>
      <c r="E231" s="34"/>
      <c r="F231" s="84"/>
      <c r="G231" s="142" t="s">
        <v>183</v>
      </c>
      <c r="H231" s="86">
        <f>H229*H230</f>
        <v>0</v>
      </c>
      <c r="I231" s="34"/>
      <c r="J231" s="552" t="s">
        <v>11</v>
      </c>
      <c r="K231" s="88">
        <f>H233</f>
        <v>0</v>
      </c>
      <c r="L231" s="464" t="str">
        <f t="shared" si="66"/>
        <v>A/B</v>
      </c>
      <c r="M231" s="34"/>
      <c r="N231" s="552" t="s">
        <v>11</v>
      </c>
      <c r="O231" s="88">
        <f t="shared" si="67"/>
        <v>0</v>
      </c>
      <c r="P231" s="464" t="str">
        <f t="shared" si="68"/>
        <v>A</v>
      </c>
      <c r="Q231" s="40"/>
      <c r="R231" s="552" t="s">
        <v>11</v>
      </c>
      <c r="S231" s="88">
        <f t="shared" si="69"/>
        <v>0</v>
      </c>
      <c r="T231" s="464" t="str">
        <f t="shared" si="70"/>
        <v>Ja</v>
      </c>
      <c r="U231" s="34"/>
      <c r="V231" s="552" t="s">
        <v>11</v>
      </c>
      <c r="W231" s="88">
        <f t="shared" si="71"/>
        <v>0</v>
      </c>
      <c r="X231" s="464" t="str">
        <f t="shared" si="72"/>
        <v>Ja</v>
      </c>
      <c r="Y231" s="411"/>
      <c r="Z231" s="427"/>
      <c r="AA231" s="84"/>
      <c r="AB231" s="85" t="s">
        <v>182</v>
      </c>
      <c r="AC231" s="86">
        <f>AC229*AC230</f>
        <v>0</v>
      </c>
      <c r="AD231" s="34"/>
      <c r="AE231" s="84"/>
      <c r="AF231" s="142" t="s">
        <v>183</v>
      </c>
      <c r="AG231" s="86">
        <f>AG229*AG230</f>
        <v>0</v>
      </c>
      <c r="AH231" s="34"/>
      <c r="AI231" s="552" t="s">
        <v>11</v>
      </c>
      <c r="AJ231" s="88">
        <f>AG233</f>
        <v>0</v>
      </c>
      <c r="AK231" s="464" t="str">
        <f t="shared" si="73"/>
        <v>A/B</v>
      </c>
      <c r="AL231" s="34"/>
      <c r="AM231" s="552" t="s">
        <v>11</v>
      </c>
      <c r="AN231" s="88">
        <f t="shared" si="74"/>
        <v>0</v>
      </c>
      <c r="AO231" s="464" t="str">
        <f t="shared" si="75"/>
        <v>A</v>
      </c>
      <c r="AP231" s="40"/>
      <c r="AQ231" s="552" t="s">
        <v>11</v>
      </c>
      <c r="AR231" s="88">
        <f t="shared" si="76"/>
        <v>0</v>
      </c>
      <c r="AS231" s="464" t="str">
        <f t="shared" si="77"/>
        <v>Ja</v>
      </c>
      <c r="AT231" s="34"/>
      <c r="AU231" s="552" t="s">
        <v>11</v>
      </c>
      <c r="AV231" s="88">
        <f t="shared" si="78"/>
        <v>0</v>
      </c>
      <c r="AW231" s="464" t="str">
        <f t="shared" si="79"/>
        <v>Ja</v>
      </c>
      <c r="AX231" s="460"/>
      <c r="AY231" s="77"/>
      <c r="AZ231" s="84"/>
      <c r="BA231" s="85" t="s">
        <v>182</v>
      </c>
      <c r="BB231" s="86">
        <f>BB229*BB230</f>
        <v>0</v>
      </c>
      <c r="BC231" s="34"/>
      <c r="BD231" s="84"/>
      <c r="BE231" s="142" t="s">
        <v>183</v>
      </c>
      <c r="BF231" s="86">
        <f>BF229*BF230</f>
        <v>0</v>
      </c>
      <c r="BG231" s="34"/>
      <c r="BH231" s="552" t="s">
        <v>11</v>
      </c>
      <c r="BI231" s="88">
        <f>BF233</f>
        <v>0</v>
      </c>
      <c r="BJ231" s="464" t="str">
        <f t="shared" si="80"/>
        <v>A/B</v>
      </c>
      <c r="BK231" s="34"/>
      <c r="BL231" s="87" t="s">
        <v>11</v>
      </c>
      <c r="BM231" s="88">
        <f t="shared" si="81"/>
        <v>0</v>
      </c>
      <c r="BN231" s="73" t="str">
        <f t="shared" si="82"/>
        <v>A</v>
      </c>
      <c r="BO231" s="40"/>
      <c r="BP231" s="87" t="s">
        <v>11</v>
      </c>
      <c r="BQ231" s="88">
        <f t="shared" si="83"/>
        <v>0</v>
      </c>
      <c r="BR231" s="73" t="str">
        <f t="shared" si="84"/>
        <v>Ja</v>
      </c>
      <c r="BS231" s="34"/>
      <c r="BT231" s="87" t="s">
        <v>11</v>
      </c>
      <c r="BU231" s="88">
        <f t="shared" si="85"/>
        <v>0</v>
      </c>
      <c r="BV231" s="73" t="str">
        <f t="shared" si="86"/>
        <v>Ja</v>
      </c>
      <c r="BW231" s="78"/>
      <c r="BX231" s="40"/>
      <c r="BY231" s="84"/>
      <c r="BZ231" s="85" t="s">
        <v>182</v>
      </c>
      <c r="CA231" s="86">
        <f>CA229*CA230</f>
        <v>0</v>
      </c>
      <c r="CB231" s="34"/>
      <c r="CC231" s="84"/>
      <c r="CD231" s="142" t="s">
        <v>183</v>
      </c>
      <c r="CE231" s="86">
        <f>CE229*CE230</f>
        <v>0</v>
      </c>
      <c r="CF231" s="34"/>
      <c r="CG231" s="552" t="s">
        <v>11</v>
      </c>
      <c r="CH231" s="88">
        <f>CE233</f>
        <v>0</v>
      </c>
      <c r="CI231" s="464" t="str">
        <f t="shared" si="87"/>
        <v>A/B</v>
      </c>
      <c r="CJ231" s="34"/>
      <c r="CK231" s="552" t="s">
        <v>11</v>
      </c>
      <c r="CL231" s="88">
        <f t="shared" si="88"/>
        <v>0</v>
      </c>
      <c r="CM231" s="464" t="str">
        <f t="shared" si="89"/>
        <v>A</v>
      </c>
      <c r="CN231" s="40"/>
      <c r="CO231" s="552" t="s">
        <v>11</v>
      </c>
      <c r="CP231" s="88">
        <f t="shared" si="90"/>
        <v>0</v>
      </c>
      <c r="CQ231" s="464" t="str">
        <f t="shared" si="91"/>
        <v>Ja</v>
      </c>
      <c r="CR231" s="34"/>
      <c r="CS231" s="552" t="s">
        <v>11</v>
      </c>
      <c r="CT231" s="88">
        <f t="shared" si="92"/>
        <v>0</v>
      </c>
      <c r="CU231" s="464" t="str">
        <f t="shared" si="93"/>
        <v>Ja</v>
      </c>
      <c r="CV231" s="119"/>
      <c r="CW231" s="530"/>
      <c r="CX231" s="47"/>
      <c r="CY231" s="40"/>
      <c r="CZ231" s="40"/>
      <c r="DA231" s="40"/>
      <c r="DB231" s="40"/>
      <c r="DC231" s="40"/>
      <c r="DD231" s="40"/>
      <c r="DE231" s="40"/>
      <c r="DF231" s="40"/>
      <c r="DG231" s="40"/>
      <c r="DH231" s="40"/>
      <c r="DI231" s="40"/>
      <c r="DJ231" s="40"/>
      <c r="DK231" s="40"/>
      <c r="DL231" s="40"/>
      <c r="DM231" s="40"/>
      <c r="DN231" s="40"/>
      <c r="DO231" s="40"/>
      <c r="DP231" s="40"/>
      <c r="DS231" s="49"/>
      <c r="DT231" s="77"/>
    </row>
    <row r="232" spans="1:168" ht="15.6" thickBot="1" x14ac:dyDescent="0.3">
      <c r="A232" s="33"/>
      <c r="B232" s="33"/>
      <c r="C232" s="34"/>
      <c r="D232" s="89"/>
      <c r="E232" s="34"/>
      <c r="F232" s="33"/>
      <c r="G232" s="34"/>
      <c r="H232" s="89" t="s">
        <v>203</v>
      </c>
      <c r="I232" s="34"/>
      <c r="J232" s="552" t="s">
        <v>78</v>
      </c>
      <c r="K232" s="88">
        <f>H237</f>
        <v>0</v>
      </c>
      <c r="L232" s="464" t="str">
        <f t="shared" si="66"/>
        <v>B/C</v>
      </c>
      <c r="M232" s="34"/>
      <c r="N232" s="552" t="s">
        <v>78</v>
      </c>
      <c r="O232" s="88">
        <f t="shared" si="67"/>
        <v>0</v>
      </c>
      <c r="P232" s="464" t="str">
        <f t="shared" si="68"/>
        <v>A</v>
      </c>
      <c r="Q232" s="40"/>
      <c r="R232" s="552" t="s">
        <v>78</v>
      </c>
      <c r="S232" s="88">
        <f t="shared" si="69"/>
        <v>0</v>
      </c>
      <c r="T232" s="464" t="str">
        <f t="shared" si="70"/>
        <v>Nee</v>
      </c>
      <c r="U232" s="34"/>
      <c r="V232" s="552" t="s">
        <v>78</v>
      </c>
      <c r="W232" s="88">
        <f t="shared" si="71"/>
        <v>0</v>
      </c>
      <c r="X232" s="464" t="str">
        <f t="shared" si="72"/>
        <v>Nee</v>
      </c>
      <c r="Y232" s="411"/>
      <c r="Z232" s="427"/>
      <c r="AA232" s="33"/>
      <c r="AB232" s="34"/>
      <c r="AC232" s="89"/>
      <c r="AD232" s="34"/>
      <c r="AE232" s="33"/>
      <c r="AF232" s="34"/>
      <c r="AG232" s="89"/>
      <c r="AH232" s="34"/>
      <c r="AI232" s="552" t="s">
        <v>78</v>
      </c>
      <c r="AJ232" s="88">
        <f>AG237</f>
        <v>0</v>
      </c>
      <c r="AK232" s="464" t="str">
        <f t="shared" si="73"/>
        <v>B/C</v>
      </c>
      <c r="AL232" s="34"/>
      <c r="AM232" s="552" t="s">
        <v>78</v>
      </c>
      <c r="AN232" s="88">
        <f t="shared" si="74"/>
        <v>0</v>
      </c>
      <c r="AO232" s="464" t="str">
        <f t="shared" si="75"/>
        <v>A</v>
      </c>
      <c r="AP232" s="40"/>
      <c r="AQ232" s="552" t="s">
        <v>78</v>
      </c>
      <c r="AR232" s="88">
        <f t="shared" si="76"/>
        <v>0</v>
      </c>
      <c r="AS232" s="464" t="str">
        <f t="shared" si="77"/>
        <v>Nee</v>
      </c>
      <c r="AT232" s="34"/>
      <c r="AU232" s="552" t="s">
        <v>78</v>
      </c>
      <c r="AV232" s="88">
        <f t="shared" si="78"/>
        <v>0</v>
      </c>
      <c r="AW232" s="464" t="str">
        <f t="shared" si="79"/>
        <v>Nee</v>
      </c>
      <c r="AX232" s="460"/>
      <c r="AY232" s="40"/>
      <c r="AZ232" s="33"/>
      <c r="BA232" s="34"/>
      <c r="BB232" s="89"/>
      <c r="BC232" s="34"/>
      <c r="BD232" s="33"/>
      <c r="BE232" s="34"/>
      <c r="BF232" s="89"/>
      <c r="BG232" s="34"/>
      <c r="BH232" s="552" t="s">
        <v>78</v>
      </c>
      <c r="BI232" s="88">
        <f>BF237</f>
        <v>0</v>
      </c>
      <c r="BJ232" s="464" t="str">
        <f t="shared" si="80"/>
        <v>B/C</v>
      </c>
      <c r="BK232" s="34"/>
      <c r="BL232" s="87" t="s">
        <v>78</v>
      </c>
      <c r="BM232" s="88">
        <f t="shared" si="81"/>
        <v>0</v>
      </c>
      <c r="BN232" s="73" t="str">
        <f t="shared" si="82"/>
        <v>A</v>
      </c>
      <c r="BO232" s="40"/>
      <c r="BP232" s="87" t="s">
        <v>78</v>
      </c>
      <c r="BQ232" s="88">
        <f t="shared" si="83"/>
        <v>0</v>
      </c>
      <c r="BR232" s="73" t="str">
        <f t="shared" si="84"/>
        <v>Nee</v>
      </c>
      <c r="BS232" s="34"/>
      <c r="BT232" s="87" t="s">
        <v>78</v>
      </c>
      <c r="BU232" s="88">
        <f t="shared" si="85"/>
        <v>0</v>
      </c>
      <c r="BV232" s="73" t="str">
        <f t="shared" si="86"/>
        <v>Nee</v>
      </c>
      <c r="BW232" s="119"/>
      <c r="BX232" s="40"/>
      <c r="BY232" s="33"/>
      <c r="BZ232" s="34"/>
      <c r="CA232" s="89"/>
      <c r="CB232" s="34"/>
      <c r="CC232" s="33"/>
      <c r="CD232" s="34"/>
      <c r="CE232" s="89"/>
      <c r="CF232" s="34"/>
      <c r="CG232" s="552" t="s">
        <v>78</v>
      </c>
      <c r="CH232" s="88">
        <f>CE237</f>
        <v>0</v>
      </c>
      <c r="CI232" s="464" t="str">
        <f t="shared" si="87"/>
        <v>B/C</v>
      </c>
      <c r="CJ232" s="34"/>
      <c r="CK232" s="552" t="s">
        <v>78</v>
      </c>
      <c r="CL232" s="88">
        <f t="shared" si="88"/>
        <v>0</v>
      </c>
      <c r="CM232" s="464" t="str">
        <f t="shared" si="89"/>
        <v>A</v>
      </c>
      <c r="CN232" s="40"/>
      <c r="CO232" s="552" t="s">
        <v>78</v>
      </c>
      <c r="CP232" s="88">
        <f t="shared" si="90"/>
        <v>0</v>
      </c>
      <c r="CQ232" s="464" t="str">
        <f t="shared" si="91"/>
        <v>Nee</v>
      </c>
      <c r="CR232" s="34"/>
      <c r="CS232" s="552" t="s">
        <v>78</v>
      </c>
      <c r="CT232" s="88">
        <f t="shared" si="92"/>
        <v>0</v>
      </c>
      <c r="CU232" s="464" t="str">
        <f t="shared" si="93"/>
        <v>Nee</v>
      </c>
      <c r="CV232" s="119"/>
      <c r="CW232" s="530"/>
      <c r="CX232" s="47"/>
      <c r="CY232" s="40"/>
      <c r="CZ232" s="40"/>
      <c r="DA232" s="40"/>
      <c r="DB232" s="40"/>
      <c r="DC232" s="40"/>
      <c r="DD232" s="40"/>
      <c r="DE232" s="40"/>
      <c r="DF232" s="40"/>
      <c r="DG232" s="40"/>
      <c r="DH232" s="40"/>
      <c r="DI232" s="40"/>
      <c r="DJ232" s="40"/>
      <c r="DK232" s="40"/>
      <c r="DL232" s="40"/>
      <c r="DM232" s="40"/>
      <c r="DN232" s="66"/>
      <c r="DO232" s="66"/>
      <c r="DP232" s="66"/>
      <c r="DS232" s="68"/>
      <c r="DT232" s="40"/>
    </row>
    <row r="233" spans="1:168" ht="15.6" x14ac:dyDescent="0.3">
      <c r="A233" s="33"/>
      <c r="B233" s="58" t="s">
        <v>11</v>
      </c>
      <c r="C233" s="59" t="s">
        <v>172</v>
      </c>
      <c r="D233" s="60">
        <f>Invoer!M10</f>
        <v>0</v>
      </c>
      <c r="E233" s="34"/>
      <c r="F233" s="58" t="s">
        <v>11</v>
      </c>
      <c r="G233" s="59" t="s">
        <v>172</v>
      </c>
      <c r="H233" s="60">
        <f>D233</f>
        <v>0</v>
      </c>
      <c r="I233" s="34"/>
      <c r="J233" s="552" t="s">
        <v>187</v>
      </c>
      <c r="K233" s="88">
        <f>H241</f>
        <v>0</v>
      </c>
      <c r="L233" s="464" t="str">
        <f t="shared" si="66"/>
        <v>B</v>
      </c>
      <c r="M233" s="34"/>
      <c r="N233" s="552" t="s">
        <v>187</v>
      </c>
      <c r="O233" s="88">
        <f t="shared" si="67"/>
        <v>0</v>
      </c>
      <c r="P233" s="464" t="str">
        <f t="shared" si="68"/>
        <v>C</v>
      </c>
      <c r="Q233" s="40"/>
      <c r="R233" s="552" t="s">
        <v>187</v>
      </c>
      <c r="S233" s="88">
        <f t="shared" si="69"/>
        <v>0</v>
      </c>
      <c r="T233" s="464" t="str">
        <f t="shared" si="70"/>
        <v>Nee</v>
      </c>
      <c r="U233" s="34"/>
      <c r="V233" s="552" t="s">
        <v>187</v>
      </c>
      <c r="W233" s="88">
        <f t="shared" si="71"/>
        <v>0</v>
      </c>
      <c r="X233" s="464" t="str">
        <f t="shared" si="72"/>
        <v>Nee</v>
      </c>
      <c r="Y233" s="411"/>
      <c r="Z233" s="427"/>
      <c r="AA233" s="58" t="s">
        <v>11</v>
      </c>
      <c r="AB233" s="59" t="s">
        <v>172</v>
      </c>
      <c r="AC233" s="60">
        <f>Invoer!N10</f>
        <v>0</v>
      </c>
      <c r="AD233" s="34"/>
      <c r="AE233" s="58" t="s">
        <v>11</v>
      </c>
      <c r="AF233" s="59" t="s">
        <v>172</v>
      </c>
      <c r="AG233" s="60">
        <f>AC233</f>
        <v>0</v>
      </c>
      <c r="AH233" s="34"/>
      <c r="AI233" s="552" t="s">
        <v>187</v>
      </c>
      <c r="AJ233" s="88">
        <f>AG241</f>
        <v>0</v>
      </c>
      <c r="AK233" s="464" t="str">
        <f t="shared" si="73"/>
        <v>B</v>
      </c>
      <c r="AL233" s="34"/>
      <c r="AM233" s="552" t="s">
        <v>187</v>
      </c>
      <c r="AN233" s="88">
        <f t="shared" si="74"/>
        <v>0</v>
      </c>
      <c r="AO233" s="464" t="str">
        <f t="shared" si="75"/>
        <v>C</v>
      </c>
      <c r="AP233" s="40"/>
      <c r="AQ233" s="552" t="s">
        <v>187</v>
      </c>
      <c r="AR233" s="88">
        <f t="shared" si="76"/>
        <v>0</v>
      </c>
      <c r="AS233" s="464" t="str">
        <f t="shared" si="77"/>
        <v>Nee</v>
      </c>
      <c r="AT233" s="34"/>
      <c r="AU233" s="552" t="s">
        <v>187</v>
      </c>
      <c r="AV233" s="88">
        <f t="shared" si="78"/>
        <v>0</v>
      </c>
      <c r="AW233" s="464" t="str">
        <f t="shared" si="79"/>
        <v>Nee</v>
      </c>
      <c r="AX233" s="460"/>
      <c r="AY233" s="40"/>
      <c r="AZ233" s="58" t="s">
        <v>11</v>
      </c>
      <c r="BA233" s="59" t="s">
        <v>172</v>
      </c>
      <c r="BB233" s="60">
        <f>Invoer!O10</f>
        <v>0</v>
      </c>
      <c r="BC233" s="34"/>
      <c r="BD233" s="58" t="s">
        <v>11</v>
      </c>
      <c r="BE233" s="59" t="s">
        <v>172</v>
      </c>
      <c r="BF233" s="60">
        <f>BB233</f>
        <v>0</v>
      </c>
      <c r="BG233" s="34"/>
      <c r="BH233" s="552" t="s">
        <v>187</v>
      </c>
      <c r="BI233" s="88">
        <f>BF241</f>
        <v>0</v>
      </c>
      <c r="BJ233" s="464" t="str">
        <f t="shared" si="80"/>
        <v>B</v>
      </c>
      <c r="BK233" s="34"/>
      <c r="BL233" s="87" t="s">
        <v>187</v>
      </c>
      <c r="BM233" s="88">
        <f t="shared" si="81"/>
        <v>0</v>
      </c>
      <c r="BN233" s="73" t="str">
        <f t="shared" si="82"/>
        <v>C</v>
      </c>
      <c r="BO233" s="40"/>
      <c r="BP233" s="87" t="s">
        <v>187</v>
      </c>
      <c r="BQ233" s="88">
        <f t="shared" si="83"/>
        <v>0</v>
      </c>
      <c r="BR233" s="73" t="str">
        <f t="shared" si="84"/>
        <v>Nee</v>
      </c>
      <c r="BS233" s="34"/>
      <c r="BT233" s="87" t="s">
        <v>187</v>
      </c>
      <c r="BU233" s="88">
        <f t="shared" si="85"/>
        <v>0</v>
      </c>
      <c r="BV233" s="73" t="str">
        <f t="shared" si="86"/>
        <v>Nee</v>
      </c>
      <c r="BW233" s="119"/>
      <c r="BX233" s="40"/>
      <c r="BY233" s="58" t="s">
        <v>11</v>
      </c>
      <c r="BZ233" s="59" t="s">
        <v>172</v>
      </c>
      <c r="CA233" s="60">
        <f>Invoer!P10</f>
        <v>0</v>
      </c>
      <c r="CB233" s="34"/>
      <c r="CC233" s="58" t="s">
        <v>135</v>
      </c>
      <c r="CD233" s="59" t="s">
        <v>172</v>
      </c>
      <c r="CE233" s="60">
        <f>CA233</f>
        <v>0</v>
      </c>
      <c r="CF233" s="34"/>
      <c r="CG233" s="552" t="s">
        <v>187</v>
      </c>
      <c r="CH233" s="88">
        <f>CE241</f>
        <v>0</v>
      </c>
      <c r="CI233" s="464" t="str">
        <f t="shared" si="87"/>
        <v>B</v>
      </c>
      <c r="CJ233" s="34"/>
      <c r="CK233" s="552" t="s">
        <v>187</v>
      </c>
      <c r="CL233" s="88">
        <f t="shared" si="88"/>
        <v>0</v>
      </c>
      <c r="CM233" s="464" t="str">
        <f t="shared" si="89"/>
        <v>C</v>
      </c>
      <c r="CN233" s="40"/>
      <c r="CO233" s="552" t="s">
        <v>187</v>
      </c>
      <c r="CP233" s="88">
        <f t="shared" si="90"/>
        <v>0</v>
      </c>
      <c r="CQ233" s="464" t="str">
        <f t="shared" si="91"/>
        <v>Nee</v>
      </c>
      <c r="CR233" s="34"/>
      <c r="CS233" s="552" t="s">
        <v>187</v>
      </c>
      <c r="CT233" s="88">
        <f t="shared" si="92"/>
        <v>0</v>
      </c>
      <c r="CU233" s="464" t="str">
        <f t="shared" si="93"/>
        <v>Nee</v>
      </c>
      <c r="CV233" s="119"/>
      <c r="CW233" s="40"/>
      <c r="CX233" s="80"/>
      <c r="CY233" s="55" t="s">
        <v>171</v>
      </c>
      <c r="CZ233" s="55"/>
      <c r="DA233" s="55"/>
      <c r="DB233" s="55" t="s">
        <v>177</v>
      </c>
      <c r="DC233" s="55"/>
      <c r="DD233" s="55"/>
      <c r="DE233" s="55" t="s">
        <v>178</v>
      </c>
      <c r="DF233" s="55"/>
      <c r="DG233" s="55"/>
      <c r="DH233" s="55" t="s">
        <v>179</v>
      </c>
      <c r="DI233" s="55"/>
      <c r="DJ233" s="55"/>
      <c r="DK233" s="55" t="s">
        <v>180</v>
      </c>
      <c r="DL233" s="55"/>
      <c r="DM233" s="55"/>
      <c r="DN233" s="81" t="s">
        <v>181</v>
      </c>
      <c r="DO233" s="82"/>
      <c r="DP233" s="82"/>
      <c r="DQ233" s="347" t="s">
        <v>321</v>
      </c>
      <c r="DS233" s="83"/>
      <c r="DT233" s="40"/>
    </row>
    <row r="234" spans="1:168" ht="16.2" thickBot="1" x14ac:dyDescent="0.3">
      <c r="A234" s="33"/>
      <c r="B234" s="69"/>
      <c r="C234" s="34" t="s">
        <v>175</v>
      </c>
      <c r="D234" s="70">
        <f>D25</f>
        <v>8.5</v>
      </c>
      <c r="E234" s="34"/>
      <c r="F234" s="69"/>
      <c r="G234" s="96" t="s">
        <v>176</v>
      </c>
      <c r="H234" s="70">
        <f>H25</f>
        <v>9</v>
      </c>
      <c r="I234" s="34"/>
      <c r="J234" s="552" t="s">
        <v>66</v>
      </c>
      <c r="K234" s="88">
        <f>H245</f>
        <v>0</v>
      </c>
      <c r="L234" s="562" t="str">
        <f t="shared" si="66"/>
        <v>B</v>
      </c>
      <c r="M234" s="34"/>
      <c r="N234" s="552" t="s">
        <v>66</v>
      </c>
      <c r="O234" s="563">
        <f t="shared" si="67"/>
        <v>0</v>
      </c>
      <c r="P234" s="562" t="str">
        <f t="shared" si="68"/>
        <v>A/B</v>
      </c>
      <c r="Q234" s="40"/>
      <c r="R234" s="552" t="s">
        <v>66</v>
      </c>
      <c r="S234" s="88">
        <f t="shared" si="69"/>
        <v>0</v>
      </c>
      <c r="T234" s="464" t="str">
        <f t="shared" si="70"/>
        <v>Nee</v>
      </c>
      <c r="U234" s="34"/>
      <c r="V234" s="552" t="s">
        <v>66</v>
      </c>
      <c r="W234" s="88">
        <f t="shared" si="71"/>
        <v>0</v>
      </c>
      <c r="X234" s="464" t="str">
        <f t="shared" si="72"/>
        <v>Nee</v>
      </c>
      <c r="Y234" s="411"/>
      <c r="Z234" s="427"/>
      <c r="AA234" s="69"/>
      <c r="AB234" s="34" t="s">
        <v>175</v>
      </c>
      <c r="AC234" s="70">
        <f>AC128</f>
        <v>8.5</v>
      </c>
      <c r="AD234" s="34"/>
      <c r="AE234" s="69"/>
      <c r="AF234" s="96" t="s">
        <v>176</v>
      </c>
      <c r="AG234" s="70">
        <f>AG128</f>
        <v>9</v>
      </c>
      <c r="AH234" s="34"/>
      <c r="AI234" s="552" t="s">
        <v>66</v>
      </c>
      <c r="AJ234" s="88">
        <f>AG245</f>
        <v>0</v>
      </c>
      <c r="AK234" s="464" t="str">
        <f t="shared" si="73"/>
        <v>B</v>
      </c>
      <c r="AL234" s="34"/>
      <c r="AM234" s="552" t="s">
        <v>66</v>
      </c>
      <c r="AN234" s="88">
        <f t="shared" si="74"/>
        <v>0</v>
      </c>
      <c r="AO234" s="464" t="str">
        <f t="shared" si="75"/>
        <v>A/B</v>
      </c>
      <c r="AP234" s="40"/>
      <c r="AQ234" s="552" t="s">
        <v>66</v>
      </c>
      <c r="AR234" s="88">
        <f t="shared" si="76"/>
        <v>0</v>
      </c>
      <c r="AS234" s="464" t="str">
        <f t="shared" si="77"/>
        <v>Nee</v>
      </c>
      <c r="AT234" s="34"/>
      <c r="AU234" s="552" t="s">
        <v>66</v>
      </c>
      <c r="AV234" s="88">
        <f t="shared" si="78"/>
        <v>0</v>
      </c>
      <c r="AW234" s="464" t="str">
        <f t="shared" si="79"/>
        <v>Nee</v>
      </c>
      <c r="AX234" s="460"/>
      <c r="AY234" s="40"/>
      <c r="AZ234" s="69"/>
      <c r="BA234" s="34" t="s">
        <v>175</v>
      </c>
      <c r="BB234" s="70">
        <f>BB128</f>
        <v>8.5</v>
      </c>
      <c r="BC234" s="34"/>
      <c r="BD234" s="69"/>
      <c r="BE234" s="96" t="s">
        <v>176</v>
      </c>
      <c r="BF234" s="70">
        <f>BF128</f>
        <v>9</v>
      </c>
      <c r="BG234" s="34"/>
      <c r="BH234" s="552" t="s">
        <v>66</v>
      </c>
      <c r="BI234" s="88">
        <f>BF245</f>
        <v>0</v>
      </c>
      <c r="BJ234" s="464" t="str">
        <f t="shared" si="80"/>
        <v>B</v>
      </c>
      <c r="BK234" s="34"/>
      <c r="BL234" s="87" t="s">
        <v>66</v>
      </c>
      <c r="BM234" s="88">
        <f t="shared" si="81"/>
        <v>0</v>
      </c>
      <c r="BN234" s="73" t="str">
        <f t="shared" si="82"/>
        <v>A/B</v>
      </c>
      <c r="BO234" s="40"/>
      <c r="BP234" s="87" t="s">
        <v>66</v>
      </c>
      <c r="BQ234" s="88">
        <f t="shared" si="83"/>
        <v>0</v>
      </c>
      <c r="BR234" s="73" t="str">
        <f t="shared" si="84"/>
        <v>Nee</v>
      </c>
      <c r="BS234" s="34"/>
      <c r="BT234" s="87" t="s">
        <v>66</v>
      </c>
      <c r="BU234" s="88">
        <f t="shared" si="85"/>
        <v>0</v>
      </c>
      <c r="BV234" s="73" t="str">
        <f t="shared" si="86"/>
        <v>Nee</v>
      </c>
      <c r="BW234" s="119"/>
      <c r="BX234" s="40"/>
      <c r="BY234" s="69"/>
      <c r="BZ234" s="34" t="s">
        <v>175</v>
      </c>
      <c r="CA234" s="70">
        <f>CA128</f>
        <v>8.5</v>
      </c>
      <c r="CB234" s="34"/>
      <c r="CC234" s="69"/>
      <c r="CD234" s="96" t="s">
        <v>176</v>
      </c>
      <c r="CE234" s="70">
        <f>CE128</f>
        <v>9</v>
      </c>
      <c r="CF234" s="34"/>
      <c r="CG234" s="552" t="s">
        <v>66</v>
      </c>
      <c r="CH234" s="88">
        <f>CE245</f>
        <v>0</v>
      </c>
      <c r="CI234" s="464" t="str">
        <f t="shared" si="87"/>
        <v>B</v>
      </c>
      <c r="CJ234" s="34"/>
      <c r="CK234" s="552" t="s">
        <v>66</v>
      </c>
      <c r="CL234" s="88">
        <f t="shared" si="88"/>
        <v>0</v>
      </c>
      <c r="CM234" s="464" t="str">
        <f t="shared" si="89"/>
        <v>A/B</v>
      </c>
      <c r="CN234" s="40"/>
      <c r="CO234" s="552" t="s">
        <v>66</v>
      </c>
      <c r="CP234" s="88">
        <f t="shared" si="90"/>
        <v>0</v>
      </c>
      <c r="CQ234" s="464" t="str">
        <f t="shared" si="91"/>
        <v>Nee</v>
      </c>
      <c r="CR234" s="34"/>
      <c r="CS234" s="552" t="s">
        <v>66</v>
      </c>
      <c r="CT234" s="88">
        <f t="shared" si="92"/>
        <v>0</v>
      </c>
      <c r="CU234" s="464" t="str">
        <f t="shared" si="93"/>
        <v>Nee</v>
      </c>
      <c r="CV234" s="119"/>
      <c r="CW234" s="40"/>
      <c r="CX234" s="47"/>
      <c r="CY234" s="40"/>
      <c r="CZ234" s="40"/>
      <c r="DA234" s="40"/>
      <c r="DB234" s="40"/>
      <c r="DC234" s="40"/>
      <c r="DD234" s="40"/>
      <c r="DE234" s="40"/>
      <c r="DF234" s="40"/>
      <c r="DG234" s="40"/>
      <c r="DH234" s="40"/>
      <c r="DI234" s="40"/>
      <c r="DJ234" s="40"/>
      <c r="DK234" s="40"/>
      <c r="DL234" s="40"/>
      <c r="DM234" s="40"/>
      <c r="DN234" s="82"/>
      <c r="DO234" s="82"/>
      <c r="DP234" s="82"/>
      <c r="DS234" s="83"/>
      <c r="DT234" s="40"/>
    </row>
    <row r="235" spans="1:168" ht="16.2" thickBot="1" x14ac:dyDescent="0.3">
      <c r="A235" s="33"/>
      <c r="B235" s="84"/>
      <c r="C235" s="85" t="s">
        <v>182</v>
      </c>
      <c r="D235" s="86">
        <f>D233*D234</f>
        <v>0</v>
      </c>
      <c r="E235" s="34"/>
      <c r="F235" s="84"/>
      <c r="G235" s="100" t="s">
        <v>183</v>
      </c>
      <c r="H235" s="86">
        <f>H233*H234</f>
        <v>0</v>
      </c>
      <c r="I235" s="34"/>
      <c r="J235" s="552" t="s">
        <v>56</v>
      </c>
      <c r="K235" s="88">
        <f>H249</f>
        <v>0</v>
      </c>
      <c r="L235" s="562" t="str">
        <f t="shared" si="66"/>
        <v>B</v>
      </c>
      <c r="M235" s="34"/>
      <c r="N235" s="552" t="s">
        <v>56</v>
      </c>
      <c r="O235" s="563">
        <f t="shared" si="67"/>
        <v>0</v>
      </c>
      <c r="P235" s="562" t="str">
        <f t="shared" si="68"/>
        <v>A/B</v>
      </c>
      <c r="Q235" s="40"/>
      <c r="R235" s="552" t="s">
        <v>56</v>
      </c>
      <c r="S235" s="88">
        <f t="shared" si="69"/>
        <v>0</v>
      </c>
      <c r="T235" s="464" t="str">
        <f t="shared" si="70"/>
        <v>Nee</v>
      </c>
      <c r="U235" s="34"/>
      <c r="V235" s="552" t="s">
        <v>56</v>
      </c>
      <c r="W235" s="88">
        <f t="shared" si="71"/>
        <v>0</v>
      </c>
      <c r="X235" s="464" t="str">
        <f t="shared" si="72"/>
        <v>Nee</v>
      </c>
      <c r="Y235" s="411"/>
      <c r="Z235" s="427"/>
      <c r="AA235" s="84"/>
      <c r="AB235" s="85" t="s">
        <v>182</v>
      </c>
      <c r="AC235" s="86">
        <f>AC233*AC234</f>
        <v>0</v>
      </c>
      <c r="AD235" s="34"/>
      <c r="AE235" s="84"/>
      <c r="AF235" s="100" t="s">
        <v>183</v>
      </c>
      <c r="AG235" s="86">
        <f>AG233*AG234</f>
        <v>0</v>
      </c>
      <c r="AH235" s="34"/>
      <c r="AI235" s="552" t="s">
        <v>56</v>
      </c>
      <c r="AJ235" s="88">
        <f>AG249</f>
        <v>0</v>
      </c>
      <c r="AK235" s="464" t="str">
        <f t="shared" si="73"/>
        <v>B</v>
      </c>
      <c r="AL235" s="34"/>
      <c r="AM235" s="552" t="s">
        <v>56</v>
      </c>
      <c r="AN235" s="88">
        <f t="shared" si="74"/>
        <v>0</v>
      </c>
      <c r="AO235" s="464" t="str">
        <f t="shared" si="75"/>
        <v>A/B</v>
      </c>
      <c r="AP235" s="40"/>
      <c r="AQ235" s="552" t="s">
        <v>56</v>
      </c>
      <c r="AR235" s="88">
        <f t="shared" si="76"/>
        <v>0</v>
      </c>
      <c r="AS235" s="464" t="str">
        <f t="shared" si="77"/>
        <v>Nee</v>
      </c>
      <c r="AT235" s="34"/>
      <c r="AU235" s="552" t="s">
        <v>56</v>
      </c>
      <c r="AV235" s="88">
        <f t="shared" si="78"/>
        <v>0</v>
      </c>
      <c r="AW235" s="464" t="str">
        <f t="shared" si="79"/>
        <v>Nee</v>
      </c>
      <c r="AX235" s="460"/>
      <c r="AY235" s="40"/>
      <c r="AZ235" s="84"/>
      <c r="BA235" s="85" t="s">
        <v>182</v>
      </c>
      <c r="BB235" s="86">
        <f>BB233*BB234</f>
        <v>0</v>
      </c>
      <c r="BC235" s="34"/>
      <c r="BD235" s="84"/>
      <c r="BE235" s="100" t="s">
        <v>183</v>
      </c>
      <c r="BF235" s="86">
        <f>BF233*BF234</f>
        <v>0</v>
      </c>
      <c r="BG235" s="34"/>
      <c r="BH235" s="552" t="s">
        <v>56</v>
      </c>
      <c r="BI235" s="88">
        <f>BF249</f>
        <v>0</v>
      </c>
      <c r="BJ235" s="464" t="str">
        <f t="shared" si="80"/>
        <v>B</v>
      </c>
      <c r="BK235" s="34"/>
      <c r="BL235" s="87" t="s">
        <v>56</v>
      </c>
      <c r="BM235" s="88">
        <f t="shared" si="81"/>
        <v>0</v>
      </c>
      <c r="BN235" s="73" t="str">
        <f t="shared" si="82"/>
        <v>A/B</v>
      </c>
      <c r="BO235" s="40"/>
      <c r="BP235" s="87" t="s">
        <v>56</v>
      </c>
      <c r="BQ235" s="88">
        <f t="shared" si="83"/>
        <v>0</v>
      </c>
      <c r="BR235" s="73" t="str">
        <f t="shared" si="84"/>
        <v>Nee</v>
      </c>
      <c r="BS235" s="34"/>
      <c r="BT235" s="87" t="s">
        <v>56</v>
      </c>
      <c r="BU235" s="88">
        <f t="shared" si="85"/>
        <v>0</v>
      </c>
      <c r="BV235" s="73" t="str">
        <f t="shared" si="86"/>
        <v>Nee</v>
      </c>
      <c r="BW235" s="119"/>
      <c r="BX235" s="40"/>
      <c r="BY235" s="84"/>
      <c r="BZ235" s="85" t="s">
        <v>182</v>
      </c>
      <c r="CA235" s="86">
        <f>CA233*CA234</f>
        <v>0</v>
      </c>
      <c r="CB235" s="34"/>
      <c r="CC235" s="84"/>
      <c r="CD235" s="100" t="s">
        <v>183</v>
      </c>
      <c r="CE235" s="86">
        <f>CE233*CE234</f>
        <v>0</v>
      </c>
      <c r="CF235" s="34"/>
      <c r="CG235" s="552" t="s">
        <v>56</v>
      </c>
      <c r="CH235" s="88">
        <f>CE249</f>
        <v>0</v>
      </c>
      <c r="CI235" s="464" t="str">
        <f t="shared" si="87"/>
        <v>B</v>
      </c>
      <c r="CJ235" s="34"/>
      <c r="CK235" s="552" t="s">
        <v>56</v>
      </c>
      <c r="CL235" s="88">
        <f t="shared" si="88"/>
        <v>0</v>
      </c>
      <c r="CM235" s="464" t="str">
        <f t="shared" si="89"/>
        <v>A/B</v>
      </c>
      <c r="CN235" s="40"/>
      <c r="CO235" s="552" t="s">
        <v>56</v>
      </c>
      <c r="CP235" s="88">
        <f t="shared" si="90"/>
        <v>0</v>
      </c>
      <c r="CQ235" s="464" t="str">
        <f t="shared" si="91"/>
        <v>Nee</v>
      </c>
      <c r="CR235" s="34"/>
      <c r="CS235" s="552" t="s">
        <v>56</v>
      </c>
      <c r="CT235" s="88">
        <f t="shared" si="92"/>
        <v>0</v>
      </c>
      <c r="CU235" s="464" t="str">
        <f t="shared" si="93"/>
        <v>Nee</v>
      </c>
      <c r="CV235" s="119"/>
      <c r="CW235" s="40"/>
      <c r="CX235" s="90"/>
      <c r="CY235" s="91" t="s">
        <v>184</v>
      </c>
      <c r="CZ235" s="91" t="s">
        <v>185</v>
      </c>
      <c r="DA235" s="66"/>
      <c r="DB235" s="91" t="s">
        <v>184</v>
      </c>
      <c r="DC235" s="91" t="s">
        <v>186</v>
      </c>
      <c r="DD235" s="66"/>
      <c r="DE235" s="91" t="s">
        <v>126</v>
      </c>
      <c r="DF235" s="91" t="s">
        <v>65</v>
      </c>
      <c r="DG235" s="66"/>
      <c r="DH235" s="91" t="s">
        <v>127</v>
      </c>
      <c r="DI235" s="91" t="s">
        <v>65</v>
      </c>
      <c r="DJ235" s="66"/>
      <c r="DK235" s="91" t="s">
        <v>173</v>
      </c>
      <c r="DL235" s="91" t="s">
        <v>172</v>
      </c>
      <c r="DM235" s="66"/>
      <c r="DN235" s="91" t="s">
        <v>174</v>
      </c>
      <c r="DO235" s="91" t="s">
        <v>172</v>
      </c>
      <c r="DP235" s="82"/>
      <c r="DQ235" s="124" t="s">
        <v>399</v>
      </c>
      <c r="DR235" s="125"/>
      <c r="DS235" s="83"/>
      <c r="DT235" s="40"/>
    </row>
    <row r="236" spans="1:168" ht="16.2" thickBot="1" x14ac:dyDescent="0.3">
      <c r="A236" s="33"/>
      <c r="B236" s="33"/>
      <c r="C236" s="34"/>
      <c r="D236" s="89"/>
      <c r="E236" s="34"/>
      <c r="F236" s="33"/>
      <c r="G236" s="34"/>
      <c r="H236" s="89"/>
      <c r="I236" s="34"/>
      <c r="J236" s="552" t="s">
        <v>10</v>
      </c>
      <c r="K236" s="102">
        <f>H253</f>
        <v>0</v>
      </c>
      <c r="L236" s="464" t="str">
        <f t="shared" si="66"/>
        <v>A/B</v>
      </c>
      <c r="M236" s="34"/>
      <c r="N236" s="552" t="s">
        <v>10</v>
      </c>
      <c r="O236" s="564">
        <f t="shared" si="67"/>
        <v>0</v>
      </c>
      <c r="P236" s="464" t="str">
        <f t="shared" si="68"/>
        <v>A</v>
      </c>
      <c r="Q236" s="40"/>
      <c r="R236" s="552" t="s">
        <v>10</v>
      </c>
      <c r="S236" s="102">
        <f t="shared" si="69"/>
        <v>0</v>
      </c>
      <c r="T236" s="464" t="str">
        <f t="shared" si="70"/>
        <v>Ja</v>
      </c>
      <c r="U236" s="34"/>
      <c r="V236" s="552" t="s">
        <v>10</v>
      </c>
      <c r="W236" s="102">
        <f t="shared" si="71"/>
        <v>0</v>
      </c>
      <c r="X236" s="464" t="str">
        <f t="shared" si="72"/>
        <v>Ja</v>
      </c>
      <c r="Y236" s="411"/>
      <c r="Z236" s="427"/>
      <c r="AA236" s="33"/>
      <c r="AB236" s="34"/>
      <c r="AC236" s="89"/>
      <c r="AD236" s="34"/>
      <c r="AE236" s="33"/>
      <c r="AF236" s="34"/>
      <c r="AG236" s="89"/>
      <c r="AH236" s="244"/>
      <c r="AI236" s="552" t="s">
        <v>10</v>
      </c>
      <c r="AJ236" s="102">
        <f>AG253</f>
        <v>0</v>
      </c>
      <c r="AK236" s="464" t="str">
        <f t="shared" si="73"/>
        <v>A/B</v>
      </c>
      <c r="AL236" s="34"/>
      <c r="AM236" s="552" t="s">
        <v>10</v>
      </c>
      <c r="AN236" s="102">
        <f t="shared" si="74"/>
        <v>0</v>
      </c>
      <c r="AO236" s="464" t="str">
        <f t="shared" si="75"/>
        <v>A</v>
      </c>
      <c r="AP236" s="40"/>
      <c r="AQ236" s="552" t="s">
        <v>10</v>
      </c>
      <c r="AR236" s="102">
        <f t="shared" si="76"/>
        <v>0</v>
      </c>
      <c r="AS236" s="464" t="str">
        <f t="shared" si="77"/>
        <v>Ja</v>
      </c>
      <c r="AT236" s="34"/>
      <c r="AU236" s="552" t="s">
        <v>10</v>
      </c>
      <c r="AV236" s="102">
        <f t="shared" si="78"/>
        <v>0</v>
      </c>
      <c r="AW236" s="464" t="str">
        <f t="shared" si="79"/>
        <v>Ja</v>
      </c>
      <c r="AX236" s="460"/>
      <c r="AY236" s="40"/>
      <c r="AZ236" s="33"/>
      <c r="BA236" s="34"/>
      <c r="BB236" s="89"/>
      <c r="BC236" s="34"/>
      <c r="BD236" s="33"/>
      <c r="BE236" s="34"/>
      <c r="BF236" s="89"/>
      <c r="BG236" s="34"/>
      <c r="BH236" s="552" t="s">
        <v>10</v>
      </c>
      <c r="BI236" s="88">
        <f>BF253</f>
        <v>0</v>
      </c>
      <c r="BJ236" s="464" t="str">
        <f t="shared" si="80"/>
        <v>A/B</v>
      </c>
      <c r="BK236" s="34"/>
      <c r="BL236" s="87" t="s">
        <v>10</v>
      </c>
      <c r="BM236" s="102">
        <f t="shared" si="81"/>
        <v>0</v>
      </c>
      <c r="BN236" s="73" t="str">
        <f t="shared" si="82"/>
        <v>A</v>
      </c>
      <c r="BO236" s="40"/>
      <c r="BP236" s="87" t="s">
        <v>10</v>
      </c>
      <c r="BQ236" s="102">
        <f t="shared" si="83"/>
        <v>0</v>
      </c>
      <c r="BR236" s="73" t="str">
        <f t="shared" si="84"/>
        <v>Ja</v>
      </c>
      <c r="BS236" s="34"/>
      <c r="BT236" s="87" t="s">
        <v>10</v>
      </c>
      <c r="BU236" s="102">
        <f t="shared" si="85"/>
        <v>0</v>
      </c>
      <c r="BV236" s="73" t="str">
        <f t="shared" si="86"/>
        <v>Ja</v>
      </c>
      <c r="BW236" s="119"/>
      <c r="BX236" s="40"/>
      <c r="BY236" s="33"/>
      <c r="BZ236" s="34"/>
      <c r="CA236" s="89"/>
      <c r="CB236" s="34"/>
      <c r="CC236" s="33"/>
      <c r="CD236" s="34"/>
      <c r="CE236" s="89"/>
      <c r="CF236" s="34"/>
      <c r="CG236" s="552" t="s">
        <v>10</v>
      </c>
      <c r="CH236" s="102">
        <f>CE253</f>
        <v>0</v>
      </c>
      <c r="CI236" s="464" t="str">
        <f t="shared" si="87"/>
        <v>A/B</v>
      </c>
      <c r="CJ236" s="34"/>
      <c r="CK236" s="552" t="s">
        <v>10</v>
      </c>
      <c r="CL236" s="102">
        <f t="shared" si="88"/>
        <v>0</v>
      </c>
      <c r="CM236" s="464" t="str">
        <f t="shared" si="89"/>
        <v>A</v>
      </c>
      <c r="CN236" s="40"/>
      <c r="CO236" s="552" t="s">
        <v>10</v>
      </c>
      <c r="CP236" s="102">
        <f t="shared" si="90"/>
        <v>0</v>
      </c>
      <c r="CQ236" s="464" t="str">
        <f t="shared" si="91"/>
        <v>Ja</v>
      </c>
      <c r="CR236" s="34"/>
      <c r="CS236" s="552" t="s">
        <v>10</v>
      </c>
      <c r="CT236" s="102">
        <f t="shared" si="92"/>
        <v>0</v>
      </c>
      <c r="CU236" s="464" t="str">
        <f t="shared" si="93"/>
        <v>Ja</v>
      </c>
      <c r="CV236" s="119"/>
      <c r="CW236" s="40"/>
      <c r="CX236" s="92"/>
      <c r="CY236" s="93" t="s">
        <v>5</v>
      </c>
      <c r="CZ236" s="94">
        <f>D321</f>
        <v>0</v>
      </c>
      <c r="DA236" s="82"/>
      <c r="DB236" s="93" t="s">
        <v>5</v>
      </c>
      <c r="DC236" s="94">
        <f>H321</f>
        <v>0</v>
      </c>
      <c r="DD236" s="82"/>
      <c r="DE236" s="93" t="s">
        <v>137</v>
      </c>
      <c r="DF236" s="94">
        <f>K252+AJ252+BI252+CH252</f>
        <v>0</v>
      </c>
      <c r="DG236" s="82"/>
      <c r="DH236" s="93" t="s">
        <v>137</v>
      </c>
      <c r="DI236" s="94">
        <f>O252+AN252+BM252+CL252</f>
        <v>0</v>
      </c>
      <c r="DJ236" s="82"/>
      <c r="DK236" s="103" t="s">
        <v>139</v>
      </c>
      <c r="DL236" s="98">
        <f>S252+AR252+BQ252+CP252</f>
        <v>0</v>
      </c>
      <c r="DM236" s="82"/>
      <c r="DN236" s="103" t="s">
        <v>139</v>
      </c>
      <c r="DO236" s="98">
        <f>W252+AV252+BU252+CT252</f>
        <v>0</v>
      </c>
      <c r="DP236" s="82"/>
      <c r="DQ236" s="130" t="s">
        <v>195</v>
      </c>
      <c r="DR236" s="131">
        <f>'Invoer - uitgebreid'!J31*'Invoer - uitgebreid'!J33</f>
        <v>0</v>
      </c>
      <c r="DS236" s="83"/>
      <c r="DT236" s="40"/>
    </row>
    <row r="237" spans="1:168" ht="16.8" thickTop="1" thickBot="1" x14ac:dyDescent="0.3">
      <c r="A237" s="33"/>
      <c r="B237" s="58" t="s">
        <v>78</v>
      </c>
      <c r="C237" s="59" t="s">
        <v>172</v>
      </c>
      <c r="D237" s="60">
        <f>AO10</f>
        <v>0</v>
      </c>
      <c r="E237" s="34"/>
      <c r="F237" s="58" t="s">
        <v>78</v>
      </c>
      <c r="G237" s="59" t="s">
        <v>172</v>
      </c>
      <c r="H237" s="60">
        <f>D237</f>
        <v>0</v>
      </c>
      <c r="I237" s="34"/>
      <c r="J237" s="552" t="s">
        <v>140</v>
      </c>
      <c r="K237" s="102">
        <f>H257</f>
        <v>0</v>
      </c>
      <c r="L237" s="464" t="str">
        <f t="shared" si="66"/>
        <v>A</v>
      </c>
      <c r="M237" s="34"/>
      <c r="N237" s="552" t="s">
        <v>140</v>
      </c>
      <c r="O237" s="564">
        <f t="shared" si="67"/>
        <v>0</v>
      </c>
      <c r="P237" s="464" t="str">
        <f t="shared" si="68"/>
        <v>A</v>
      </c>
      <c r="Q237" s="40"/>
      <c r="R237" s="552" t="s">
        <v>140</v>
      </c>
      <c r="S237" s="102">
        <f t="shared" si="69"/>
        <v>0</v>
      </c>
      <c r="T237" s="464" t="str">
        <f t="shared" si="70"/>
        <v>Nee</v>
      </c>
      <c r="U237" s="34"/>
      <c r="V237" s="552" t="s">
        <v>140</v>
      </c>
      <c r="W237" s="102">
        <f t="shared" si="71"/>
        <v>0</v>
      </c>
      <c r="X237" s="464" t="str">
        <f t="shared" si="72"/>
        <v>Nee</v>
      </c>
      <c r="Y237" s="411"/>
      <c r="Z237" s="427"/>
      <c r="AA237" s="58" t="s">
        <v>78</v>
      </c>
      <c r="AB237" s="59" t="s">
        <v>172</v>
      </c>
      <c r="AC237" s="60">
        <f>AI10</f>
        <v>0</v>
      </c>
      <c r="AD237" s="34"/>
      <c r="AE237" s="58" t="s">
        <v>78</v>
      </c>
      <c r="AF237" s="59" t="s">
        <v>172</v>
      </c>
      <c r="AG237" s="60">
        <f>AC237</f>
        <v>0</v>
      </c>
      <c r="AH237" s="244"/>
      <c r="AI237" s="552" t="s">
        <v>140</v>
      </c>
      <c r="AJ237" s="102">
        <f>AG257</f>
        <v>0</v>
      </c>
      <c r="AK237" s="464" t="str">
        <f t="shared" si="73"/>
        <v>A</v>
      </c>
      <c r="AL237" s="34"/>
      <c r="AM237" s="552" t="s">
        <v>140</v>
      </c>
      <c r="AN237" s="102">
        <f t="shared" si="74"/>
        <v>0</v>
      </c>
      <c r="AO237" s="464" t="str">
        <f t="shared" si="75"/>
        <v>A</v>
      </c>
      <c r="AP237" s="40"/>
      <c r="AQ237" s="552" t="s">
        <v>140</v>
      </c>
      <c r="AR237" s="102">
        <f t="shared" si="76"/>
        <v>0</v>
      </c>
      <c r="AS237" s="464" t="str">
        <f t="shared" si="77"/>
        <v>Nee</v>
      </c>
      <c r="AT237" s="34"/>
      <c r="AU237" s="552" t="s">
        <v>140</v>
      </c>
      <c r="AV237" s="102">
        <f t="shared" si="78"/>
        <v>0</v>
      </c>
      <c r="AW237" s="464" t="str">
        <f t="shared" si="79"/>
        <v>Nee</v>
      </c>
      <c r="AX237" s="460"/>
      <c r="AY237" s="40"/>
      <c r="AZ237" s="58" t="s">
        <v>78</v>
      </c>
      <c r="BA237" s="59" t="s">
        <v>172</v>
      </c>
      <c r="BB237" s="60">
        <f>AL10</f>
        <v>0</v>
      </c>
      <c r="BC237" s="34"/>
      <c r="BD237" s="58" t="s">
        <v>78</v>
      </c>
      <c r="BE237" s="59" t="s">
        <v>172</v>
      </c>
      <c r="BF237" s="60">
        <f>BB237</f>
        <v>0</v>
      </c>
      <c r="BG237" s="34"/>
      <c r="BH237" s="552" t="s">
        <v>140</v>
      </c>
      <c r="BI237" s="88">
        <f>BF257</f>
        <v>0</v>
      </c>
      <c r="BJ237" s="464" t="str">
        <f t="shared" si="80"/>
        <v>A</v>
      </c>
      <c r="BK237" s="34"/>
      <c r="BL237" s="87" t="s">
        <v>140</v>
      </c>
      <c r="BM237" s="102">
        <f>BI237</f>
        <v>0</v>
      </c>
      <c r="BN237" s="73" t="str">
        <f t="shared" si="82"/>
        <v>A</v>
      </c>
      <c r="BO237" s="40"/>
      <c r="BP237" s="87" t="s">
        <v>140</v>
      </c>
      <c r="BQ237" s="102">
        <f>BM237</f>
        <v>0</v>
      </c>
      <c r="BR237" s="73" t="str">
        <f t="shared" si="84"/>
        <v>Nee</v>
      </c>
      <c r="BS237" s="34"/>
      <c r="BT237" s="87" t="s">
        <v>140</v>
      </c>
      <c r="BU237" s="102">
        <f>BQ237</f>
        <v>0</v>
      </c>
      <c r="BV237" s="73" t="str">
        <f t="shared" si="86"/>
        <v>Nee</v>
      </c>
      <c r="BW237" s="119"/>
      <c r="BX237" s="40"/>
      <c r="BY237" s="58" t="s">
        <v>78</v>
      </c>
      <c r="BZ237" s="59" t="s">
        <v>172</v>
      </c>
      <c r="CA237" s="60">
        <f>AF10</f>
        <v>0</v>
      </c>
      <c r="CB237" s="34"/>
      <c r="CC237" s="58" t="s">
        <v>78</v>
      </c>
      <c r="CD237" s="59" t="s">
        <v>172</v>
      </c>
      <c r="CE237" s="60">
        <f>CA237</f>
        <v>0</v>
      </c>
      <c r="CF237" s="34"/>
      <c r="CG237" s="552" t="s">
        <v>140</v>
      </c>
      <c r="CH237" s="102">
        <f>CE257</f>
        <v>0</v>
      </c>
      <c r="CI237" s="464" t="str">
        <f t="shared" si="87"/>
        <v>A</v>
      </c>
      <c r="CJ237" s="34"/>
      <c r="CK237" s="552" t="s">
        <v>140</v>
      </c>
      <c r="CL237" s="102">
        <f t="shared" si="88"/>
        <v>0</v>
      </c>
      <c r="CM237" s="464" t="str">
        <f t="shared" si="89"/>
        <v>A</v>
      </c>
      <c r="CN237" s="40"/>
      <c r="CO237" s="552" t="s">
        <v>140</v>
      </c>
      <c r="CP237" s="102">
        <f t="shared" si="90"/>
        <v>0</v>
      </c>
      <c r="CQ237" s="464" t="str">
        <f t="shared" si="91"/>
        <v>Nee</v>
      </c>
      <c r="CR237" s="34"/>
      <c r="CS237" s="552" t="s">
        <v>140</v>
      </c>
      <c r="CT237" s="102">
        <f t="shared" si="92"/>
        <v>0</v>
      </c>
      <c r="CU237" s="464" t="str">
        <f t="shared" si="93"/>
        <v>Nee</v>
      </c>
      <c r="CV237" s="119"/>
      <c r="CW237" s="40"/>
      <c r="CX237" s="92"/>
      <c r="CY237" s="97" t="s">
        <v>6</v>
      </c>
      <c r="CZ237" s="98">
        <f>AC316</f>
        <v>0</v>
      </c>
      <c r="DA237" s="82"/>
      <c r="DB237" s="97" t="s">
        <v>6</v>
      </c>
      <c r="DC237" s="98">
        <f>AG316</f>
        <v>0</v>
      </c>
      <c r="DD237" s="82"/>
      <c r="DE237" s="97" t="s">
        <v>138</v>
      </c>
      <c r="DF237" s="94">
        <f t="shared" ref="DF237:DF240" si="94">K253+AJ253+BI253+CH253</f>
        <v>0</v>
      </c>
      <c r="DG237" s="82"/>
      <c r="DH237" s="97" t="s">
        <v>138</v>
      </c>
      <c r="DI237" s="94">
        <f t="shared" ref="DI237:DI240" si="95">O253+AN253+BM253+CL253</f>
        <v>0</v>
      </c>
      <c r="DJ237" s="82"/>
      <c r="DK237" s="106" t="s">
        <v>134</v>
      </c>
      <c r="DL237" s="98">
        <f>S253+AR253+BQ253+CP253</f>
        <v>0</v>
      </c>
      <c r="DM237" s="82"/>
      <c r="DN237" s="106" t="s">
        <v>134</v>
      </c>
      <c r="DO237" s="98">
        <f>W253+AV253+BU253+CT253</f>
        <v>0</v>
      </c>
      <c r="DP237" s="82"/>
      <c r="DQ237" s="130" t="s">
        <v>196</v>
      </c>
      <c r="DR237" s="133">
        <f>Milieuvariabelen!H97</f>
        <v>112.5</v>
      </c>
      <c r="DS237" s="83"/>
      <c r="DT237" s="40"/>
    </row>
    <row r="238" spans="1:168" ht="16.2" thickBot="1" x14ac:dyDescent="0.3">
      <c r="A238" s="33"/>
      <c r="B238" s="69"/>
      <c r="C238" s="34" t="s">
        <v>175</v>
      </c>
      <c r="D238" s="70">
        <f>D29</f>
        <v>0.8</v>
      </c>
      <c r="E238" s="34"/>
      <c r="F238" s="69"/>
      <c r="G238" s="96" t="s">
        <v>176</v>
      </c>
      <c r="H238" s="70">
        <f>H29</f>
        <v>0</v>
      </c>
      <c r="I238" s="34"/>
      <c r="J238" s="552" t="s">
        <v>374</v>
      </c>
      <c r="K238" s="102">
        <f>H261</f>
        <v>0</v>
      </c>
      <c r="L238" s="464" t="str">
        <f t="shared" si="66"/>
        <v>A</v>
      </c>
      <c r="M238" s="34"/>
      <c r="N238" s="552" t="s">
        <v>374</v>
      </c>
      <c r="O238" s="564">
        <f>K238</f>
        <v>0</v>
      </c>
      <c r="P238" s="464" t="str">
        <f t="shared" si="68"/>
        <v>A</v>
      </c>
      <c r="Q238" s="40"/>
      <c r="R238" s="552" t="s">
        <v>374</v>
      </c>
      <c r="S238" s="102">
        <f>O238</f>
        <v>0</v>
      </c>
      <c r="T238" s="464" t="str">
        <f t="shared" si="70"/>
        <v>Nee</v>
      </c>
      <c r="U238" s="40"/>
      <c r="V238" s="552" t="s">
        <v>374</v>
      </c>
      <c r="W238" s="484">
        <f>S238</f>
        <v>0</v>
      </c>
      <c r="X238" s="464" t="str">
        <f t="shared" si="72"/>
        <v>Nee</v>
      </c>
      <c r="Y238" s="411"/>
      <c r="Z238" s="427"/>
      <c r="AA238" s="69"/>
      <c r="AB238" s="34" t="s">
        <v>175</v>
      </c>
      <c r="AC238" s="70">
        <f>AC132</f>
        <v>0.8</v>
      </c>
      <c r="AD238" s="34"/>
      <c r="AE238" s="69"/>
      <c r="AF238" s="96" t="s">
        <v>176</v>
      </c>
      <c r="AG238" s="70">
        <f>AG132</f>
        <v>0</v>
      </c>
      <c r="AH238" s="244"/>
      <c r="AI238" s="552" t="s">
        <v>374</v>
      </c>
      <c r="AJ238" s="102">
        <f>AG261</f>
        <v>0</v>
      </c>
      <c r="AK238" s="464" t="str">
        <f t="shared" si="73"/>
        <v>A</v>
      </c>
      <c r="AL238" s="34"/>
      <c r="AM238" s="552" t="s">
        <v>374</v>
      </c>
      <c r="AN238" s="564">
        <f>AJ238</f>
        <v>0</v>
      </c>
      <c r="AO238" s="464" t="str">
        <f t="shared" si="75"/>
        <v>A</v>
      </c>
      <c r="AP238" s="40"/>
      <c r="AQ238" s="552" t="s">
        <v>374</v>
      </c>
      <c r="AR238" s="102">
        <f>AN238</f>
        <v>0</v>
      </c>
      <c r="AS238" s="464" t="str">
        <f t="shared" si="77"/>
        <v>Nee</v>
      </c>
      <c r="AT238" s="40"/>
      <c r="AU238" s="552" t="s">
        <v>374</v>
      </c>
      <c r="AV238" s="484">
        <f>AR238</f>
        <v>0</v>
      </c>
      <c r="AW238" s="464" t="str">
        <f t="shared" si="79"/>
        <v>Nee</v>
      </c>
      <c r="AX238" s="461"/>
      <c r="AY238" s="40"/>
      <c r="AZ238" s="69"/>
      <c r="BA238" s="34" t="s">
        <v>175</v>
      </c>
      <c r="BB238" s="70">
        <f>BB132</f>
        <v>0.8</v>
      </c>
      <c r="BC238" s="34"/>
      <c r="BD238" s="69"/>
      <c r="BE238" s="96" t="s">
        <v>176</v>
      </c>
      <c r="BF238" s="70">
        <f>BF132</f>
        <v>0</v>
      </c>
      <c r="BG238" s="34"/>
      <c r="BH238" s="552" t="s">
        <v>374</v>
      </c>
      <c r="BI238" s="88">
        <f>BF261</f>
        <v>0</v>
      </c>
      <c r="BJ238" s="464" t="str">
        <f t="shared" si="80"/>
        <v>A</v>
      </c>
      <c r="BK238" s="34"/>
      <c r="BL238" s="552" t="s">
        <v>374</v>
      </c>
      <c r="BM238" s="564">
        <f>BI238</f>
        <v>0</v>
      </c>
      <c r="BN238" s="73" t="str">
        <f t="shared" si="82"/>
        <v>A</v>
      </c>
      <c r="BO238" s="40"/>
      <c r="BP238" s="552" t="s">
        <v>374</v>
      </c>
      <c r="BQ238" s="102">
        <f>BM238</f>
        <v>0</v>
      </c>
      <c r="BR238" s="73" t="str">
        <f t="shared" si="84"/>
        <v>Nee</v>
      </c>
      <c r="BS238" s="40"/>
      <c r="BT238" s="552" t="s">
        <v>374</v>
      </c>
      <c r="BU238" s="484">
        <f>BQ238</f>
        <v>0</v>
      </c>
      <c r="BV238" s="73" t="str">
        <f t="shared" si="86"/>
        <v>Nee</v>
      </c>
      <c r="BW238" s="119"/>
      <c r="BX238" s="40"/>
      <c r="BY238" s="69"/>
      <c r="BZ238" s="34" t="s">
        <v>175</v>
      </c>
      <c r="CA238" s="70">
        <f>CA132</f>
        <v>0.8</v>
      </c>
      <c r="CB238" s="34"/>
      <c r="CC238" s="69"/>
      <c r="CD238" s="96" t="s">
        <v>176</v>
      </c>
      <c r="CE238" s="70">
        <f>CE132</f>
        <v>0</v>
      </c>
      <c r="CF238" s="34"/>
      <c r="CG238" s="552" t="s">
        <v>374</v>
      </c>
      <c r="CH238" s="88">
        <f>CE261</f>
        <v>0</v>
      </c>
      <c r="CI238" s="464" t="str">
        <f t="shared" si="87"/>
        <v>A</v>
      </c>
      <c r="CJ238" s="34"/>
      <c r="CK238" s="552" t="s">
        <v>374</v>
      </c>
      <c r="CL238" s="564">
        <f>CH238</f>
        <v>0</v>
      </c>
      <c r="CM238" s="464" t="str">
        <f t="shared" si="89"/>
        <v>A</v>
      </c>
      <c r="CN238" s="40"/>
      <c r="CO238" s="552" t="s">
        <v>374</v>
      </c>
      <c r="CP238" s="102">
        <f>CL238</f>
        <v>0</v>
      </c>
      <c r="CQ238" s="464" t="str">
        <f t="shared" si="91"/>
        <v>Nee</v>
      </c>
      <c r="CR238" s="40"/>
      <c r="CS238" s="552" t="s">
        <v>374</v>
      </c>
      <c r="CT238" s="484">
        <f>CP238</f>
        <v>0</v>
      </c>
      <c r="CU238" s="464" t="str">
        <f t="shared" si="93"/>
        <v>Nee</v>
      </c>
      <c r="CV238" s="119"/>
      <c r="CW238" s="40"/>
      <c r="CX238" s="92"/>
      <c r="CY238" s="97" t="s">
        <v>7</v>
      </c>
      <c r="CZ238" s="98">
        <f>BB316</f>
        <v>0</v>
      </c>
      <c r="DA238" s="82"/>
      <c r="DB238" s="97" t="s">
        <v>7</v>
      </c>
      <c r="DC238" s="98">
        <f>BF316</f>
        <v>0</v>
      </c>
      <c r="DD238" s="82"/>
      <c r="DE238" s="97" t="s">
        <v>136</v>
      </c>
      <c r="DF238" s="94">
        <f t="shared" si="94"/>
        <v>0</v>
      </c>
      <c r="DG238" s="82"/>
      <c r="DH238" s="97" t="s">
        <v>136</v>
      </c>
      <c r="DI238" s="94">
        <f t="shared" si="95"/>
        <v>0</v>
      </c>
      <c r="DJ238" s="82"/>
      <c r="DK238" s="101"/>
      <c r="DL238" s="101"/>
      <c r="DM238" s="82"/>
      <c r="DN238" s="82"/>
      <c r="DO238" s="82"/>
      <c r="DP238" s="82"/>
      <c r="DQ238" s="135" t="s">
        <v>197</v>
      </c>
      <c r="DR238" s="136">
        <f>DR236*DR237</f>
        <v>0</v>
      </c>
      <c r="DS238" s="83"/>
      <c r="DT238" s="40"/>
    </row>
    <row r="239" spans="1:168" ht="16.2" thickBot="1" x14ac:dyDescent="0.3">
      <c r="A239" s="33"/>
      <c r="B239" s="84"/>
      <c r="C239" s="85" t="s">
        <v>182</v>
      </c>
      <c r="D239" s="86">
        <f>D237*D238</f>
        <v>0</v>
      </c>
      <c r="E239" s="34"/>
      <c r="F239" s="84"/>
      <c r="G239" s="100" t="s">
        <v>183</v>
      </c>
      <c r="H239" s="86">
        <f>H237*H238</f>
        <v>0</v>
      </c>
      <c r="I239" s="34"/>
      <c r="J239" s="552" t="s">
        <v>375</v>
      </c>
      <c r="K239" s="102">
        <f>H265</f>
        <v>0</v>
      </c>
      <c r="L239" s="464" t="str">
        <f t="shared" si="66"/>
        <v>A/B</v>
      </c>
      <c r="M239" s="34"/>
      <c r="N239" s="552" t="s">
        <v>375</v>
      </c>
      <c r="O239" s="564">
        <f>K239</f>
        <v>0</v>
      </c>
      <c r="P239" s="464" t="str">
        <f t="shared" si="68"/>
        <v>A</v>
      </c>
      <c r="Q239" s="40"/>
      <c r="R239" s="552" t="s">
        <v>375</v>
      </c>
      <c r="S239" s="102">
        <f>O239</f>
        <v>0</v>
      </c>
      <c r="T239" s="464" t="str">
        <f t="shared" si="70"/>
        <v>Ja</v>
      </c>
      <c r="U239" s="40"/>
      <c r="V239" s="552" t="s">
        <v>375</v>
      </c>
      <c r="W239" s="484">
        <f>S239</f>
        <v>0</v>
      </c>
      <c r="X239" s="464" t="str">
        <f t="shared" si="72"/>
        <v>Nee</v>
      </c>
      <c r="Y239" s="411"/>
      <c r="Z239" s="427"/>
      <c r="AA239" s="84"/>
      <c r="AB239" s="85" t="s">
        <v>182</v>
      </c>
      <c r="AC239" s="86">
        <f>AC237*AC238</f>
        <v>0</v>
      </c>
      <c r="AD239" s="34"/>
      <c r="AE239" s="84"/>
      <c r="AF239" s="100" t="s">
        <v>183</v>
      </c>
      <c r="AG239" s="86">
        <f>AG237*AG238</f>
        <v>0</v>
      </c>
      <c r="AH239" s="244"/>
      <c r="AI239" s="552" t="s">
        <v>375</v>
      </c>
      <c r="AJ239" s="102">
        <f>AG265</f>
        <v>0</v>
      </c>
      <c r="AK239" s="464" t="str">
        <f t="shared" si="73"/>
        <v>A/B</v>
      </c>
      <c r="AL239" s="34"/>
      <c r="AM239" s="552" t="s">
        <v>375</v>
      </c>
      <c r="AN239" s="564">
        <f>AJ239</f>
        <v>0</v>
      </c>
      <c r="AO239" s="464" t="str">
        <f t="shared" si="75"/>
        <v>A</v>
      </c>
      <c r="AP239" s="40"/>
      <c r="AQ239" s="552" t="s">
        <v>375</v>
      </c>
      <c r="AR239" s="102">
        <f>AN239</f>
        <v>0</v>
      </c>
      <c r="AS239" s="464" t="str">
        <f t="shared" si="77"/>
        <v>Ja</v>
      </c>
      <c r="AT239" s="40"/>
      <c r="AU239" s="552" t="s">
        <v>375</v>
      </c>
      <c r="AV239" s="484">
        <f>AR239</f>
        <v>0</v>
      </c>
      <c r="AW239" s="464" t="str">
        <f t="shared" si="79"/>
        <v>Nee</v>
      </c>
      <c r="AX239" s="460"/>
      <c r="AY239" s="40"/>
      <c r="AZ239" s="84"/>
      <c r="BA239" s="85" t="s">
        <v>182</v>
      </c>
      <c r="BB239" s="86">
        <f>BB237*BB238</f>
        <v>0</v>
      </c>
      <c r="BC239" s="34"/>
      <c r="BD239" s="84"/>
      <c r="BE239" s="100" t="s">
        <v>183</v>
      </c>
      <c r="BF239" s="86">
        <f>BF237*BF238</f>
        <v>0</v>
      </c>
      <c r="BG239" s="34"/>
      <c r="BH239" s="552" t="s">
        <v>375</v>
      </c>
      <c r="BI239" s="88">
        <f>BF265</f>
        <v>0</v>
      </c>
      <c r="BJ239" s="464" t="str">
        <f t="shared" si="80"/>
        <v>A/B</v>
      </c>
      <c r="BK239" s="34"/>
      <c r="BL239" s="552" t="s">
        <v>375</v>
      </c>
      <c r="BM239" s="564">
        <f>BI239</f>
        <v>0</v>
      </c>
      <c r="BN239" s="73" t="str">
        <f t="shared" si="82"/>
        <v>A</v>
      </c>
      <c r="BO239" s="40"/>
      <c r="BP239" s="552" t="s">
        <v>375</v>
      </c>
      <c r="BQ239" s="102">
        <f>BM239</f>
        <v>0</v>
      </c>
      <c r="BR239" s="73" t="str">
        <f t="shared" si="84"/>
        <v>Ja</v>
      </c>
      <c r="BS239" s="40"/>
      <c r="BT239" s="552" t="s">
        <v>375</v>
      </c>
      <c r="BU239" s="484">
        <f>BQ239</f>
        <v>0</v>
      </c>
      <c r="BV239" s="73" t="str">
        <f t="shared" si="86"/>
        <v>Nee</v>
      </c>
      <c r="BW239" s="119"/>
      <c r="BX239" s="40"/>
      <c r="BY239" s="84"/>
      <c r="BZ239" s="85" t="s">
        <v>182</v>
      </c>
      <c r="CA239" s="86">
        <f>CA237*CA238</f>
        <v>0</v>
      </c>
      <c r="CB239" s="34"/>
      <c r="CC239" s="84"/>
      <c r="CD239" s="100" t="s">
        <v>183</v>
      </c>
      <c r="CE239" s="86">
        <f>CE237*CE238</f>
        <v>0</v>
      </c>
      <c r="CF239" s="34"/>
      <c r="CG239" s="552" t="s">
        <v>375</v>
      </c>
      <c r="CH239" s="88">
        <f>CE265</f>
        <v>0</v>
      </c>
      <c r="CI239" s="464" t="str">
        <f t="shared" si="87"/>
        <v>A/B</v>
      </c>
      <c r="CJ239" s="34"/>
      <c r="CK239" s="552" t="s">
        <v>375</v>
      </c>
      <c r="CL239" s="564">
        <f>CH239</f>
        <v>0</v>
      </c>
      <c r="CM239" s="464" t="str">
        <f t="shared" si="89"/>
        <v>A</v>
      </c>
      <c r="CN239" s="40"/>
      <c r="CO239" s="552" t="s">
        <v>375</v>
      </c>
      <c r="CP239" s="102">
        <f>CL239</f>
        <v>0</v>
      </c>
      <c r="CQ239" s="464" t="str">
        <f t="shared" si="91"/>
        <v>Ja</v>
      </c>
      <c r="CR239" s="40"/>
      <c r="CS239" s="552" t="s">
        <v>375</v>
      </c>
      <c r="CT239" s="484">
        <f>CP239</f>
        <v>0</v>
      </c>
      <c r="CU239" s="464" t="str">
        <f t="shared" si="93"/>
        <v>Nee</v>
      </c>
      <c r="CV239" s="119"/>
      <c r="CW239" s="40"/>
      <c r="CX239" s="92"/>
      <c r="CY239" s="103" t="s">
        <v>8</v>
      </c>
      <c r="CZ239" s="95">
        <f>CA316</f>
        <v>0</v>
      </c>
      <c r="DA239" s="82"/>
      <c r="DB239" s="103" t="s">
        <v>8</v>
      </c>
      <c r="DC239" s="95">
        <f>CE316</f>
        <v>0</v>
      </c>
      <c r="DD239" s="82"/>
      <c r="DE239" s="103" t="s">
        <v>132</v>
      </c>
      <c r="DF239" s="94">
        <f t="shared" si="94"/>
        <v>0</v>
      </c>
      <c r="DG239" s="82"/>
      <c r="DH239" s="103" t="s">
        <v>132</v>
      </c>
      <c r="DI239" s="94">
        <f t="shared" si="95"/>
        <v>0</v>
      </c>
      <c r="DJ239" s="82"/>
      <c r="DK239" s="101"/>
      <c r="DL239" s="101"/>
      <c r="DM239" s="82"/>
      <c r="DN239" s="82"/>
      <c r="DO239" s="82"/>
      <c r="DP239" s="82"/>
      <c r="DQ239" s="40"/>
      <c r="DR239" s="40"/>
      <c r="DS239" s="83"/>
      <c r="DT239" s="40"/>
    </row>
    <row r="240" spans="1:168" ht="16.2" thickBot="1" x14ac:dyDescent="0.3">
      <c r="A240" s="33"/>
      <c r="B240" s="33"/>
      <c r="C240" s="34"/>
      <c r="D240" s="89"/>
      <c r="E240" s="34"/>
      <c r="F240" s="33"/>
      <c r="G240" s="34"/>
      <c r="H240" s="89"/>
      <c r="I240" s="34"/>
      <c r="J240" s="552" t="s">
        <v>378</v>
      </c>
      <c r="K240" s="102">
        <f>H269</f>
        <v>0</v>
      </c>
      <c r="L240" s="562" t="str">
        <f t="shared" si="66"/>
        <v>B</v>
      </c>
      <c r="M240" s="34"/>
      <c r="N240" s="552" t="s">
        <v>378</v>
      </c>
      <c r="O240" s="564">
        <f>K240</f>
        <v>0</v>
      </c>
      <c r="P240" s="562" t="str">
        <f t="shared" si="68"/>
        <v>B</v>
      </c>
      <c r="Q240" s="40"/>
      <c r="R240" s="552" t="s">
        <v>378</v>
      </c>
      <c r="S240" s="102">
        <f>O240</f>
        <v>0</v>
      </c>
      <c r="T240" s="464" t="str">
        <f t="shared" si="70"/>
        <v>Nee</v>
      </c>
      <c r="U240" s="40"/>
      <c r="V240" s="552" t="s">
        <v>378</v>
      </c>
      <c r="W240" s="484">
        <f>S240</f>
        <v>0</v>
      </c>
      <c r="X240" s="464" t="str">
        <f t="shared" si="72"/>
        <v>Nee</v>
      </c>
      <c r="Y240" s="411"/>
      <c r="Z240" s="427"/>
      <c r="AA240" s="33"/>
      <c r="AB240" s="34"/>
      <c r="AC240" s="89"/>
      <c r="AD240" s="34"/>
      <c r="AE240" s="33"/>
      <c r="AF240" s="34"/>
      <c r="AG240" s="89"/>
      <c r="AH240" s="244"/>
      <c r="AI240" s="552" t="s">
        <v>378</v>
      </c>
      <c r="AJ240" s="102">
        <f>AG269</f>
        <v>0</v>
      </c>
      <c r="AK240" s="464" t="str">
        <f t="shared" si="73"/>
        <v>B</v>
      </c>
      <c r="AL240" s="34"/>
      <c r="AM240" s="552" t="s">
        <v>378</v>
      </c>
      <c r="AN240" s="564">
        <f>AJ240</f>
        <v>0</v>
      </c>
      <c r="AO240" s="464" t="str">
        <f t="shared" si="75"/>
        <v>A</v>
      </c>
      <c r="AP240" s="40"/>
      <c r="AQ240" s="552" t="s">
        <v>378</v>
      </c>
      <c r="AR240" s="102">
        <f>AN240</f>
        <v>0</v>
      </c>
      <c r="AS240" s="464" t="str">
        <f t="shared" si="77"/>
        <v>Nee</v>
      </c>
      <c r="AT240" s="40"/>
      <c r="AU240" s="552" t="s">
        <v>378</v>
      </c>
      <c r="AV240" s="484">
        <f>AR240</f>
        <v>0</v>
      </c>
      <c r="AW240" s="464" t="str">
        <f t="shared" si="79"/>
        <v>Nee</v>
      </c>
      <c r="AX240" s="460"/>
      <c r="AY240" s="40"/>
      <c r="AZ240" s="33"/>
      <c r="BA240" s="34"/>
      <c r="BB240" s="89"/>
      <c r="BC240" s="34"/>
      <c r="BD240" s="33"/>
      <c r="BE240" s="34"/>
      <c r="BF240" s="89"/>
      <c r="BG240" s="34"/>
      <c r="BH240" s="552" t="s">
        <v>378</v>
      </c>
      <c r="BI240" s="88">
        <f>BF269</f>
        <v>0</v>
      </c>
      <c r="BJ240" s="464" t="str">
        <f t="shared" si="80"/>
        <v>B</v>
      </c>
      <c r="BK240" s="34"/>
      <c r="BL240" s="552" t="s">
        <v>378</v>
      </c>
      <c r="BM240" s="564">
        <f>BI240</f>
        <v>0</v>
      </c>
      <c r="BN240" s="73" t="str">
        <f t="shared" si="82"/>
        <v>B</v>
      </c>
      <c r="BO240" s="40"/>
      <c r="BP240" s="552" t="s">
        <v>378</v>
      </c>
      <c r="BQ240" s="102">
        <f>BM240</f>
        <v>0</v>
      </c>
      <c r="BR240" s="73" t="str">
        <f t="shared" si="84"/>
        <v>Nee</v>
      </c>
      <c r="BS240" s="40"/>
      <c r="BT240" s="552" t="s">
        <v>378</v>
      </c>
      <c r="BU240" s="484">
        <f>BQ240</f>
        <v>0</v>
      </c>
      <c r="BV240" s="73" t="str">
        <f t="shared" si="86"/>
        <v>Nee</v>
      </c>
      <c r="BW240" s="119"/>
      <c r="BX240" s="40"/>
      <c r="BY240" s="33"/>
      <c r="BZ240" s="34"/>
      <c r="CA240" s="89"/>
      <c r="CB240" s="34"/>
      <c r="CC240" s="33"/>
      <c r="CD240" s="34"/>
      <c r="CE240" s="89"/>
      <c r="CF240" s="34"/>
      <c r="CG240" s="552" t="s">
        <v>378</v>
      </c>
      <c r="CH240" s="88">
        <f>CE269</f>
        <v>0</v>
      </c>
      <c r="CI240" s="464" t="str">
        <f t="shared" si="87"/>
        <v>B</v>
      </c>
      <c r="CJ240" s="34"/>
      <c r="CK240" s="552" t="s">
        <v>378</v>
      </c>
      <c r="CL240" s="564">
        <f>CH240</f>
        <v>0</v>
      </c>
      <c r="CM240" s="464" t="str">
        <f t="shared" si="89"/>
        <v>B</v>
      </c>
      <c r="CN240" s="40"/>
      <c r="CO240" s="552" t="s">
        <v>378</v>
      </c>
      <c r="CP240" s="102">
        <f>CL240</f>
        <v>0</v>
      </c>
      <c r="CQ240" s="464" t="str">
        <f t="shared" si="91"/>
        <v>Nee</v>
      </c>
      <c r="CR240" s="40"/>
      <c r="CS240" s="552" t="s">
        <v>378</v>
      </c>
      <c r="CT240" s="484">
        <f>CP240</f>
        <v>0</v>
      </c>
      <c r="CU240" s="464" t="str">
        <f t="shared" si="93"/>
        <v>Nee</v>
      </c>
      <c r="CV240" s="119"/>
      <c r="CW240" s="40"/>
      <c r="CX240" s="92"/>
      <c r="CY240" s="104" t="s">
        <v>65</v>
      </c>
      <c r="CZ240" s="105">
        <f>CZ236+CZ237+CZ238+CZ239</f>
        <v>0</v>
      </c>
      <c r="DA240" s="82"/>
      <c r="DB240" s="104" t="s">
        <v>65</v>
      </c>
      <c r="DC240" s="105">
        <f>DC236+DC237+DC238+DC239</f>
        <v>0</v>
      </c>
      <c r="DD240" s="82"/>
      <c r="DE240" s="106" t="s">
        <v>133</v>
      </c>
      <c r="DF240" s="94">
        <f t="shared" si="94"/>
        <v>0</v>
      </c>
      <c r="DG240" s="82"/>
      <c r="DH240" s="106" t="s">
        <v>133</v>
      </c>
      <c r="DI240" s="94">
        <f t="shared" si="95"/>
        <v>0</v>
      </c>
      <c r="DJ240" s="82"/>
      <c r="DK240" s="82"/>
      <c r="DL240" s="82"/>
      <c r="DM240" s="82"/>
      <c r="DN240" s="244"/>
      <c r="DO240" s="244"/>
      <c r="DP240" s="82"/>
      <c r="DQ240" s="40"/>
      <c r="DR240" s="40"/>
      <c r="DS240" s="83"/>
      <c r="DT240" s="40"/>
    </row>
    <row r="241" spans="1:129" ht="16.2" thickBot="1" x14ac:dyDescent="0.3">
      <c r="A241" s="33"/>
      <c r="B241" s="58" t="s">
        <v>187</v>
      </c>
      <c r="C241" s="59" t="s">
        <v>172</v>
      </c>
      <c r="D241" s="60">
        <f>AO8</f>
        <v>0</v>
      </c>
      <c r="E241" s="34"/>
      <c r="F241" s="58" t="s">
        <v>187</v>
      </c>
      <c r="G241" s="59" t="s">
        <v>172</v>
      </c>
      <c r="H241" s="60">
        <f>D241</f>
        <v>0</v>
      </c>
      <c r="I241" s="34"/>
      <c r="J241" s="552" t="s">
        <v>112</v>
      </c>
      <c r="K241" s="102">
        <f>H273</f>
        <v>0</v>
      </c>
      <c r="L241" s="562" t="str">
        <f t="shared" si="66"/>
        <v>A/B</v>
      </c>
      <c r="M241" s="34"/>
      <c r="N241" s="552" t="s">
        <v>112</v>
      </c>
      <c r="O241" s="564">
        <f t="shared" ref="O241:O247" si="96">K241</f>
        <v>0</v>
      </c>
      <c r="P241" s="562" t="str">
        <f t="shared" si="68"/>
        <v>A</v>
      </c>
      <c r="Q241" s="40"/>
      <c r="R241" s="552" t="s">
        <v>112</v>
      </c>
      <c r="S241" s="102">
        <f t="shared" ref="S241:S247" si="97">O241</f>
        <v>0</v>
      </c>
      <c r="T241" s="464" t="str">
        <f t="shared" si="70"/>
        <v>Nee</v>
      </c>
      <c r="U241" s="34"/>
      <c r="V241" s="552" t="s">
        <v>112</v>
      </c>
      <c r="W241" s="102">
        <f t="shared" ref="W241:W247" si="98">S241</f>
        <v>0</v>
      </c>
      <c r="X241" s="464" t="str">
        <f t="shared" si="72"/>
        <v>Nee</v>
      </c>
      <c r="Y241" s="411"/>
      <c r="Z241" s="427"/>
      <c r="AA241" s="58" t="s">
        <v>187</v>
      </c>
      <c r="AB241" s="59" t="s">
        <v>172</v>
      </c>
      <c r="AC241" s="60">
        <f>AI8</f>
        <v>0</v>
      </c>
      <c r="AD241" s="34"/>
      <c r="AE241" s="58" t="s">
        <v>187</v>
      </c>
      <c r="AF241" s="59" t="s">
        <v>172</v>
      </c>
      <c r="AG241" s="60">
        <f>AC241</f>
        <v>0</v>
      </c>
      <c r="AH241" s="244"/>
      <c r="AI241" s="552" t="s">
        <v>112</v>
      </c>
      <c r="AJ241" s="102">
        <f>AG273</f>
        <v>0</v>
      </c>
      <c r="AK241" s="464" t="str">
        <f t="shared" si="73"/>
        <v>A/B</v>
      </c>
      <c r="AL241" s="34"/>
      <c r="AM241" s="552" t="s">
        <v>112</v>
      </c>
      <c r="AN241" s="102">
        <f t="shared" si="74"/>
        <v>0</v>
      </c>
      <c r="AO241" s="464" t="str">
        <f t="shared" si="75"/>
        <v>A</v>
      </c>
      <c r="AP241" s="40"/>
      <c r="AQ241" s="552" t="s">
        <v>112</v>
      </c>
      <c r="AR241" s="102">
        <f t="shared" si="76"/>
        <v>0</v>
      </c>
      <c r="AS241" s="464" t="str">
        <f t="shared" si="77"/>
        <v>Nee</v>
      </c>
      <c r="AT241" s="34"/>
      <c r="AU241" s="552" t="s">
        <v>112</v>
      </c>
      <c r="AV241" s="102">
        <f t="shared" si="78"/>
        <v>0</v>
      </c>
      <c r="AW241" s="464" t="str">
        <f t="shared" si="79"/>
        <v>Nee</v>
      </c>
      <c r="AX241" s="460"/>
      <c r="AY241" s="40"/>
      <c r="AZ241" s="58" t="s">
        <v>187</v>
      </c>
      <c r="BA241" s="59" t="s">
        <v>172</v>
      </c>
      <c r="BB241" s="60">
        <f>AL8</f>
        <v>0</v>
      </c>
      <c r="BC241" s="34"/>
      <c r="BD241" s="58" t="s">
        <v>187</v>
      </c>
      <c r="BE241" s="59" t="s">
        <v>172</v>
      </c>
      <c r="BF241" s="60">
        <f>BB241</f>
        <v>0</v>
      </c>
      <c r="BG241" s="34"/>
      <c r="BH241" s="552" t="s">
        <v>112</v>
      </c>
      <c r="BI241" s="88">
        <f>BF273</f>
        <v>0</v>
      </c>
      <c r="BJ241" s="464" t="str">
        <f t="shared" si="80"/>
        <v>A/B</v>
      </c>
      <c r="BK241" s="34"/>
      <c r="BL241" s="87" t="s">
        <v>112</v>
      </c>
      <c r="BM241" s="102">
        <f t="shared" ref="BM241:BM248" si="99">BI241</f>
        <v>0</v>
      </c>
      <c r="BN241" s="73" t="str">
        <f t="shared" si="82"/>
        <v>A</v>
      </c>
      <c r="BO241" s="40"/>
      <c r="BP241" s="87" t="s">
        <v>112</v>
      </c>
      <c r="BQ241" s="102">
        <f t="shared" ref="BQ241:BQ248" si="100">BM241</f>
        <v>0</v>
      </c>
      <c r="BR241" s="73" t="str">
        <f t="shared" si="84"/>
        <v>Nee</v>
      </c>
      <c r="BS241" s="34"/>
      <c r="BT241" s="87" t="s">
        <v>112</v>
      </c>
      <c r="BU241" s="102">
        <f t="shared" ref="BU241:BU248" si="101">BQ241</f>
        <v>0</v>
      </c>
      <c r="BV241" s="73" t="str">
        <f t="shared" si="86"/>
        <v>Nee</v>
      </c>
      <c r="BW241" s="119"/>
      <c r="BX241" s="40"/>
      <c r="BY241" s="58" t="s">
        <v>187</v>
      </c>
      <c r="BZ241" s="59" t="s">
        <v>172</v>
      </c>
      <c r="CA241" s="60">
        <f>AF8</f>
        <v>0</v>
      </c>
      <c r="CB241" s="34"/>
      <c r="CC241" s="58" t="s">
        <v>187</v>
      </c>
      <c r="CD241" s="59" t="s">
        <v>172</v>
      </c>
      <c r="CE241" s="60">
        <f>CA241</f>
        <v>0</v>
      </c>
      <c r="CF241" s="34"/>
      <c r="CG241" s="552" t="s">
        <v>112</v>
      </c>
      <c r="CH241" s="102">
        <f>CE273</f>
        <v>0</v>
      </c>
      <c r="CI241" s="464" t="str">
        <f t="shared" si="87"/>
        <v>A/B</v>
      </c>
      <c r="CJ241" s="34"/>
      <c r="CK241" s="552" t="s">
        <v>112</v>
      </c>
      <c r="CL241" s="102">
        <f t="shared" si="88"/>
        <v>0</v>
      </c>
      <c r="CM241" s="464" t="str">
        <f t="shared" si="89"/>
        <v>A</v>
      </c>
      <c r="CN241" s="40"/>
      <c r="CO241" s="552" t="s">
        <v>112</v>
      </c>
      <c r="CP241" s="102">
        <f t="shared" si="90"/>
        <v>0</v>
      </c>
      <c r="CQ241" s="464" t="str">
        <f t="shared" si="91"/>
        <v>Nee</v>
      </c>
      <c r="CR241" s="34"/>
      <c r="CS241" s="552" t="s">
        <v>112</v>
      </c>
      <c r="CT241" s="102">
        <f t="shared" si="92"/>
        <v>0</v>
      </c>
      <c r="CU241" s="464" t="str">
        <f t="shared" si="93"/>
        <v>Nee</v>
      </c>
      <c r="CV241" s="119"/>
      <c r="CW241" s="40"/>
      <c r="CX241" s="92"/>
      <c r="CY241" s="82"/>
      <c r="CZ241" s="82"/>
      <c r="DA241" s="82"/>
      <c r="DB241" s="82"/>
      <c r="DC241" s="82"/>
      <c r="DD241" s="82"/>
      <c r="DE241" s="82"/>
      <c r="DF241" s="82"/>
      <c r="DG241" s="82"/>
      <c r="DH241" s="82"/>
      <c r="DI241" s="82"/>
      <c r="DJ241" s="82"/>
      <c r="DK241" s="82"/>
      <c r="DL241" s="82"/>
      <c r="DM241" s="82"/>
      <c r="DN241" s="244"/>
      <c r="DO241" s="244"/>
      <c r="DP241" s="79"/>
      <c r="DQ241" s="124" t="s">
        <v>400</v>
      </c>
      <c r="DR241" s="125"/>
      <c r="DS241" s="108"/>
      <c r="DT241" s="40"/>
    </row>
    <row r="242" spans="1:129" ht="16.2" thickBot="1" x14ac:dyDescent="0.3">
      <c r="A242" s="33"/>
      <c r="B242" s="69"/>
      <c r="C242" s="34" t="s">
        <v>175</v>
      </c>
      <c r="D242" s="70">
        <f>D33</f>
        <v>0.8</v>
      </c>
      <c r="E242" s="34"/>
      <c r="F242" s="69"/>
      <c r="G242" s="96" t="s">
        <v>176</v>
      </c>
      <c r="H242" s="70">
        <f>H33</f>
        <v>0</v>
      </c>
      <c r="I242" s="34"/>
      <c r="J242" s="552" t="s">
        <v>113</v>
      </c>
      <c r="K242" s="102">
        <f>H277</f>
        <v>0</v>
      </c>
      <c r="L242" s="464" t="str">
        <f t="shared" si="66"/>
        <v>B</v>
      </c>
      <c r="M242" s="34"/>
      <c r="N242" s="552" t="s">
        <v>113</v>
      </c>
      <c r="O242" s="102">
        <f t="shared" si="96"/>
        <v>0</v>
      </c>
      <c r="P242" s="464" t="str">
        <f t="shared" si="68"/>
        <v>A</v>
      </c>
      <c r="Q242" s="40"/>
      <c r="R242" s="552" t="s">
        <v>113</v>
      </c>
      <c r="S242" s="102">
        <f t="shared" si="97"/>
        <v>0</v>
      </c>
      <c r="T242" s="464" t="str">
        <f t="shared" si="70"/>
        <v>Nee</v>
      </c>
      <c r="U242" s="34"/>
      <c r="V242" s="552" t="s">
        <v>113</v>
      </c>
      <c r="W242" s="102">
        <f t="shared" si="98"/>
        <v>0</v>
      </c>
      <c r="X242" s="464" t="str">
        <f t="shared" si="72"/>
        <v>Nee</v>
      </c>
      <c r="Y242" s="411"/>
      <c r="Z242" s="427"/>
      <c r="AA242" s="69"/>
      <c r="AB242" s="34" t="s">
        <v>175</v>
      </c>
      <c r="AC242" s="70">
        <f>AC136</f>
        <v>0.8</v>
      </c>
      <c r="AD242" s="34"/>
      <c r="AE242" s="69"/>
      <c r="AF242" s="96" t="s">
        <v>176</v>
      </c>
      <c r="AG242" s="70">
        <f>AG136</f>
        <v>0</v>
      </c>
      <c r="AH242" s="244"/>
      <c r="AI242" s="552" t="s">
        <v>113</v>
      </c>
      <c r="AJ242" s="102">
        <f>AG277</f>
        <v>0</v>
      </c>
      <c r="AK242" s="464" t="str">
        <f t="shared" si="73"/>
        <v>B</v>
      </c>
      <c r="AL242" s="34"/>
      <c r="AM242" s="552" t="s">
        <v>113</v>
      </c>
      <c r="AN242" s="102">
        <f t="shared" si="74"/>
        <v>0</v>
      </c>
      <c r="AO242" s="464" t="str">
        <f t="shared" si="75"/>
        <v>A</v>
      </c>
      <c r="AP242" s="40"/>
      <c r="AQ242" s="552" t="s">
        <v>113</v>
      </c>
      <c r="AR242" s="102">
        <f t="shared" si="76"/>
        <v>0</v>
      </c>
      <c r="AS242" s="464" t="str">
        <f t="shared" si="77"/>
        <v>Nee</v>
      </c>
      <c r="AT242" s="34"/>
      <c r="AU242" s="552" t="s">
        <v>113</v>
      </c>
      <c r="AV242" s="102">
        <f t="shared" si="78"/>
        <v>0</v>
      </c>
      <c r="AW242" s="464" t="str">
        <f t="shared" si="79"/>
        <v>Nee</v>
      </c>
      <c r="AX242" s="460"/>
      <c r="AY242" s="40"/>
      <c r="AZ242" s="69"/>
      <c r="BA242" s="34" t="s">
        <v>175</v>
      </c>
      <c r="BB242" s="70">
        <f>BB136</f>
        <v>0.8</v>
      </c>
      <c r="BC242" s="34"/>
      <c r="BD242" s="69"/>
      <c r="BE242" s="96" t="s">
        <v>176</v>
      </c>
      <c r="BF242" s="70">
        <f>BF136</f>
        <v>0</v>
      </c>
      <c r="BG242" s="34"/>
      <c r="BH242" s="552" t="s">
        <v>113</v>
      </c>
      <c r="BI242" s="88">
        <f>BF277</f>
        <v>0</v>
      </c>
      <c r="BJ242" s="464" t="str">
        <f t="shared" si="80"/>
        <v>B</v>
      </c>
      <c r="BK242" s="34"/>
      <c r="BL242" s="87" t="s">
        <v>113</v>
      </c>
      <c r="BM242" s="102">
        <f t="shared" si="99"/>
        <v>0</v>
      </c>
      <c r="BN242" s="73" t="str">
        <f t="shared" si="82"/>
        <v>A</v>
      </c>
      <c r="BO242" s="40"/>
      <c r="BP242" s="87" t="s">
        <v>113</v>
      </c>
      <c r="BQ242" s="102">
        <f t="shared" si="100"/>
        <v>0</v>
      </c>
      <c r="BR242" s="73" t="str">
        <f t="shared" si="84"/>
        <v>Nee</v>
      </c>
      <c r="BS242" s="34"/>
      <c r="BT242" s="87" t="s">
        <v>113</v>
      </c>
      <c r="BU242" s="102">
        <f t="shared" si="101"/>
        <v>0</v>
      </c>
      <c r="BV242" s="73" t="str">
        <f t="shared" si="86"/>
        <v>Nee</v>
      </c>
      <c r="BW242" s="119"/>
      <c r="BX242" s="40"/>
      <c r="BY242" s="69"/>
      <c r="BZ242" s="34" t="s">
        <v>175</v>
      </c>
      <c r="CA242" s="70">
        <f>CA136</f>
        <v>0.8</v>
      </c>
      <c r="CB242" s="34"/>
      <c r="CC242" s="69"/>
      <c r="CD242" s="96" t="s">
        <v>176</v>
      </c>
      <c r="CE242" s="70">
        <f>CE136</f>
        <v>0</v>
      </c>
      <c r="CF242" s="34"/>
      <c r="CG242" s="552" t="s">
        <v>113</v>
      </c>
      <c r="CH242" s="102">
        <f>CE277</f>
        <v>0</v>
      </c>
      <c r="CI242" s="464" t="str">
        <f t="shared" si="87"/>
        <v>B</v>
      </c>
      <c r="CJ242" s="34"/>
      <c r="CK242" s="552" t="s">
        <v>113</v>
      </c>
      <c r="CL242" s="102">
        <f t="shared" si="88"/>
        <v>0</v>
      </c>
      <c r="CM242" s="464" t="str">
        <f t="shared" si="89"/>
        <v>A</v>
      </c>
      <c r="CN242" s="40"/>
      <c r="CO242" s="552" t="s">
        <v>113</v>
      </c>
      <c r="CP242" s="102">
        <f t="shared" si="90"/>
        <v>0</v>
      </c>
      <c r="CQ242" s="464" t="str">
        <f t="shared" si="91"/>
        <v>Nee</v>
      </c>
      <c r="CR242" s="34"/>
      <c r="CS242" s="552" t="s">
        <v>113</v>
      </c>
      <c r="CT242" s="102">
        <f t="shared" si="92"/>
        <v>0</v>
      </c>
      <c r="CU242" s="464" t="str">
        <f t="shared" si="93"/>
        <v>Nee</v>
      </c>
      <c r="CV242" s="119"/>
      <c r="CW242" s="40"/>
      <c r="CX242" s="109"/>
      <c r="CY242" s="110" t="s">
        <v>188</v>
      </c>
      <c r="CZ242" s="111"/>
      <c r="DA242" s="77"/>
      <c r="DB242" s="110" t="s">
        <v>188</v>
      </c>
      <c r="DC242" s="111"/>
      <c r="DD242" s="53"/>
      <c r="DE242" s="77"/>
      <c r="DF242" s="25"/>
      <c r="DG242" s="25"/>
      <c r="DH242" s="25"/>
      <c r="DI242" s="25"/>
      <c r="DJ242" s="25"/>
      <c r="DK242" s="25"/>
      <c r="DL242" s="25"/>
      <c r="DM242" s="25"/>
      <c r="DN242" s="244"/>
      <c r="DO242" s="244"/>
      <c r="DP242" s="79"/>
      <c r="DQ242" s="130" t="s">
        <v>195</v>
      </c>
      <c r="DR242" s="131">
        <f>'Invoer - uitgebreid'!J36*'Invoer - uitgebreid'!J38</f>
        <v>0</v>
      </c>
      <c r="DS242" s="108"/>
      <c r="DT242" s="40"/>
    </row>
    <row r="243" spans="1:129" ht="16.2" thickBot="1" x14ac:dyDescent="0.3">
      <c r="A243" s="33"/>
      <c r="B243" s="84"/>
      <c r="C243" s="112" t="s">
        <v>182</v>
      </c>
      <c r="D243" s="86">
        <f>D241*D242</f>
        <v>0</v>
      </c>
      <c r="E243" s="34"/>
      <c r="F243" s="84"/>
      <c r="G243" s="100" t="s">
        <v>183</v>
      </c>
      <c r="H243" s="86">
        <f>H241*H242</f>
        <v>0</v>
      </c>
      <c r="I243" s="34"/>
      <c r="J243" s="552" t="s">
        <v>106</v>
      </c>
      <c r="K243" s="102">
        <f>H281</f>
        <v>0</v>
      </c>
      <c r="L243" s="464" t="str">
        <f t="shared" si="66"/>
        <v>A/B</v>
      </c>
      <c r="M243" s="34"/>
      <c r="N243" s="552" t="s">
        <v>106</v>
      </c>
      <c r="O243" s="102">
        <f t="shared" si="96"/>
        <v>0</v>
      </c>
      <c r="P243" s="464" t="str">
        <f t="shared" si="68"/>
        <v>A</v>
      </c>
      <c r="Q243" s="40"/>
      <c r="R243" s="552" t="s">
        <v>106</v>
      </c>
      <c r="S243" s="102">
        <f t="shared" si="97"/>
        <v>0</v>
      </c>
      <c r="T243" s="464" t="str">
        <f t="shared" si="70"/>
        <v>Ja</v>
      </c>
      <c r="U243" s="34"/>
      <c r="V243" s="552" t="s">
        <v>106</v>
      </c>
      <c r="W243" s="102">
        <f t="shared" si="98"/>
        <v>0</v>
      </c>
      <c r="X243" s="464" t="str">
        <f t="shared" si="72"/>
        <v>Nee</v>
      </c>
      <c r="Y243" s="411"/>
      <c r="Z243" s="427"/>
      <c r="AA243" s="84"/>
      <c r="AB243" s="112" t="s">
        <v>182</v>
      </c>
      <c r="AC243" s="86">
        <f>AC241*AC242</f>
        <v>0</v>
      </c>
      <c r="AD243" s="34"/>
      <c r="AE243" s="84"/>
      <c r="AF243" s="100" t="s">
        <v>183</v>
      </c>
      <c r="AG243" s="86">
        <f>AG241*AG242</f>
        <v>0</v>
      </c>
      <c r="AH243" s="244"/>
      <c r="AI243" s="552" t="s">
        <v>106</v>
      </c>
      <c r="AJ243" s="102">
        <f>AG281</f>
        <v>0</v>
      </c>
      <c r="AK243" s="464" t="str">
        <f t="shared" si="73"/>
        <v>A/B</v>
      </c>
      <c r="AL243" s="34"/>
      <c r="AM243" s="552" t="s">
        <v>106</v>
      </c>
      <c r="AN243" s="102">
        <f t="shared" si="74"/>
        <v>0</v>
      </c>
      <c r="AO243" s="464" t="str">
        <f t="shared" si="75"/>
        <v>A</v>
      </c>
      <c r="AP243" s="40"/>
      <c r="AQ243" s="552" t="s">
        <v>106</v>
      </c>
      <c r="AR243" s="102">
        <f t="shared" si="76"/>
        <v>0</v>
      </c>
      <c r="AS243" s="464" t="str">
        <f t="shared" si="77"/>
        <v>Ja</v>
      </c>
      <c r="AT243" s="34"/>
      <c r="AU243" s="552" t="s">
        <v>106</v>
      </c>
      <c r="AV243" s="102">
        <f t="shared" si="78"/>
        <v>0</v>
      </c>
      <c r="AW243" s="464" t="str">
        <f t="shared" si="79"/>
        <v>Nee</v>
      </c>
      <c r="AX243" s="460"/>
      <c r="AY243" s="40"/>
      <c r="AZ243" s="84"/>
      <c r="BA243" s="112" t="s">
        <v>182</v>
      </c>
      <c r="BB243" s="86">
        <f>BB241*BB242</f>
        <v>0</v>
      </c>
      <c r="BC243" s="34"/>
      <c r="BD243" s="84"/>
      <c r="BE243" s="100" t="s">
        <v>183</v>
      </c>
      <c r="BF243" s="86">
        <f>BF241*BF242</f>
        <v>0</v>
      </c>
      <c r="BG243" s="34"/>
      <c r="BH243" s="552" t="s">
        <v>106</v>
      </c>
      <c r="BI243" s="88">
        <f>BF281</f>
        <v>0</v>
      </c>
      <c r="BJ243" s="464" t="str">
        <f t="shared" si="80"/>
        <v>A/B</v>
      </c>
      <c r="BK243" s="34"/>
      <c r="BL243" s="87" t="s">
        <v>106</v>
      </c>
      <c r="BM243" s="102">
        <f t="shared" si="99"/>
        <v>0</v>
      </c>
      <c r="BN243" s="73" t="str">
        <f t="shared" si="82"/>
        <v>A</v>
      </c>
      <c r="BO243" s="40"/>
      <c r="BP243" s="87" t="s">
        <v>106</v>
      </c>
      <c r="BQ243" s="102">
        <f t="shared" si="100"/>
        <v>0</v>
      </c>
      <c r="BR243" s="73" t="str">
        <f t="shared" si="84"/>
        <v>Ja</v>
      </c>
      <c r="BS243" s="34"/>
      <c r="BT243" s="87" t="s">
        <v>106</v>
      </c>
      <c r="BU243" s="102">
        <f t="shared" si="101"/>
        <v>0</v>
      </c>
      <c r="BV243" s="73" t="str">
        <f t="shared" si="86"/>
        <v>Nee</v>
      </c>
      <c r="BW243" s="119"/>
      <c r="BX243" s="40"/>
      <c r="BY243" s="84"/>
      <c r="BZ243" s="112" t="s">
        <v>182</v>
      </c>
      <c r="CA243" s="86">
        <f>CA241*CA242</f>
        <v>0</v>
      </c>
      <c r="CB243" s="34"/>
      <c r="CC243" s="84"/>
      <c r="CD243" s="100" t="s">
        <v>183</v>
      </c>
      <c r="CE243" s="86">
        <f>CE241*CE242</f>
        <v>0</v>
      </c>
      <c r="CF243" s="34"/>
      <c r="CG243" s="552" t="s">
        <v>106</v>
      </c>
      <c r="CH243" s="102">
        <f>CE281</f>
        <v>0</v>
      </c>
      <c r="CI243" s="464" t="str">
        <f t="shared" si="87"/>
        <v>A/B</v>
      </c>
      <c r="CJ243" s="34"/>
      <c r="CK243" s="552" t="s">
        <v>106</v>
      </c>
      <c r="CL243" s="102">
        <f t="shared" si="88"/>
        <v>0</v>
      </c>
      <c r="CM243" s="464" t="str">
        <f t="shared" si="89"/>
        <v>A</v>
      </c>
      <c r="CN243" s="40"/>
      <c r="CO243" s="552" t="s">
        <v>106</v>
      </c>
      <c r="CP243" s="102">
        <f t="shared" si="90"/>
        <v>0</v>
      </c>
      <c r="CQ243" s="464" t="str">
        <f t="shared" si="91"/>
        <v>Ja</v>
      </c>
      <c r="CR243" s="34"/>
      <c r="CS243" s="552" t="s">
        <v>106</v>
      </c>
      <c r="CT243" s="102">
        <f t="shared" si="92"/>
        <v>0</v>
      </c>
      <c r="CU243" s="464" t="str">
        <f t="shared" si="93"/>
        <v>Nee</v>
      </c>
      <c r="CV243" s="119"/>
      <c r="CW243" s="40"/>
      <c r="CX243" s="109"/>
      <c r="CY243" s="104" t="s">
        <v>182</v>
      </c>
      <c r="CZ243" s="346">
        <f>CZ240*Milieuvariabelen!B129</f>
        <v>0</v>
      </c>
      <c r="DA243" s="77"/>
      <c r="DB243" s="104" t="s">
        <v>183</v>
      </c>
      <c r="DC243" s="346">
        <f>DC240*Milieuvariabelen!B129</f>
        <v>0</v>
      </c>
      <c r="DD243" s="53"/>
      <c r="DE243" s="77"/>
      <c r="DF243" s="25"/>
      <c r="DG243" s="25"/>
      <c r="DH243" s="25"/>
      <c r="DI243" s="25"/>
      <c r="DJ243" s="25"/>
      <c r="DK243" s="25"/>
      <c r="DL243" s="25"/>
      <c r="DM243" s="25"/>
      <c r="DN243" s="244"/>
      <c r="DO243" s="244"/>
      <c r="DP243" s="79"/>
      <c r="DQ243" s="130" t="s">
        <v>196</v>
      </c>
      <c r="DR243" s="133">
        <f>Milieuvariabelen!H97</f>
        <v>112.5</v>
      </c>
      <c r="DS243" s="108"/>
      <c r="DT243" s="40"/>
    </row>
    <row r="244" spans="1:129" ht="16.2" thickBot="1" x14ac:dyDescent="0.3">
      <c r="A244" s="33"/>
      <c r="B244" s="33"/>
      <c r="C244" s="34"/>
      <c r="D244" s="89"/>
      <c r="E244" s="34"/>
      <c r="F244" s="33"/>
      <c r="G244" s="34"/>
      <c r="H244" s="89"/>
      <c r="I244" s="34"/>
      <c r="J244" s="552" t="s">
        <v>141</v>
      </c>
      <c r="K244" s="102">
        <f>H285</f>
        <v>0</v>
      </c>
      <c r="L244" s="464" t="str">
        <f t="shared" si="66"/>
        <v>A/B</v>
      </c>
      <c r="M244" s="34"/>
      <c r="N244" s="552" t="s">
        <v>141</v>
      </c>
      <c r="O244" s="102">
        <f t="shared" si="96"/>
        <v>0</v>
      </c>
      <c r="P244" s="464" t="str">
        <f t="shared" si="68"/>
        <v>A</v>
      </c>
      <c r="Q244" s="40"/>
      <c r="R244" s="552" t="s">
        <v>141</v>
      </c>
      <c r="S244" s="102">
        <f t="shared" si="97"/>
        <v>0</v>
      </c>
      <c r="T244" s="464" t="str">
        <f t="shared" si="70"/>
        <v>Ja</v>
      </c>
      <c r="U244" s="34"/>
      <c r="V244" s="552" t="s">
        <v>141</v>
      </c>
      <c r="W244" s="102">
        <f t="shared" si="98"/>
        <v>0</v>
      </c>
      <c r="X244" s="464" t="str">
        <f t="shared" si="72"/>
        <v>Ja</v>
      </c>
      <c r="Y244" s="411"/>
      <c r="Z244" s="427"/>
      <c r="AA244" s="33"/>
      <c r="AB244" s="34"/>
      <c r="AC244" s="89"/>
      <c r="AD244" s="34"/>
      <c r="AE244" s="33"/>
      <c r="AF244" s="34"/>
      <c r="AG244" s="89"/>
      <c r="AH244" s="244"/>
      <c r="AI244" s="552" t="s">
        <v>141</v>
      </c>
      <c r="AJ244" s="102">
        <f>AG285</f>
        <v>0</v>
      </c>
      <c r="AK244" s="464" t="str">
        <f t="shared" si="73"/>
        <v>A/B</v>
      </c>
      <c r="AL244" s="34"/>
      <c r="AM244" s="552" t="s">
        <v>141</v>
      </c>
      <c r="AN244" s="102">
        <f t="shared" si="74"/>
        <v>0</v>
      </c>
      <c r="AO244" s="464" t="str">
        <f t="shared" si="75"/>
        <v>A</v>
      </c>
      <c r="AP244" s="40"/>
      <c r="AQ244" s="552" t="s">
        <v>141</v>
      </c>
      <c r="AR244" s="102">
        <f t="shared" si="76"/>
        <v>0</v>
      </c>
      <c r="AS244" s="464" t="str">
        <f t="shared" si="77"/>
        <v>Ja</v>
      </c>
      <c r="AT244" s="34"/>
      <c r="AU244" s="552" t="s">
        <v>141</v>
      </c>
      <c r="AV244" s="102">
        <f t="shared" si="78"/>
        <v>0</v>
      </c>
      <c r="AW244" s="464" t="str">
        <f t="shared" si="79"/>
        <v>Ja</v>
      </c>
      <c r="AX244" s="460"/>
      <c r="AY244" s="40"/>
      <c r="AZ244" s="33"/>
      <c r="BA244" s="34"/>
      <c r="BB244" s="89"/>
      <c r="BC244" s="34"/>
      <c r="BD244" s="33"/>
      <c r="BE244" s="34"/>
      <c r="BF244" s="89"/>
      <c r="BG244" s="34"/>
      <c r="BH244" s="552" t="s">
        <v>141</v>
      </c>
      <c r="BI244" s="88">
        <f>BF285</f>
        <v>0</v>
      </c>
      <c r="BJ244" s="464" t="str">
        <f t="shared" si="80"/>
        <v>A/B</v>
      </c>
      <c r="BK244" s="34"/>
      <c r="BL244" s="87" t="s">
        <v>141</v>
      </c>
      <c r="BM244" s="102">
        <f t="shared" si="99"/>
        <v>0</v>
      </c>
      <c r="BN244" s="73" t="str">
        <f t="shared" si="82"/>
        <v>A</v>
      </c>
      <c r="BO244" s="40"/>
      <c r="BP244" s="87" t="s">
        <v>141</v>
      </c>
      <c r="BQ244" s="102">
        <f t="shared" si="100"/>
        <v>0</v>
      </c>
      <c r="BR244" s="73" t="str">
        <f t="shared" si="84"/>
        <v>Ja</v>
      </c>
      <c r="BS244" s="34"/>
      <c r="BT244" s="87" t="s">
        <v>141</v>
      </c>
      <c r="BU244" s="102">
        <f t="shared" si="101"/>
        <v>0</v>
      </c>
      <c r="BV244" s="73" t="str">
        <f t="shared" si="86"/>
        <v>Ja</v>
      </c>
      <c r="BW244" s="119"/>
      <c r="BX244" s="40"/>
      <c r="BY244" s="33"/>
      <c r="BZ244" s="34"/>
      <c r="CA244" s="89"/>
      <c r="CB244" s="34"/>
      <c r="CC244" s="33"/>
      <c r="CD244" s="34"/>
      <c r="CE244" s="89"/>
      <c r="CF244" s="34"/>
      <c r="CG244" s="552" t="s">
        <v>141</v>
      </c>
      <c r="CH244" s="102">
        <f>CE285</f>
        <v>0</v>
      </c>
      <c r="CI244" s="464" t="str">
        <f t="shared" si="87"/>
        <v>A/B</v>
      </c>
      <c r="CJ244" s="34"/>
      <c r="CK244" s="552" t="s">
        <v>141</v>
      </c>
      <c r="CL244" s="102">
        <f t="shared" si="88"/>
        <v>0</v>
      </c>
      <c r="CM244" s="464" t="str">
        <f t="shared" si="89"/>
        <v>A</v>
      </c>
      <c r="CN244" s="40"/>
      <c r="CO244" s="552" t="s">
        <v>141</v>
      </c>
      <c r="CP244" s="102">
        <f t="shared" si="90"/>
        <v>0</v>
      </c>
      <c r="CQ244" s="464" t="str">
        <f t="shared" si="91"/>
        <v>Ja</v>
      </c>
      <c r="CR244" s="34"/>
      <c r="CS244" s="552" t="s">
        <v>141</v>
      </c>
      <c r="CT244" s="102">
        <f t="shared" si="92"/>
        <v>0</v>
      </c>
      <c r="CU244" s="464" t="str">
        <f t="shared" si="93"/>
        <v>Ja</v>
      </c>
      <c r="CV244" s="460"/>
      <c r="CW244" s="40"/>
      <c r="CX244" s="109"/>
      <c r="DD244" s="25"/>
      <c r="DE244" s="25"/>
      <c r="DF244" s="25"/>
      <c r="DG244" s="25"/>
      <c r="DH244" s="25"/>
      <c r="DI244" s="25"/>
      <c r="DJ244" s="25"/>
      <c r="DK244" s="25"/>
      <c r="DL244" s="25"/>
      <c r="DM244" s="25"/>
      <c r="DN244" s="244"/>
      <c r="DO244" s="244"/>
      <c r="DP244" s="79"/>
      <c r="DQ244" s="135" t="s">
        <v>197</v>
      </c>
      <c r="DR244" s="136">
        <f>DR242*DR243</f>
        <v>0</v>
      </c>
      <c r="DS244" s="108"/>
      <c r="DT244" s="40"/>
    </row>
    <row r="245" spans="1:129" x14ac:dyDescent="0.25">
      <c r="A245" s="33"/>
      <c r="B245" s="58" t="s">
        <v>66</v>
      </c>
      <c r="C245" s="59" t="s">
        <v>172</v>
      </c>
      <c r="D245" s="60">
        <f>AO6</f>
        <v>0</v>
      </c>
      <c r="E245" s="34"/>
      <c r="F245" s="58" t="s">
        <v>66</v>
      </c>
      <c r="G245" s="59" t="s">
        <v>172</v>
      </c>
      <c r="H245" s="60">
        <f>D245</f>
        <v>0</v>
      </c>
      <c r="I245" s="34"/>
      <c r="J245" s="552" t="s">
        <v>108</v>
      </c>
      <c r="K245" s="102">
        <f>H289</f>
        <v>0</v>
      </c>
      <c r="L245" s="464" t="str">
        <f t="shared" si="66"/>
        <v>A/B</v>
      </c>
      <c r="M245" s="34"/>
      <c r="N245" s="552" t="s">
        <v>108</v>
      </c>
      <c r="O245" s="102">
        <f t="shared" si="96"/>
        <v>0</v>
      </c>
      <c r="P245" s="464" t="str">
        <f t="shared" si="68"/>
        <v>A</v>
      </c>
      <c r="Q245" s="40"/>
      <c r="R245" s="552" t="s">
        <v>108</v>
      </c>
      <c r="S245" s="102">
        <f t="shared" si="97"/>
        <v>0</v>
      </c>
      <c r="T245" s="464" t="str">
        <f t="shared" si="70"/>
        <v>Nee</v>
      </c>
      <c r="U245" s="34"/>
      <c r="V245" s="552" t="s">
        <v>108</v>
      </c>
      <c r="W245" s="102">
        <f t="shared" si="98"/>
        <v>0</v>
      </c>
      <c r="X245" s="464" t="str">
        <f t="shared" si="72"/>
        <v>Nee</v>
      </c>
      <c r="Y245" s="411"/>
      <c r="Z245" s="427"/>
      <c r="AA245" s="58" t="s">
        <v>66</v>
      </c>
      <c r="AB245" s="59" t="s">
        <v>172</v>
      </c>
      <c r="AC245" s="60">
        <f>AI6</f>
        <v>0</v>
      </c>
      <c r="AD245" s="34"/>
      <c r="AE245" s="58" t="s">
        <v>66</v>
      </c>
      <c r="AF245" s="59" t="s">
        <v>172</v>
      </c>
      <c r="AG245" s="60">
        <f>AC245</f>
        <v>0</v>
      </c>
      <c r="AH245" s="244"/>
      <c r="AI245" s="552" t="s">
        <v>108</v>
      </c>
      <c r="AJ245" s="102">
        <f>AG289</f>
        <v>0</v>
      </c>
      <c r="AK245" s="464" t="str">
        <f t="shared" si="73"/>
        <v>A/B</v>
      </c>
      <c r="AL245" s="34"/>
      <c r="AM245" s="552" t="s">
        <v>108</v>
      </c>
      <c r="AN245" s="102">
        <f t="shared" si="74"/>
        <v>0</v>
      </c>
      <c r="AO245" s="464" t="str">
        <f t="shared" si="75"/>
        <v>A</v>
      </c>
      <c r="AP245" s="40"/>
      <c r="AQ245" s="552" t="s">
        <v>108</v>
      </c>
      <c r="AR245" s="102">
        <f t="shared" si="76"/>
        <v>0</v>
      </c>
      <c r="AS245" s="464" t="str">
        <f t="shared" si="77"/>
        <v>Nee</v>
      </c>
      <c r="AT245" s="34"/>
      <c r="AU245" s="552" t="s">
        <v>108</v>
      </c>
      <c r="AV245" s="102">
        <f t="shared" si="78"/>
        <v>0</v>
      </c>
      <c r="AW245" s="464" t="str">
        <f t="shared" si="79"/>
        <v>Nee</v>
      </c>
      <c r="AX245" s="460"/>
      <c r="AY245" s="40"/>
      <c r="AZ245" s="58" t="s">
        <v>66</v>
      </c>
      <c r="BA245" s="59" t="s">
        <v>172</v>
      </c>
      <c r="BB245" s="60">
        <f>AL6</f>
        <v>0</v>
      </c>
      <c r="BC245" s="34"/>
      <c r="BD245" s="58" t="s">
        <v>66</v>
      </c>
      <c r="BE245" s="59" t="s">
        <v>172</v>
      </c>
      <c r="BF245" s="60">
        <f>BB245</f>
        <v>0</v>
      </c>
      <c r="BG245" s="34"/>
      <c r="BH245" s="552" t="s">
        <v>108</v>
      </c>
      <c r="BI245" s="88">
        <f>BF289</f>
        <v>0</v>
      </c>
      <c r="BJ245" s="464" t="str">
        <f t="shared" si="80"/>
        <v>A/B</v>
      </c>
      <c r="BK245" s="34"/>
      <c r="BL245" s="87" t="s">
        <v>108</v>
      </c>
      <c r="BM245" s="102">
        <f t="shared" si="99"/>
        <v>0</v>
      </c>
      <c r="BN245" s="73" t="str">
        <f t="shared" si="82"/>
        <v>A</v>
      </c>
      <c r="BO245" s="40"/>
      <c r="BP245" s="87" t="s">
        <v>108</v>
      </c>
      <c r="BQ245" s="102">
        <f t="shared" si="100"/>
        <v>0</v>
      </c>
      <c r="BR245" s="73" t="str">
        <f t="shared" si="84"/>
        <v>Nee</v>
      </c>
      <c r="BS245" s="34"/>
      <c r="BT245" s="87" t="s">
        <v>108</v>
      </c>
      <c r="BU245" s="102">
        <f t="shared" si="101"/>
        <v>0</v>
      </c>
      <c r="BV245" s="73" t="str">
        <f t="shared" si="86"/>
        <v>Nee</v>
      </c>
      <c r="BW245" s="119"/>
      <c r="BX245" s="411"/>
      <c r="BY245" s="58" t="s">
        <v>66</v>
      </c>
      <c r="BZ245" s="59" t="s">
        <v>172</v>
      </c>
      <c r="CA245" s="60">
        <f>AF6</f>
        <v>0</v>
      </c>
      <c r="CB245" s="34"/>
      <c r="CC245" s="58" t="s">
        <v>66</v>
      </c>
      <c r="CD245" s="59" t="s">
        <v>172</v>
      </c>
      <c r="CE245" s="60">
        <f>CA245</f>
        <v>0</v>
      </c>
      <c r="CF245" s="410"/>
      <c r="CG245" s="552" t="s">
        <v>108</v>
      </c>
      <c r="CH245" s="102">
        <f>CE289</f>
        <v>0</v>
      </c>
      <c r="CI245" s="464" t="str">
        <f t="shared" si="87"/>
        <v>A/B</v>
      </c>
      <c r="CJ245" s="34"/>
      <c r="CK245" s="552" t="s">
        <v>108</v>
      </c>
      <c r="CL245" s="102">
        <f t="shared" si="88"/>
        <v>0</v>
      </c>
      <c r="CM245" s="464" t="str">
        <f t="shared" si="89"/>
        <v>A</v>
      </c>
      <c r="CN245" s="40"/>
      <c r="CO245" s="552" t="s">
        <v>108</v>
      </c>
      <c r="CP245" s="102">
        <f t="shared" si="90"/>
        <v>0</v>
      </c>
      <c r="CQ245" s="464" t="str">
        <f t="shared" si="91"/>
        <v>Nee</v>
      </c>
      <c r="CR245" s="34"/>
      <c r="CS245" s="552" t="s">
        <v>108</v>
      </c>
      <c r="CT245" s="102">
        <f t="shared" si="92"/>
        <v>0</v>
      </c>
      <c r="CU245" s="464" t="str">
        <f t="shared" si="93"/>
        <v>Nee</v>
      </c>
      <c r="CV245" s="460"/>
      <c r="CW245" s="411"/>
      <c r="CX245" s="109"/>
      <c r="CY245" s="25"/>
      <c r="CZ245" s="25"/>
      <c r="DA245" s="25"/>
      <c r="DB245" s="25"/>
      <c r="DC245" s="25"/>
      <c r="DD245" s="25"/>
      <c r="DE245" s="25"/>
      <c r="DF245" s="25"/>
      <c r="DG245" s="25"/>
      <c r="DH245" s="25"/>
      <c r="DI245" s="25"/>
      <c r="DJ245" s="25"/>
      <c r="DK245" s="25"/>
      <c r="DL245" s="25"/>
      <c r="DM245" s="25"/>
      <c r="DN245" s="244"/>
      <c r="DO245" s="244"/>
      <c r="DP245" s="79"/>
      <c r="DQ245" s="79"/>
      <c r="DR245" s="79"/>
      <c r="DS245" s="108"/>
      <c r="DT245" s="40"/>
    </row>
    <row r="246" spans="1:129" ht="16.2" thickBot="1" x14ac:dyDescent="0.3">
      <c r="A246" s="33"/>
      <c r="B246" s="69"/>
      <c r="C246" s="34" t="s">
        <v>175</v>
      </c>
      <c r="D246" s="70">
        <f>D37</f>
        <v>1.5</v>
      </c>
      <c r="E246" s="34"/>
      <c r="F246" s="69"/>
      <c r="G246" s="96" t="s">
        <v>176</v>
      </c>
      <c r="H246" s="70">
        <f>H37</f>
        <v>9</v>
      </c>
      <c r="I246" s="34"/>
      <c r="J246" s="552" t="s">
        <v>109</v>
      </c>
      <c r="K246" s="102">
        <f>H293</f>
        <v>0</v>
      </c>
      <c r="L246" s="562" t="str">
        <f t="shared" si="66"/>
        <v>A/B</v>
      </c>
      <c r="M246" s="34"/>
      <c r="N246" s="552" t="s">
        <v>109</v>
      </c>
      <c r="O246" s="102">
        <f t="shared" si="96"/>
        <v>0</v>
      </c>
      <c r="P246" s="562" t="str">
        <f t="shared" si="68"/>
        <v>A</v>
      </c>
      <c r="Q246" s="40"/>
      <c r="R246" s="552" t="s">
        <v>109</v>
      </c>
      <c r="S246" s="102">
        <f t="shared" si="97"/>
        <v>0</v>
      </c>
      <c r="T246" s="464" t="str">
        <f t="shared" si="70"/>
        <v>Nee</v>
      </c>
      <c r="U246" s="34"/>
      <c r="V246" s="552" t="s">
        <v>109</v>
      </c>
      <c r="W246" s="102">
        <f t="shared" si="98"/>
        <v>0</v>
      </c>
      <c r="X246" s="464" t="str">
        <f t="shared" si="72"/>
        <v>Nee</v>
      </c>
      <c r="Y246" s="411"/>
      <c r="Z246" s="427"/>
      <c r="AA246" s="69"/>
      <c r="AB246" s="34" t="s">
        <v>175</v>
      </c>
      <c r="AC246" s="70">
        <f>AC140</f>
        <v>1.5</v>
      </c>
      <c r="AD246" s="34"/>
      <c r="AE246" s="69"/>
      <c r="AF246" s="96" t="s">
        <v>176</v>
      </c>
      <c r="AG246" s="70">
        <f>AG140</f>
        <v>9</v>
      </c>
      <c r="AH246" s="244"/>
      <c r="AI246" s="552" t="s">
        <v>109</v>
      </c>
      <c r="AJ246" s="102">
        <f>AG293</f>
        <v>0</v>
      </c>
      <c r="AK246" s="464" t="str">
        <f t="shared" si="73"/>
        <v>A/B</v>
      </c>
      <c r="AL246" s="34"/>
      <c r="AM246" s="552" t="s">
        <v>109</v>
      </c>
      <c r="AN246" s="102">
        <f t="shared" si="74"/>
        <v>0</v>
      </c>
      <c r="AO246" s="464" t="str">
        <f t="shared" si="75"/>
        <v>A</v>
      </c>
      <c r="AP246" s="40"/>
      <c r="AQ246" s="552" t="s">
        <v>109</v>
      </c>
      <c r="AR246" s="102">
        <f t="shared" si="76"/>
        <v>0</v>
      </c>
      <c r="AS246" s="464" t="str">
        <f t="shared" si="77"/>
        <v>Nee</v>
      </c>
      <c r="AT246" s="34"/>
      <c r="AU246" s="552" t="s">
        <v>109</v>
      </c>
      <c r="AV246" s="102">
        <f t="shared" si="78"/>
        <v>0</v>
      </c>
      <c r="AW246" s="464" t="str">
        <f t="shared" si="79"/>
        <v>Nee</v>
      </c>
      <c r="AX246" s="460"/>
      <c r="AY246" s="411"/>
      <c r="AZ246" s="69"/>
      <c r="BA246" s="34" t="s">
        <v>175</v>
      </c>
      <c r="BB246" s="70">
        <f>BB140</f>
        <v>1.5</v>
      </c>
      <c r="BC246" s="34"/>
      <c r="BD246" s="69"/>
      <c r="BE246" s="96" t="s">
        <v>176</v>
      </c>
      <c r="BF246" s="70">
        <f>BF140</f>
        <v>9</v>
      </c>
      <c r="BG246" s="410"/>
      <c r="BH246" s="552" t="s">
        <v>109</v>
      </c>
      <c r="BI246" s="88">
        <f>BF293</f>
        <v>0</v>
      </c>
      <c r="BJ246" s="464" t="str">
        <f t="shared" si="80"/>
        <v>A/B</v>
      </c>
      <c r="BK246" s="34"/>
      <c r="BL246" s="87" t="s">
        <v>109</v>
      </c>
      <c r="BM246" s="102">
        <f t="shared" si="99"/>
        <v>0</v>
      </c>
      <c r="BN246" s="73" t="str">
        <f t="shared" si="82"/>
        <v>A</v>
      </c>
      <c r="BO246" s="40"/>
      <c r="BP246" s="87" t="s">
        <v>109</v>
      </c>
      <c r="BQ246" s="102">
        <f t="shared" si="100"/>
        <v>0</v>
      </c>
      <c r="BR246" s="73" t="str">
        <f t="shared" si="84"/>
        <v>Nee</v>
      </c>
      <c r="BS246" s="34"/>
      <c r="BT246" s="87" t="s">
        <v>109</v>
      </c>
      <c r="BU246" s="102">
        <f t="shared" si="101"/>
        <v>0</v>
      </c>
      <c r="BV246" s="73" t="str">
        <f t="shared" si="86"/>
        <v>Nee</v>
      </c>
      <c r="BW246" s="460"/>
      <c r="BX246" s="411"/>
      <c r="BY246" s="69"/>
      <c r="BZ246" s="34" t="s">
        <v>175</v>
      </c>
      <c r="CA246" s="70">
        <f>CA140</f>
        <v>1.5</v>
      </c>
      <c r="CB246" s="34"/>
      <c r="CC246" s="69"/>
      <c r="CD246" s="96" t="s">
        <v>176</v>
      </c>
      <c r="CE246" s="70">
        <f>CE140</f>
        <v>9</v>
      </c>
      <c r="CF246" s="410"/>
      <c r="CG246" s="552" t="s">
        <v>109</v>
      </c>
      <c r="CH246" s="102">
        <f>CE293</f>
        <v>0</v>
      </c>
      <c r="CI246" s="464" t="str">
        <f t="shared" si="87"/>
        <v>A/B</v>
      </c>
      <c r="CJ246" s="34"/>
      <c r="CK246" s="552" t="s">
        <v>109</v>
      </c>
      <c r="CL246" s="102">
        <f t="shared" si="88"/>
        <v>0</v>
      </c>
      <c r="CM246" s="464" t="str">
        <f t="shared" si="89"/>
        <v>A</v>
      </c>
      <c r="CN246" s="40"/>
      <c r="CO246" s="552" t="s">
        <v>109</v>
      </c>
      <c r="CP246" s="102">
        <f t="shared" si="90"/>
        <v>0</v>
      </c>
      <c r="CQ246" s="464" t="str">
        <f t="shared" si="91"/>
        <v>Nee</v>
      </c>
      <c r="CR246" s="34"/>
      <c r="CS246" s="552" t="s">
        <v>109</v>
      </c>
      <c r="CT246" s="102">
        <f t="shared" si="92"/>
        <v>0</v>
      </c>
      <c r="CU246" s="464" t="str">
        <f t="shared" si="93"/>
        <v>Nee</v>
      </c>
      <c r="CV246" s="460"/>
      <c r="CW246" s="411"/>
      <c r="CX246" s="113"/>
      <c r="CY246" s="114"/>
      <c r="CZ246" s="114"/>
      <c r="DA246" s="114"/>
      <c r="DB246" s="114"/>
      <c r="DC246" s="114"/>
      <c r="DD246" s="114"/>
      <c r="DE246" s="114"/>
      <c r="DF246" s="114"/>
      <c r="DG246" s="114"/>
      <c r="DH246" s="114"/>
      <c r="DI246" s="114"/>
      <c r="DJ246" s="114"/>
      <c r="DK246" s="114"/>
      <c r="DL246" s="114"/>
      <c r="DM246" s="114"/>
      <c r="DN246" s="115"/>
      <c r="DO246" s="115"/>
      <c r="DP246" s="115"/>
      <c r="DQ246" s="115"/>
      <c r="DR246" s="115"/>
      <c r="DS246" s="116"/>
      <c r="DT246" s="411"/>
      <c r="DU246" s="244"/>
      <c r="DV246" s="244"/>
      <c r="DW246" s="244"/>
      <c r="DX246" s="244"/>
    </row>
    <row r="247" spans="1:129" ht="16.8" thickTop="1" thickBot="1" x14ac:dyDescent="0.3">
      <c r="A247" s="33"/>
      <c r="B247" s="84"/>
      <c r="C247" s="112" t="s">
        <v>182</v>
      </c>
      <c r="D247" s="86">
        <f>D245*D246</f>
        <v>0</v>
      </c>
      <c r="E247" s="34"/>
      <c r="F247" s="84"/>
      <c r="G247" s="100" t="s">
        <v>183</v>
      </c>
      <c r="H247" s="86">
        <f>H245*H246</f>
        <v>0</v>
      </c>
      <c r="I247" s="34"/>
      <c r="J247" s="552" t="s">
        <v>110</v>
      </c>
      <c r="K247" s="102">
        <f>H297</f>
        <v>0</v>
      </c>
      <c r="L247" s="562" t="str">
        <f t="shared" si="66"/>
        <v>A</v>
      </c>
      <c r="M247" s="34"/>
      <c r="N247" s="552" t="s">
        <v>110</v>
      </c>
      <c r="O247" s="102">
        <f t="shared" si="96"/>
        <v>0</v>
      </c>
      <c r="P247" s="562" t="str">
        <f t="shared" si="68"/>
        <v>A</v>
      </c>
      <c r="Q247" s="40"/>
      <c r="R247" s="552" t="s">
        <v>110</v>
      </c>
      <c r="S247" s="102">
        <f t="shared" si="97"/>
        <v>0</v>
      </c>
      <c r="T247" s="464" t="str">
        <f t="shared" si="70"/>
        <v>Nee</v>
      </c>
      <c r="U247" s="34"/>
      <c r="V247" s="552" t="s">
        <v>110</v>
      </c>
      <c r="W247" s="102">
        <f t="shared" si="98"/>
        <v>0</v>
      </c>
      <c r="X247" s="464" t="str">
        <f t="shared" si="72"/>
        <v>Ja</v>
      </c>
      <c r="Y247" s="411"/>
      <c r="Z247" s="427"/>
      <c r="AA247" s="84"/>
      <c r="AB247" s="112" t="s">
        <v>182</v>
      </c>
      <c r="AC247" s="86">
        <f>AC245*AC246</f>
        <v>0</v>
      </c>
      <c r="AD247" s="34"/>
      <c r="AE247" s="84"/>
      <c r="AF247" s="100" t="s">
        <v>183</v>
      </c>
      <c r="AG247" s="86">
        <f>AG245*AG246</f>
        <v>0</v>
      </c>
      <c r="AH247" s="244"/>
      <c r="AI247" s="552" t="s">
        <v>110</v>
      </c>
      <c r="AJ247" s="102">
        <f>AG297</f>
        <v>0</v>
      </c>
      <c r="AK247" s="464" t="str">
        <f t="shared" si="73"/>
        <v>A</v>
      </c>
      <c r="AL247" s="34"/>
      <c r="AM247" s="552" t="s">
        <v>110</v>
      </c>
      <c r="AN247" s="102">
        <f t="shared" si="74"/>
        <v>0</v>
      </c>
      <c r="AO247" s="464" t="str">
        <f t="shared" si="75"/>
        <v>A</v>
      </c>
      <c r="AP247" s="40"/>
      <c r="AQ247" s="552" t="s">
        <v>110</v>
      </c>
      <c r="AR247" s="102">
        <f t="shared" si="76"/>
        <v>0</v>
      </c>
      <c r="AS247" s="464" t="str">
        <f t="shared" si="77"/>
        <v>Nee</v>
      </c>
      <c r="AT247" s="34"/>
      <c r="AU247" s="552" t="s">
        <v>110</v>
      </c>
      <c r="AV247" s="102">
        <f t="shared" si="78"/>
        <v>0</v>
      </c>
      <c r="AW247" s="464" t="str">
        <f t="shared" si="79"/>
        <v>Ja</v>
      </c>
      <c r="AX247" s="460"/>
      <c r="AY247" s="411"/>
      <c r="AZ247" s="84"/>
      <c r="BA247" s="112" t="s">
        <v>182</v>
      </c>
      <c r="BB247" s="86">
        <f>BB245*BB246</f>
        <v>0</v>
      </c>
      <c r="BC247" s="34"/>
      <c r="BD247" s="84"/>
      <c r="BE247" s="100" t="s">
        <v>183</v>
      </c>
      <c r="BF247" s="86">
        <f>BF245*BF246</f>
        <v>0</v>
      </c>
      <c r="BG247" s="410"/>
      <c r="BH247" s="552" t="s">
        <v>110</v>
      </c>
      <c r="BI247" s="88">
        <f>BF297</f>
        <v>0</v>
      </c>
      <c r="BJ247" s="464" t="str">
        <f t="shared" si="80"/>
        <v>A</v>
      </c>
      <c r="BK247" s="34"/>
      <c r="BL247" s="87" t="s">
        <v>110</v>
      </c>
      <c r="BM247" s="102">
        <f t="shared" si="99"/>
        <v>0</v>
      </c>
      <c r="BN247" s="73" t="str">
        <f t="shared" si="82"/>
        <v>A</v>
      </c>
      <c r="BO247" s="40"/>
      <c r="BP247" s="87" t="s">
        <v>110</v>
      </c>
      <c r="BQ247" s="102">
        <f t="shared" si="100"/>
        <v>0</v>
      </c>
      <c r="BR247" s="73" t="str">
        <f t="shared" si="84"/>
        <v>Nee</v>
      </c>
      <c r="BS247" s="34"/>
      <c r="BT247" s="87" t="s">
        <v>110</v>
      </c>
      <c r="BU247" s="102">
        <f t="shared" si="101"/>
        <v>0</v>
      </c>
      <c r="BV247" s="73" t="str">
        <f t="shared" si="86"/>
        <v>Ja</v>
      </c>
      <c r="BW247" s="460"/>
      <c r="BX247" s="411"/>
      <c r="BY247" s="84"/>
      <c r="BZ247" s="112" t="s">
        <v>182</v>
      </c>
      <c r="CA247" s="86">
        <f>CA245*CA246</f>
        <v>0</v>
      </c>
      <c r="CB247" s="34"/>
      <c r="CC247" s="84"/>
      <c r="CD247" s="100" t="s">
        <v>183</v>
      </c>
      <c r="CE247" s="86">
        <f>CE245*CE246</f>
        <v>0</v>
      </c>
      <c r="CF247" s="410"/>
      <c r="CG247" s="552" t="s">
        <v>110</v>
      </c>
      <c r="CH247" s="102">
        <f>CE297</f>
        <v>0</v>
      </c>
      <c r="CI247" s="464" t="str">
        <f t="shared" si="87"/>
        <v>A</v>
      </c>
      <c r="CJ247" s="34"/>
      <c r="CK247" s="552" t="s">
        <v>110</v>
      </c>
      <c r="CL247" s="102">
        <f t="shared" si="88"/>
        <v>0</v>
      </c>
      <c r="CM247" s="464" t="str">
        <f t="shared" si="89"/>
        <v>A</v>
      </c>
      <c r="CN247" s="40"/>
      <c r="CO247" s="552" t="s">
        <v>110</v>
      </c>
      <c r="CP247" s="102">
        <f t="shared" si="90"/>
        <v>0</v>
      </c>
      <c r="CQ247" s="464" t="str">
        <f t="shared" si="91"/>
        <v>Nee</v>
      </c>
      <c r="CR247" s="34"/>
      <c r="CS247" s="552" t="s">
        <v>110</v>
      </c>
      <c r="CT247" s="102">
        <f t="shared" si="92"/>
        <v>0</v>
      </c>
      <c r="CU247" s="464" t="str">
        <f t="shared" si="93"/>
        <v>Ja</v>
      </c>
      <c r="CV247" s="460"/>
      <c r="CW247" s="411"/>
      <c r="CX247" s="244"/>
      <c r="CY247" s="244"/>
      <c r="CZ247" s="244"/>
      <c r="DA247" s="244"/>
      <c r="DB247" s="244"/>
      <c r="DC247" s="244"/>
      <c r="DD247" s="244"/>
      <c r="DE247" s="244"/>
      <c r="DF247" s="244"/>
      <c r="DG247" s="244"/>
      <c r="DH247" s="244"/>
      <c r="DI247" s="244"/>
      <c r="DJ247" s="244"/>
      <c r="DK247" s="244"/>
      <c r="DL247" s="244"/>
      <c r="DM247" s="244"/>
      <c r="DN247" s="244"/>
      <c r="DO247" s="244"/>
      <c r="DP247" s="244"/>
      <c r="DQ247" s="244"/>
      <c r="DR247" s="244"/>
      <c r="DS247" s="244"/>
      <c r="DT247" s="411"/>
      <c r="DU247" s="244"/>
      <c r="DV247" s="244"/>
      <c r="DW247" s="244"/>
      <c r="DX247" s="244"/>
    </row>
    <row r="248" spans="1:129" ht="15.6" thickBot="1" x14ac:dyDescent="0.3">
      <c r="A248" s="33"/>
      <c r="B248" s="33"/>
      <c r="C248" s="34"/>
      <c r="D248" s="89"/>
      <c r="E248" s="34"/>
      <c r="F248" s="33"/>
      <c r="G248" s="34"/>
      <c r="H248" s="89"/>
      <c r="I248" s="34"/>
      <c r="J248" s="554" t="s">
        <v>21</v>
      </c>
      <c r="K248" s="559">
        <f>D306+D313*0.75</f>
        <v>0</v>
      </c>
      <c r="L248" s="566" t="str">
        <f t="shared" si="66"/>
        <v>B</v>
      </c>
      <c r="M248" s="34"/>
      <c r="N248" s="554" t="s">
        <v>21</v>
      </c>
      <c r="O248" s="559">
        <f>K248</f>
        <v>0</v>
      </c>
      <c r="P248" s="566" t="str">
        <f t="shared" si="68"/>
        <v>A/B</v>
      </c>
      <c r="Q248" s="40"/>
      <c r="R248" s="554" t="s">
        <v>21</v>
      </c>
      <c r="S248" s="559">
        <f>O248</f>
        <v>0</v>
      </c>
      <c r="T248" s="566" t="str">
        <f t="shared" si="70"/>
        <v>Nee</v>
      </c>
      <c r="U248" s="34"/>
      <c r="V248" s="554" t="s">
        <v>21</v>
      </c>
      <c r="W248" s="559">
        <f>S248</f>
        <v>0</v>
      </c>
      <c r="X248" s="566" t="str">
        <f t="shared" si="72"/>
        <v>Nee</v>
      </c>
      <c r="Y248" s="411"/>
      <c r="Z248" s="427"/>
      <c r="AA248" s="33"/>
      <c r="AB248" s="34"/>
      <c r="AC248" s="89"/>
      <c r="AD248" s="34"/>
      <c r="AE248" s="33"/>
      <c r="AF248" s="34"/>
      <c r="AG248" s="89"/>
      <c r="AH248" s="244"/>
      <c r="AI248" s="554" t="s">
        <v>21</v>
      </c>
      <c r="AJ248" s="559">
        <f>AC301+AC308*0.75</f>
        <v>0</v>
      </c>
      <c r="AK248" s="566" t="str">
        <f t="shared" si="73"/>
        <v>B</v>
      </c>
      <c r="AL248" s="34"/>
      <c r="AM248" s="554" t="s">
        <v>21</v>
      </c>
      <c r="AN248" s="559">
        <f t="shared" si="74"/>
        <v>0</v>
      </c>
      <c r="AO248" s="566" t="str">
        <f t="shared" si="75"/>
        <v>A/B</v>
      </c>
      <c r="AP248" s="40"/>
      <c r="AQ248" s="554" t="s">
        <v>21</v>
      </c>
      <c r="AR248" s="559">
        <f t="shared" si="76"/>
        <v>0</v>
      </c>
      <c r="AS248" s="566" t="str">
        <f t="shared" si="77"/>
        <v>Nee</v>
      </c>
      <c r="AT248" s="34"/>
      <c r="AU248" s="554" t="s">
        <v>21</v>
      </c>
      <c r="AV248" s="559">
        <f t="shared" si="78"/>
        <v>0</v>
      </c>
      <c r="AW248" s="566" t="str">
        <f t="shared" si="79"/>
        <v>Nee</v>
      </c>
      <c r="AX248" s="460"/>
      <c r="AY248" s="411"/>
      <c r="AZ248" s="33"/>
      <c r="BA248" s="34"/>
      <c r="BB248" s="89"/>
      <c r="BC248" s="34"/>
      <c r="BD248" s="33"/>
      <c r="BE248" s="34"/>
      <c r="BF248" s="89"/>
      <c r="BG248" s="410"/>
      <c r="BH248" s="554" t="s">
        <v>21</v>
      </c>
      <c r="BI248" s="555">
        <f>BB301+BB308*0.75</f>
        <v>0</v>
      </c>
      <c r="BJ248" s="464" t="str">
        <f t="shared" si="80"/>
        <v>B</v>
      </c>
      <c r="BK248" s="34"/>
      <c r="BL248" s="117" t="s">
        <v>21</v>
      </c>
      <c r="BM248" s="118">
        <f t="shared" si="99"/>
        <v>0</v>
      </c>
      <c r="BN248" s="73" t="str">
        <f t="shared" si="82"/>
        <v>A/B</v>
      </c>
      <c r="BO248" s="40"/>
      <c r="BP248" s="117" t="s">
        <v>21</v>
      </c>
      <c r="BQ248" s="118">
        <f t="shared" si="100"/>
        <v>0</v>
      </c>
      <c r="BR248" s="73" t="str">
        <f t="shared" si="84"/>
        <v>Nee</v>
      </c>
      <c r="BS248" s="34"/>
      <c r="BT248" s="117" t="s">
        <v>21</v>
      </c>
      <c r="BU248" s="118">
        <f t="shared" si="101"/>
        <v>0</v>
      </c>
      <c r="BV248" s="73" t="str">
        <f t="shared" si="86"/>
        <v>Nee</v>
      </c>
      <c r="BW248" s="460"/>
      <c r="BX248" s="40"/>
      <c r="BY248" s="33"/>
      <c r="BZ248" s="34"/>
      <c r="CA248" s="89"/>
      <c r="CB248" s="34"/>
      <c r="CC248" s="33"/>
      <c r="CD248" s="34"/>
      <c r="CE248" s="89"/>
      <c r="CF248" s="34"/>
      <c r="CG248" s="554" t="s">
        <v>21</v>
      </c>
      <c r="CH248" s="559">
        <f>CA301+CA308*0.75</f>
        <v>0</v>
      </c>
      <c r="CI248" s="566" t="str">
        <f t="shared" si="87"/>
        <v>B</v>
      </c>
      <c r="CJ248" s="34"/>
      <c r="CK248" s="554" t="s">
        <v>21</v>
      </c>
      <c r="CL248" s="559">
        <f t="shared" si="88"/>
        <v>0</v>
      </c>
      <c r="CM248" s="566" t="str">
        <f t="shared" si="89"/>
        <v>A/B</v>
      </c>
      <c r="CN248" s="40"/>
      <c r="CO248" s="554" t="s">
        <v>21</v>
      </c>
      <c r="CP248" s="559">
        <f t="shared" si="90"/>
        <v>0</v>
      </c>
      <c r="CQ248" s="566" t="str">
        <f t="shared" si="91"/>
        <v>Nee</v>
      </c>
      <c r="CR248" s="34"/>
      <c r="CS248" s="554" t="s">
        <v>21</v>
      </c>
      <c r="CT248" s="559">
        <f t="shared" si="92"/>
        <v>0</v>
      </c>
      <c r="CU248" s="566" t="str">
        <f t="shared" si="93"/>
        <v>Nee</v>
      </c>
      <c r="CV248" s="460"/>
      <c r="CW248" s="40"/>
      <c r="CX248" s="244"/>
      <c r="CY248" s="244"/>
      <c r="CZ248" s="244"/>
      <c r="DA248" s="244"/>
      <c r="DB248" s="244"/>
      <c r="DC248" s="244"/>
      <c r="DD248" s="244"/>
      <c r="DE248" s="244"/>
      <c r="DF248" s="244"/>
      <c r="DG248" s="244"/>
      <c r="DH248" s="244"/>
      <c r="DI248" s="244"/>
      <c r="DJ248" s="244"/>
      <c r="DK248" s="244"/>
      <c r="DL248" s="244"/>
      <c r="DM248" s="244"/>
      <c r="DN248" s="244"/>
      <c r="DO248" s="244"/>
      <c r="DP248" s="244"/>
      <c r="DQ248" s="244"/>
      <c r="DR248" s="244"/>
      <c r="DS248" s="244"/>
      <c r="DT248" s="411"/>
      <c r="DU248" s="244"/>
      <c r="DV248" s="244"/>
      <c r="DW248" s="244"/>
      <c r="DX248" s="244"/>
    </row>
    <row r="249" spans="1:129" x14ac:dyDescent="0.25">
      <c r="A249" s="33"/>
      <c r="B249" s="58" t="s">
        <v>56</v>
      </c>
      <c r="C249" s="59" t="s">
        <v>172</v>
      </c>
      <c r="D249" s="60">
        <f>AO5</f>
        <v>0</v>
      </c>
      <c r="E249" s="34"/>
      <c r="F249" s="58" t="s">
        <v>56</v>
      </c>
      <c r="G249" s="59" t="s">
        <v>172</v>
      </c>
      <c r="H249" s="60">
        <f>D249</f>
        <v>0</v>
      </c>
      <c r="I249" s="34"/>
      <c r="Y249" s="411"/>
      <c r="Z249" s="427"/>
      <c r="AA249" s="58" t="s">
        <v>56</v>
      </c>
      <c r="AB249" s="59" t="s">
        <v>172</v>
      </c>
      <c r="AC249" s="60">
        <f>AI5</f>
        <v>0</v>
      </c>
      <c r="AD249" s="34"/>
      <c r="AE249" s="58" t="s">
        <v>56</v>
      </c>
      <c r="AF249" s="59" t="s">
        <v>172</v>
      </c>
      <c r="AG249" s="60">
        <f>AC249</f>
        <v>0</v>
      </c>
      <c r="AH249" s="244"/>
      <c r="AI249" s="40"/>
      <c r="AJ249" s="40"/>
      <c r="AK249" s="40"/>
      <c r="AL249" s="34"/>
      <c r="AM249" s="40"/>
      <c r="AN249" s="40"/>
      <c r="AO249" s="40"/>
      <c r="AP249" s="40"/>
      <c r="AQ249" s="40"/>
      <c r="AR249" s="40"/>
      <c r="AS249" s="40"/>
      <c r="AT249" s="40"/>
      <c r="AU249" s="53"/>
      <c r="AV249" s="53"/>
      <c r="AW249" s="53"/>
      <c r="AX249" s="460"/>
      <c r="AY249" s="244"/>
      <c r="AZ249" s="58" t="s">
        <v>56</v>
      </c>
      <c r="BA249" s="59" t="s">
        <v>172</v>
      </c>
      <c r="BB249" s="60">
        <f>AL5</f>
        <v>0</v>
      </c>
      <c r="BC249" s="34"/>
      <c r="BD249" s="58" t="s">
        <v>56</v>
      </c>
      <c r="BE249" s="59" t="s">
        <v>172</v>
      </c>
      <c r="BF249" s="60">
        <f>BB249</f>
        <v>0</v>
      </c>
      <c r="BG249" s="34"/>
      <c r="BW249" s="119"/>
      <c r="BX249" s="244"/>
      <c r="BY249" s="58" t="s">
        <v>56</v>
      </c>
      <c r="BZ249" s="59" t="s">
        <v>172</v>
      </c>
      <c r="CA249" s="60">
        <f>AF5</f>
        <v>0</v>
      </c>
      <c r="CB249" s="34"/>
      <c r="CC249" s="58" t="s">
        <v>56</v>
      </c>
      <c r="CD249" s="59" t="s">
        <v>172</v>
      </c>
      <c r="CE249" s="60">
        <f>CA249</f>
        <v>0</v>
      </c>
      <c r="CF249" s="34"/>
      <c r="CG249" s="40"/>
      <c r="CH249" s="40"/>
      <c r="CI249" s="40"/>
      <c r="CJ249" s="34"/>
      <c r="CK249" s="40"/>
      <c r="CL249" s="40"/>
      <c r="CM249" s="40"/>
      <c r="CN249" s="40"/>
      <c r="CO249" s="40"/>
      <c r="CP249" s="40"/>
      <c r="CQ249" s="40"/>
      <c r="CR249" s="40"/>
      <c r="CS249" s="53"/>
      <c r="CT249" s="53"/>
      <c r="CU249" s="53"/>
      <c r="CV249" s="461"/>
      <c r="CW249" s="244"/>
      <c r="CX249" s="244"/>
      <c r="CY249" s="244"/>
      <c r="CZ249" s="244"/>
      <c r="DA249" s="244"/>
      <c r="DB249" s="244"/>
      <c r="DC249" s="244"/>
      <c r="DD249" s="244"/>
      <c r="DE249" s="244"/>
      <c r="DF249" s="244"/>
      <c r="DG249" s="244"/>
      <c r="DH249" s="244"/>
      <c r="DI249" s="244"/>
      <c r="DJ249" s="244"/>
      <c r="DK249" s="244"/>
      <c r="DL249" s="244"/>
      <c r="DM249" s="244"/>
      <c r="DN249" s="244"/>
      <c r="DO249" s="244"/>
      <c r="DP249" s="244"/>
      <c r="DQ249" s="244"/>
      <c r="DR249" s="244"/>
      <c r="DS249" s="244"/>
      <c r="DT249" s="40"/>
    </row>
    <row r="250" spans="1:129" x14ac:dyDescent="0.25">
      <c r="A250" s="33"/>
      <c r="B250" s="69"/>
      <c r="C250" s="34" t="s">
        <v>175</v>
      </c>
      <c r="D250" s="70">
        <f>D41</f>
        <v>1.825</v>
      </c>
      <c r="E250" s="34"/>
      <c r="F250" s="69"/>
      <c r="G250" s="96" t="s">
        <v>176</v>
      </c>
      <c r="H250" s="70">
        <f>H41</f>
        <v>11.25</v>
      </c>
      <c r="I250" s="34"/>
      <c r="J250" s="40"/>
      <c r="K250" s="40"/>
      <c r="L250" s="40"/>
      <c r="M250" s="34"/>
      <c r="N250" s="40"/>
      <c r="O250" s="40"/>
      <c r="P250" s="40"/>
      <c r="Q250" s="40"/>
      <c r="R250" s="40"/>
      <c r="S250" s="40"/>
      <c r="T250" s="40"/>
      <c r="U250" s="34"/>
      <c r="V250" s="40"/>
      <c r="W250" s="40"/>
      <c r="X250" s="40"/>
      <c r="Y250" s="411"/>
      <c r="Z250" s="427"/>
      <c r="AA250" s="69"/>
      <c r="AB250" s="34" t="s">
        <v>175</v>
      </c>
      <c r="AC250" s="70">
        <f>AC144</f>
        <v>1.825</v>
      </c>
      <c r="AD250" s="34"/>
      <c r="AE250" s="69"/>
      <c r="AF250" s="96" t="s">
        <v>176</v>
      </c>
      <c r="AG250" s="70">
        <f>AG144</f>
        <v>11.25</v>
      </c>
      <c r="AH250" s="244"/>
      <c r="AW250" s="53"/>
      <c r="AX250" s="460"/>
      <c r="AY250" s="244"/>
      <c r="AZ250" s="69"/>
      <c r="BA250" s="34" t="s">
        <v>175</v>
      </c>
      <c r="BB250" s="70">
        <f>BB144</f>
        <v>1.825</v>
      </c>
      <c r="BC250" s="34"/>
      <c r="BD250" s="69"/>
      <c r="BE250" s="96" t="s">
        <v>176</v>
      </c>
      <c r="BF250" s="70">
        <f>BF144</f>
        <v>11.25</v>
      </c>
      <c r="BG250" s="34"/>
      <c r="BH250" s="40"/>
      <c r="BI250" s="40"/>
      <c r="BJ250" s="40"/>
      <c r="BK250" s="34"/>
      <c r="BL250" s="40"/>
      <c r="BM250" s="40"/>
      <c r="BN250" s="40"/>
      <c r="BO250" s="40"/>
      <c r="BP250" s="40"/>
      <c r="BQ250" s="40"/>
      <c r="BR250" s="40"/>
      <c r="BS250" s="34"/>
      <c r="BT250" s="40"/>
      <c r="BU250" s="40"/>
      <c r="BV250" s="40"/>
      <c r="BW250" s="460"/>
      <c r="BX250" s="244"/>
      <c r="BY250" s="69"/>
      <c r="BZ250" s="34" t="s">
        <v>175</v>
      </c>
      <c r="CA250" s="70">
        <f>CA144</f>
        <v>1.825</v>
      </c>
      <c r="CB250" s="34"/>
      <c r="CC250" s="69"/>
      <c r="CD250" s="96" t="s">
        <v>176</v>
      </c>
      <c r="CE250" s="70">
        <f>CE144</f>
        <v>11.25</v>
      </c>
      <c r="CF250" s="244"/>
      <c r="CV250" s="461"/>
      <c r="CW250" s="244"/>
      <c r="CX250" s="244"/>
      <c r="CY250" s="244"/>
      <c r="CZ250" s="244"/>
      <c r="DA250" s="244"/>
      <c r="DB250" s="244"/>
      <c r="DC250" s="244"/>
      <c r="DD250" s="244"/>
      <c r="DE250" s="244"/>
      <c r="DF250" s="244"/>
      <c r="DG250" s="244"/>
      <c r="DH250" s="244"/>
      <c r="DI250" s="244"/>
      <c r="DJ250" s="244"/>
      <c r="DK250" s="244"/>
      <c r="DL250" s="244"/>
      <c r="DM250" s="244"/>
      <c r="DN250" s="244"/>
      <c r="DO250" s="244"/>
      <c r="DP250" s="244"/>
      <c r="DQ250" s="244"/>
      <c r="DR250" s="244"/>
      <c r="DS250" s="244"/>
      <c r="DT250" s="40"/>
    </row>
    <row r="251" spans="1:129" ht="15.6" thickBot="1" x14ac:dyDescent="0.3">
      <c r="A251" s="33"/>
      <c r="B251" s="84"/>
      <c r="C251" s="112" t="s">
        <v>182</v>
      </c>
      <c r="D251" s="86">
        <f>D249*D250</f>
        <v>0</v>
      </c>
      <c r="E251" s="34"/>
      <c r="F251" s="84"/>
      <c r="G251" s="112" t="s">
        <v>182</v>
      </c>
      <c r="H251" s="86">
        <f>H249*H250</f>
        <v>0</v>
      </c>
      <c r="I251" s="34"/>
      <c r="J251" s="120" t="s">
        <v>189</v>
      </c>
      <c r="K251" s="120"/>
      <c r="L251" s="40"/>
      <c r="M251" s="34"/>
      <c r="N251" s="120" t="s">
        <v>190</v>
      </c>
      <c r="O251" s="120"/>
      <c r="P251" s="40"/>
      <c r="Q251" s="40"/>
      <c r="R251" s="120" t="s">
        <v>191</v>
      </c>
      <c r="S251" s="120"/>
      <c r="T251" s="40"/>
      <c r="U251" s="34"/>
      <c r="V251" s="120" t="s">
        <v>192</v>
      </c>
      <c r="W251" s="120"/>
      <c r="X251" s="40"/>
      <c r="Y251" s="411"/>
      <c r="Z251" s="427"/>
      <c r="AA251" s="84"/>
      <c r="AB251" s="112" t="s">
        <v>182</v>
      </c>
      <c r="AC251" s="86">
        <f>AC249*AC250</f>
        <v>0</v>
      </c>
      <c r="AD251" s="34"/>
      <c r="AE251" s="84"/>
      <c r="AF251" s="112" t="s">
        <v>182</v>
      </c>
      <c r="AG251" s="86">
        <f>AG249*AG250</f>
        <v>0</v>
      </c>
      <c r="AH251" s="244"/>
      <c r="AI251" s="120" t="s">
        <v>189</v>
      </c>
      <c r="AJ251" s="120"/>
      <c r="AK251" s="40"/>
      <c r="AL251" s="34"/>
      <c r="AM251" s="120" t="s">
        <v>193</v>
      </c>
      <c r="AN251" s="120"/>
      <c r="AO251" s="40"/>
      <c r="AP251" s="40"/>
      <c r="AQ251" s="120" t="s">
        <v>194</v>
      </c>
      <c r="AR251" s="120"/>
      <c r="AS251" s="40"/>
      <c r="AT251" s="34"/>
      <c r="AU251" s="120" t="s">
        <v>192</v>
      </c>
      <c r="AV251" s="120"/>
      <c r="AW251" s="40"/>
      <c r="AX251" s="460"/>
      <c r="AY251" s="244"/>
      <c r="AZ251" s="84"/>
      <c r="BA251" s="112" t="s">
        <v>182</v>
      </c>
      <c r="BB251" s="86">
        <f>BB249*BB250</f>
        <v>0</v>
      </c>
      <c r="BC251" s="34"/>
      <c r="BD251" s="84"/>
      <c r="BE251" s="112" t="s">
        <v>182</v>
      </c>
      <c r="BF251" s="86">
        <f>BF249*BF250</f>
        <v>0</v>
      </c>
      <c r="BG251" s="244"/>
      <c r="BH251" s="120" t="s">
        <v>189</v>
      </c>
      <c r="BI251" s="120"/>
      <c r="BJ251" s="40"/>
      <c r="BK251" s="34"/>
      <c r="BL251" s="120" t="s">
        <v>193</v>
      </c>
      <c r="BM251" s="120"/>
      <c r="BN251" s="40"/>
      <c r="BO251" s="40"/>
      <c r="BP251" s="120" t="s">
        <v>194</v>
      </c>
      <c r="BQ251" s="120"/>
      <c r="BR251" s="40"/>
      <c r="BS251" s="34"/>
      <c r="BT251" s="120" t="s">
        <v>192</v>
      </c>
      <c r="BU251" s="120"/>
      <c r="BV251" s="40"/>
      <c r="BW251" s="461"/>
      <c r="BX251" s="244"/>
      <c r="BY251" s="84"/>
      <c r="BZ251" s="112" t="s">
        <v>182</v>
      </c>
      <c r="CA251" s="86">
        <f>CA249*CA250</f>
        <v>0</v>
      </c>
      <c r="CB251" s="34"/>
      <c r="CC251" s="84"/>
      <c r="CD251" s="112" t="s">
        <v>182</v>
      </c>
      <c r="CE251" s="86">
        <f>CE249*CE250</f>
        <v>0</v>
      </c>
      <c r="CF251" s="244"/>
      <c r="CG251" s="120" t="s">
        <v>189</v>
      </c>
      <c r="CH251" s="120"/>
      <c r="CI251" s="40"/>
      <c r="CJ251" s="34"/>
      <c r="CK251" s="120" t="s">
        <v>193</v>
      </c>
      <c r="CL251" s="120"/>
      <c r="CM251" s="40"/>
      <c r="CN251" s="40"/>
      <c r="CO251" s="120" t="s">
        <v>194</v>
      </c>
      <c r="CP251" s="120"/>
      <c r="CQ251" s="40"/>
      <c r="CR251" s="34"/>
      <c r="CS251" s="120" t="s">
        <v>192</v>
      </c>
      <c r="CT251" s="120"/>
      <c r="CU251" s="53"/>
      <c r="CV251" s="461"/>
      <c r="CW251" s="244"/>
      <c r="CX251" s="40"/>
      <c r="CY251" s="40"/>
      <c r="CZ251" s="40"/>
      <c r="DA251" s="40"/>
      <c r="DB251" s="40"/>
      <c r="DC251" s="40"/>
      <c r="DD251" s="40"/>
      <c r="DE251" s="40"/>
      <c r="DF251" s="40"/>
      <c r="DG251" s="40"/>
      <c r="DH251" s="40"/>
      <c r="DI251" s="40"/>
      <c r="DJ251" s="40"/>
      <c r="DK251" s="40"/>
      <c r="DL251" s="40"/>
      <c r="DM251" s="40"/>
      <c r="DN251" s="40"/>
      <c r="DO251" s="40"/>
      <c r="DP251" s="40"/>
      <c r="DQ251" s="40"/>
      <c r="DR251" s="40"/>
      <c r="DS251" s="40"/>
      <c r="DT251" s="244"/>
      <c r="DU251" s="244"/>
      <c r="DV251" s="244"/>
      <c r="DW251" s="244"/>
      <c r="DX251" s="244"/>
      <c r="DY251" s="244"/>
    </row>
    <row r="252" spans="1:129" ht="15.6" thickBot="1" x14ac:dyDescent="0.3">
      <c r="A252" s="33"/>
      <c r="B252" s="33"/>
      <c r="C252" s="34"/>
      <c r="D252" s="89"/>
      <c r="E252" s="34"/>
      <c r="F252" s="33"/>
      <c r="G252" s="34"/>
      <c r="H252" s="89"/>
      <c r="I252" s="34"/>
      <c r="J252" s="121" t="s">
        <v>137</v>
      </c>
      <c r="K252" s="122">
        <f>SUMIF(L230:L248,"A",K230:K248)</f>
        <v>0</v>
      </c>
      <c r="L252" s="40"/>
      <c r="M252" s="34"/>
      <c r="N252" s="121" t="s">
        <v>137</v>
      </c>
      <c r="O252" s="122">
        <f>SUMIF(P230:P248,"A",O230:O248)</f>
        <v>0</v>
      </c>
      <c r="P252" s="40"/>
      <c r="Q252" s="40"/>
      <c r="R252" s="123" t="s">
        <v>139</v>
      </c>
      <c r="S252" s="122">
        <f>SUMIF(T230:T248,"Ja",S230:S248)</f>
        <v>0</v>
      </c>
      <c r="T252" s="40"/>
      <c r="U252" s="34"/>
      <c r="V252" s="123" t="s">
        <v>139</v>
      </c>
      <c r="W252" s="122">
        <f>SUMIF(X230:X248,"Ja",W230:W248)</f>
        <v>0</v>
      </c>
      <c r="X252" s="40"/>
      <c r="Y252" s="411"/>
      <c r="Z252" s="427"/>
      <c r="AA252" s="33"/>
      <c r="AB252" s="34"/>
      <c r="AC252" s="89"/>
      <c r="AD252" s="34"/>
      <c r="AE252" s="33"/>
      <c r="AF252" s="34"/>
      <c r="AG252" s="89"/>
      <c r="AH252" s="244"/>
      <c r="AI252" s="121" t="s">
        <v>137</v>
      </c>
      <c r="AJ252" s="122">
        <f>SUMIF(AK230:AK248,"A",AJ230:AJ248)</f>
        <v>0</v>
      </c>
      <c r="AK252" s="40"/>
      <c r="AL252" s="34"/>
      <c r="AM252" s="121" t="s">
        <v>137</v>
      </c>
      <c r="AN252" s="122">
        <f>SUMIF(AO230:AO248,"A",AN230:AN248)</f>
        <v>0</v>
      </c>
      <c r="AO252" s="40"/>
      <c r="AP252" s="40"/>
      <c r="AQ252" s="123" t="s">
        <v>139</v>
      </c>
      <c r="AR252" s="122">
        <f>SUMIF(AS230:AS248,"Ja",AR230:AR248)</f>
        <v>0</v>
      </c>
      <c r="AS252" s="40"/>
      <c r="AT252" s="34"/>
      <c r="AU252" s="123" t="s">
        <v>139</v>
      </c>
      <c r="AV252" s="122">
        <f>SUMIF(AW230:AW248,"Ja",AV230:AV248)</f>
        <v>0</v>
      </c>
      <c r="AW252" s="40"/>
      <c r="AX252" s="460"/>
      <c r="AY252" s="244"/>
      <c r="AZ252" s="33"/>
      <c r="BA252" s="34"/>
      <c r="BB252" s="89"/>
      <c r="BC252" s="34"/>
      <c r="BD252" s="33"/>
      <c r="BE252" s="34"/>
      <c r="BF252" s="89"/>
      <c r="BG252" s="244"/>
      <c r="BH252" s="121" t="s">
        <v>137</v>
      </c>
      <c r="BI252" s="122">
        <f>SUMIF(BJ230:BJ248,"A",BI230:BI248)</f>
        <v>0</v>
      </c>
      <c r="BJ252" s="40"/>
      <c r="BK252" s="34"/>
      <c r="BL252" s="121" t="s">
        <v>137</v>
      </c>
      <c r="BM252" s="122">
        <f>SUMIF(BN230:BN248,"A",BM230:BM248)</f>
        <v>0</v>
      </c>
      <c r="BN252" s="40"/>
      <c r="BO252" s="40"/>
      <c r="BP252" s="123" t="s">
        <v>139</v>
      </c>
      <c r="BQ252" s="122">
        <f>SUMIF(BR230:BR248,"Ja",BQ230:BQ248)</f>
        <v>0</v>
      </c>
      <c r="BR252" s="40"/>
      <c r="BS252" s="34"/>
      <c r="BT252" s="123" t="s">
        <v>139</v>
      </c>
      <c r="BU252" s="122">
        <f>SUMIF(BV230:BV248,"Ja",BU230:BU248)</f>
        <v>0</v>
      </c>
      <c r="BV252" s="40"/>
      <c r="BW252" s="461"/>
      <c r="BX252" s="40"/>
      <c r="BY252" s="33"/>
      <c r="BZ252" s="34"/>
      <c r="CA252" s="89"/>
      <c r="CB252" s="34"/>
      <c r="CC252" s="33"/>
      <c r="CD252" s="34"/>
      <c r="CE252" s="89"/>
      <c r="CF252" s="244"/>
      <c r="CG252" s="121" t="s">
        <v>137</v>
      </c>
      <c r="CH252" s="122">
        <f>SUMIF(CI230:CI248,"A",CH230:CH248)</f>
        <v>0</v>
      </c>
      <c r="CI252" s="40"/>
      <c r="CJ252" s="34"/>
      <c r="CK252" s="121" t="s">
        <v>137</v>
      </c>
      <c r="CL252" s="122">
        <f>SUMIF(CM230:CM248,"A",CL230:CL248)</f>
        <v>0</v>
      </c>
      <c r="CM252" s="40"/>
      <c r="CN252" s="40"/>
      <c r="CO252" s="123" t="s">
        <v>139</v>
      </c>
      <c r="CP252" s="122">
        <f>SUMIF(CQ230:CQ248,"Ja",CP230:CP248)</f>
        <v>0</v>
      </c>
      <c r="CQ252" s="40"/>
      <c r="CR252" s="34"/>
      <c r="CS252" s="123" t="s">
        <v>139</v>
      </c>
      <c r="CT252" s="122">
        <f>SUMIF(CU230:CU248,"Ja",CT230:CT248)</f>
        <v>0</v>
      </c>
      <c r="CU252" s="53"/>
      <c r="CV252" s="460"/>
      <c r="CW252" s="40"/>
      <c r="CX252" s="40"/>
      <c r="CY252" s="40"/>
      <c r="CZ252" s="40"/>
      <c r="DA252" s="40"/>
      <c r="DB252" s="40"/>
      <c r="DC252" s="40"/>
      <c r="DD252" s="40"/>
      <c r="DE252" s="40"/>
      <c r="DF252" s="40"/>
      <c r="DG252" s="40"/>
      <c r="DH252" s="40"/>
      <c r="DI252" s="40"/>
      <c r="DJ252" s="40"/>
      <c r="DK252" s="40"/>
      <c r="DL252" s="40"/>
      <c r="DM252" s="40"/>
      <c r="DN252" s="40"/>
      <c r="DO252" s="40"/>
      <c r="DP252" s="40"/>
      <c r="DQ252" s="40"/>
      <c r="DR252" s="40"/>
      <c r="DS252" s="40"/>
      <c r="DT252" s="244"/>
      <c r="DU252" s="244"/>
      <c r="DV252" s="244"/>
      <c r="DW252" s="244"/>
      <c r="DX252" s="244"/>
      <c r="DY252" s="244"/>
    </row>
    <row r="253" spans="1:129" ht="15.6" thickBot="1" x14ac:dyDescent="0.3">
      <c r="A253" s="33"/>
      <c r="B253" s="58" t="s">
        <v>10</v>
      </c>
      <c r="C253" s="59" t="s">
        <v>172</v>
      </c>
      <c r="D253" s="61">
        <f>Invoer!M7</f>
        <v>0</v>
      </c>
      <c r="E253" s="34"/>
      <c r="F253" s="58" t="s">
        <v>10</v>
      </c>
      <c r="G253" s="59" t="s">
        <v>172</v>
      </c>
      <c r="H253" s="61">
        <f>D253</f>
        <v>0</v>
      </c>
      <c r="I253" s="34"/>
      <c r="J253" s="126" t="s">
        <v>138</v>
      </c>
      <c r="K253" s="127">
        <f>SUMIF(L230:L248,"A/B",K230:K248)</f>
        <v>0</v>
      </c>
      <c r="L253" s="40"/>
      <c r="M253" s="34"/>
      <c r="N253" s="126" t="s">
        <v>138</v>
      </c>
      <c r="O253" s="127">
        <f>SUMIF(P230:P248,"A/B",O230:O248)</f>
        <v>0</v>
      </c>
      <c r="P253" s="40"/>
      <c r="Q253" s="40"/>
      <c r="R253" s="128" t="s">
        <v>134</v>
      </c>
      <c r="S253" s="129">
        <f>SUMIF(T230:T248,"Nee",S230:S248)</f>
        <v>0</v>
      </c>
      <c r="T253" s="40"/>
      <c r="U253" s="34"/>
      <c r="V253" s="128" t="s">
        <v>134</v>
      </c>
      <c r="W253" s="129">
        <f>SUMIF(X230:X248,"Nee",W230:W248)</f>
        <v>0</v>
      </c>
      <c r="X253" s="40"/>
      <c r="Y253" s="411"/>
      <c r="Z253" s="427"/>
      <c r="AA253" s="58" t="s">
        <v>10</v>
      </c>
      <c r="AB253" s="59" t="s">
        <v>172</v>
      </c>
      <c r="AC253" s="61">
        <f>Invoer!N7</f>
        <v>0</v>
      </c>
      <c r="AD253" s="34"/>
      <c r="AE253" s="58" t="s">
        <v>10</v>
      </c>
      <c r="AF253" s="59" t="s">
        <v>172</v>
      </c>
      <c r="AG253" s="61">
        <f>AC253</f>
        <v>0</v>
      </c>
      <c r="AH253" s="244"/>
      <c r="AI253" s="126" t="s">
        <v>138</v>
      </c>
      <c r="AJ253" s="127">
        <f>SUMIF(AK230:AK248,"A/B",AJ230:AJ248)</f>
        <v>0</v>
      </c>
      <c r="AK253" s="40"/>
      <c r="AL253" s="34"/>
      <c r="AM253" s="126" t="s">
        <v>138</v>
      </c>
      <c r="AN253" s="127">
        <f>SUMIF(AO230:AO248,"A/B",AN230:AN248)</f>
        <v>0</v>
      </c>
      <c r="AO253" s="40"/>
      <c r="AP253" s="40"/>
      <c r="AQ253" s="128" t="s">
        <v>134</v>
      </c>
      <c r="AR253" s="129">
        <f>SUMIF(AS230:AS248,"Nee",AR230:AR248)</f>
        <v>0</v>
      </c>
      <c r="AS253" s="40"/>
      <c r="AT253" s="34"/>
      <c r="AU253" s="128" t="s">
        <v>134</v>
      </c>
      <c r="AV253" s="129">
        <f>SUMIF(AW230:AW248,"Nee",AV230:AV248)</f>
        <v>0</v>
      </c>
      <c r="AW253" s="40"/>
      <c r="AX253" s="460"/>
      <c r="AY253" s="244"/>
      <c r="AZ253" s="58" t="s">
        <v>10</v>
      </c>
      <c r="BA253" s="59" t="s">
        <v>172</v>
      </c>
      <c r="BB253" s="61">
        <f>Invoer!O7</f>
        <v>0</v>
      </c>
      <c r="BC253" s="34"/>
      <c r="BD253" s="58" t="s">
        <v>10</v>
      </c>
      <c r="BE253" s="59" t="s">
        <v>172</v>
      </c>
      <c r="BF253" s="61">
        <f>BB253</f>
        <v>0</v>
      </c>
      <c r="BG253" s="244"/>
      <c r="BH253" s="126" t="s">
        <v>138</v>
      </c>
      <c r="BI253" s="127">
        <f>SUMIF(BJ230:BJ248,"A/B",BI230:BI248)</f>
        <v>0</v>
      </c>
      <c r="BJ253" s="40"/>
      <c r="BK253" s="34"/>
      <c r="BL253" s="126" t="s">
        <v>138</v>
      </c>
      <c r="BM253" s="127">
        <f>SUMIF(BN230:BN248,"A/B",BM230:BM248)</f>
        <v>0</v>
      </c>
      <c r="BN253" s="40"/>
      <c r="BO253" s="40"/>
      <c r="BP253" s="128" t="s">
        <v>134</v>
      </c>
      <c r="BQ253" s="129">
        <f>SUMIF(BR230:BR248,"Nee",BQ230:BQ248)</f>
        <v>0</v>
      </c>
      <c r="BR253" s="40"/>
      <c r="BS253" s="34"/>
      <c r="BT253" s="128" t="s">
        <v>134</v>
      </c>
      <c r="BU253" s="129">
        <f>SUMIF(BV230:BV248,"Nee",BU230:BU248)</f>
        <v>0</v>
      </c>
      <c r="BV253" s="40"/>
      <c r="BW253" s="461"/>
      <c r="BX253" s="40"/>
      <c r="BY253" s="58" t="s">
        <v>10</v>
      </c>
      <c r="BZ253" s="59" t="s">
        <v>172</v>
      </c>
      <c r="CA253" s="61">
        <f>Invoer!P7</f>
        <v>0</v>
      </c>
      <c r="CB253" s="34"/>
      <c r="CC253" s="58" t="s">
        <v>10</v>
      </c>
      <c r="CD253" s="59" t="s">
        <v>172</v>
      </c>
      <c r="CE253" s="61">
        <f>CA253</f>
        <v>0</v>
      </c>
      <c r="CF253" s="244"/>
      <c r="CG253" s="126" t="s">
        <v>138</v>
      </c>
      <c r="CH253" s="127">
        <f>SUMIF(CI230:CI248,"A/B",CH230:CH248)</f>
        <v>0</v>
      </c>
      <c r="CI253" s="40"/>
      <c r="CJ253" s="34"/>
      <c r="CK253" s="126" t="s">
        <v>138</v>
      </c>
      <c r="CL253" s="127">
        <f>SUMIF(CM230:CM248,"A/B",CL230:CL248)</f>
        <v>0</v>
      </c>
      <c r="CM253" s="40"/>
      <c r="CN253" s="40"/>
      <c r="CO253" s="128" t="s">
        <v>134</v>
      </c>
      <c r="CP253" s="129">
        <f>SUMIF(CQ230:CQ248,"Nee",CP230:CP248)</f>
        <v>0</v>
      </c>
      <c r="CQ253" s="40"/>
      <c r="CR253" s="34"/>
      <c r="CS253" s="128" t="s">
        <v>134</v>
      </c>
      <c r="CT253" s="129">
        <f>SUMIF(CU230:CU248,"Nee",CT230:CT248)</f>
        <v>0</v>
      </c>
      <c r="CU253" s="53"/>
      <c r="CV253" s="460"/>
      <c r="CW253" s="40"/>
      <c r="CX253" s="40"/>
      <c r="CY253" s="40"/>
      <c r="CZ253" s="40"/>
      <c r="DA253" s="40"/>
      <c r="DB253" s="40"/>
      <c r="DC253" s="40"/>
      <c r="DD253" s="40"/>
      <c r="DE253" s="40"/>
      <c r="DF253" s="40"/>
      <c r="DG253" s="40"/>
      <c r="DH253" s="40"/>
      <c r="DI253" s="40"/>
      <c r="DJ253" s="40"/>
      <c r="DK253" s="40"/>
      <c r="DL253" s="40"/>
      <c r="DM253" s="40"/>
      <c r="DN253" s="40"/>
      <c r="DO253" s="40"/>
      <c r="DP253" s="40"/>
      <c r="DQ253" s="40"/>
      <c r="DR253" s="40"/>
      <c r="DS253" s="40"/>
      <c r="DT253" s="244"/>
      <c r="DU253" s="244"/>
      <c r="DV253" s="244"/>
      <c r="DW253" s="244"/>
      <c r="DX253" s="244"/>
      <c r="DY253" s="244"/>
    </row>
    <row r="254" spans="1:129" x14ac:dyDescent="0.25">
      <c r="A254" s="33"/>
      <c r="B254" s="69"/>
      <c r="C254" s="34" t="s">
        <v>175</v>
      </c>
      <c r="D254" s="70">
        <f>D45</f>
        <v>2.6</v>
      </c>
      <c r="E254" s="34"/>
      <c r="F254" s="69"/>
      <c r="G254" s="96" t="s">
        <v>176</v>
      </c>
      <c r="H254" s="70">
        <f>H45</f>
        <v>3</v>
      </c>
      <c r="I254" s="34"/>
      <c r="J254" s="126" t="s">
        <v>136</v>
      </c>
      <c r="K254" s="132">
        <f>SUMIF(L230:L248,"B",K230:K248)</f>
        <v>0</v>
      </c>
      <c r="L254" s="40"/>
      <c r="M254" s="34"/>
      <c r="N254" s="126" t="s">
        <v>136</v>
      </c>
      <c r="O254" s="132">
        <f>SUMIF(P230:P248,"B",O230:O248)</f>
        <v>0</v>
      </c>
      <c r="P254" s="40"/>
      <c r="Q254" s="40"/>
      <c r="R254" s="34"/>
      <c r="S254" s="77" t="s">
        <v>398</v>
      </c>
      <c r="T254" s="40"/>
      <c r="U254" s="34"/>
      <c r="X254" s="34"/>
      <c r="Y254" s="411"/>
      <c r="Z254" s="427"/>
      <c r="AA254" s="69"/>
      <c r="AB254" s="34" t="s">
        <v>175</v>
      </c>
      <c r="AC254" s="70">
        <f>AC148</f>
        <v>2.6</v>
      </c>
      <c r="AD254" s="34"/>
      <c r="AE254" s="69"/>
      <c r="AF254" s="96" t="s">
        <v>176</v>
      </c>
      <c r="AG254" s="70">
        <f>AG148</f>
        <v>3</v>
      </c>
      <c r="AH254" s="244"/>
      <c r="AI254" s="126" t="s">
        <v>136</v>
      </c>
      <c r="AJ254" s="132">
        <f>SUMIF(AK230:AK248,"B",AJ230:AJ248)</f>
        <v>0</v>
      </c>
      <c r="AK254" s="40"/>
      <c r="AL254" s="34"/>
      <c r="AM254" s="126" t="s">
        <v>136</v>
      </c>
      <c r="AN254" s="132">
        <f>SUMIF(AO230:AO248,"B",AN230:AN248)</f>
        <v>0</v>
      </c>
      <c r="AO254" s="40"/>
      <c r="AP254" s="40"/>
      <c r="AQ254" s="34"/>
      <c r="AR254" s="77" t="s">
        <v>398</v>
      </c>
      <c r="AS254" s="40"/>
      <c r="AT254" s="34"/>
      <c r="AW254" s="34"/>
      <c r="AX254" s="460"/>
      <c r="AY254" s="40"/>
      <c r="AZ254" s="69"/>
      <c r="BA254" s="34" t="s">
        <v>175</v>
      </c>
      <c r="BB254" s="70">
        <f>BB148</f>
        <v>2.6</v>
      </c>
      <c r="BC254" s="34"/>
      <c r="BD254" s="69"/>
      <c r="BE254" s="96" t="s">
        <v>176</v>
      </c>
      <c r="BF254" s="70">
        <f>BF148</f>
        <v>3</v>
      </c>
      <c r="BG254" s="244"/>
      <c r="BH254" s="126" t="s">
        <v>136</v>
      </c>
      <c r="BI254" s="132">
        <f>SUMIF(BJ230:BJ248,"B",BI230:BI248)</f>
        <v>0</v>
      </c>
      <c r="BJ254" s="40"/>
      <c r="BK254" s="34"/>
      <c r="BL254" s="126" t="s">
        <v>136</v>
      </c>
      <c r="BM254" s="132">
        <f>SUMIF(BN230:BN248,"B",BM230:BM248)</f>
        <v>0</v>
      </c>
      <c r="BN254" s="40"/>
      <c r="BO254" s="40"/>
      <c r="BP254" s="34"/>
      <c r="BQ254" s="77" t="s">
        <v>398</v>
      </c>
      <c r="BR254" s="40"/>
      <c r="BS254" s="34"/>
      <c r="BV254" s="34"/>
      <c r="BW254" s="461"/>
      <c r="BX254" s="40"/>
      <c r="BY254" s="69"/>
      <c r="BZ254" s="34" t="s">
        <v>175</v>
      </c>
      <c r="CA254" s="70">
        <f>CA148</f>
        <v>2.6</v>
      </c>
      <c r="CB254" s="34"/>
      <c r="CC254" s="69"/>
      <c r="CD254" s="96" t="s">
        <v>176</v>
      </c>
      <c r="CE254" s="70">
        <f>CE148</f>
        <v>3</v>
      </c>
      <c r="CF254" s="244"/>
      <c r="CG254" s="126" t="s">
        <v>136</v>
      </c>
      <c r="CH254" s="132">
        <f>SUMIF(CI230:CI248,"B",CH230:CH248)</f>
        <v>0</v>
      </c>
      <c r="CI254" s="40"/>
      <c r="CJ254" s="34"/>
      <c r="CK254" s="126" t="s">
        <v>136</v>
      </c>
      <c r="CL254" s="132">
        <f>SUMIF(CM230:CM248,"B",CL230:CL248)</f>
        <v>0</v>
      </c>
      <c r="CM254" s="40"/>
      <c r="CN254" s="40"/>
      <c r="CO254" s="34"/>
      <c r="CP254" s="77" t="s">
        <v>398</v>
      </c>
      <c r="CQ254" s="40"/>
      <c r="CR254" s="34"/>
      <c r="CU254" s="53"/>
      <c r="CV254" s="460"/>
      <c r="CW254" s="40"/>
      <c r="CX254" s="40"/>
      <c r="CY254" s="40"/>
      <c r="CZ254" s="40"/>
      <c r="DA254" s="40"/>
      <c r="DB254" s="40"/>
      <c r="DC254" s="40"/>
      <c r="DD254" s="40"/>
      <c r="DE254" s="40"/>
      <c r="DF254" s="40"/>
      <c r="DG254" s="40"/>
      <c r="DH254" s="40"/>
      <c r="DI254" s="40"/>
      <c r="DJ254" s="40"/>
      <c r="DK254" s="40"/>
      <c r="DL254" s="40"/>
      <c r="DM254" s="40"/>
      <c r="DN254" s="40"/>
      <c r="DO254" s="40"/>
      <c r="DP254" s="40"/>
      <c r="DQ254" s="40"/>
      <c r="DR254" s="40"/>
      <c r="DS254" s="40"/>
      <c r="DT254" s="244"/>
      <c r="DU254" s="244"/>
      <c r="DV254" s="244"/>
      <c r="DW254" s="244"/>
      <c r="DX254" s="244"/>
      <c r="DY254" s="244"/>
    </row>
    <row r="255" spans="1:129" ht="15.6" thickBot="1" x14ac:dyDescent="0.3">
      <c r="A255" s="33"/>
      <c r="B255" s="84"/>
      <c r="C255" s="112" t="s">
        <v>182</v>
      </c>
      <c r="D255" s="86">
        <f>D253*D254</f>
        <v>0</v>
      </c>
      <c r="E255" s="34"/>
      <c r="F255" s="84"/>
      <c r="G255" s="100" t="s">
        <v>183</v>
      </c>
      <c r="H255" s="86">
        <f>H253*H254</f>
        <v>0</v>
      </c>
      <c r="I255" s="34"/>
      <c r="J255" s="126" t="s">
        <v>132</v>
      </c>
      <c r="K255" s="132">
        <f>SUMIF(L230:L248,"B/C",K230:K248)</f>
        <v>0</v>
      </c>
      <c r="L255" s="40"/>
      <c r="M255" s="34"/>
      <c r="N255" s="126" t="s">
        <v>132</v>
      </c>
      <c r="O255" s="132">
        <f>SUMIF(P230:P248,"B/C",O230:O248)</f>
        <v>0</v>
      </c>
      <c r="P255" s="40"/>
      <c r="Q255" s="40"/>
      <c r="R255" s="34"/>
      <c r="S255" s="77"/>
      <c r="T255" s="40"/>
      <c r="U255" s="34"/>
      <c r="X255" s="34"/>
      <c r="Y255" s="411"/>
      <c r="Z255" s="427"/>
      <c r="AA255" s="84"/>
      <c r="AB255" s="112" t="s">
        <v>182</v>
      </c>
      <c r="AC255" s="86">
        <f>AC253*AC254</f>
        <v>0</v>
      </c>
      <c r="AD255" s="34"/>
      <c r="AE255" s="84"/>
      <c r="AF255" s="100" t="s">
        <v>183</v>
      </c>
      <c r="AG255" s="86">
        <f>AG253*AG254</f>
        <v>0</v>
      </c>
      <c r="AH255" s="244"/>
      <c r="AI255" s="126" t="s">
        <v>132</v>
      </c>
      <c r="AJ255" s="132">
        <f>SUMIF(AK230:AK248,"B/C",AJ230:AJ248)</f>
        <v>0</v>
      </c>
      <c r="AK255" s="40"/>
      <c r="AL255" s="34"/>
      <c r="AM255" s="126" t="s">
        <v>132</v>
      </c>
      <c r="AN255" s="132">
        <f>SUMIF(AO230:AO248,"B/C",AN230:AN248)</f>
        <v>0</v>
      </c>
      <c r="AO255" s="40"/>
      <c r="AP255" s="40"/>
      <c r="AQ255" s="34"/>
      <c r="AR255" s="77"/>
      <c r="AS255" s="40"/>
      <c r="AT255" s="34"/>
      <c r="AW255" s="34"/>
      <c r="AX255" s="460"/>
      <c r="AY255" s="40"/>
      <c r="AZ255" s="84"/>
      <c r="BA255" s="112" t="s">
        <v>182</v>
      </c>
      <c r="BB255" s="86">
        <f>BB253*BB254</f>
        <v>0</v>
      </c>
      <c r="BC255" s="34"/>
      <c r="BD255" s="84"/>
      <c r="BE255" s="100" t="s">
        <v>183</v>
      </c>
      <c r="BF255" s="86">
        <f>BF253*BF254</f>
        <v>0</v>
      </c>
      <c r="BG255" s="244"/>
      <c r="BH255" s="126" t="s">
        <v>132</v>
      </c>
      <c r="BI255" s="132">
        <f>SUMIF(BJ230:BJ248,"B/C",BI230:BI248)</f>
        <v>0</v>
      </c>
      <c r="BJ255" s="40"/>
      <c r="BK255" s="34"/>
      <c r="BL255" s="126" t="s">
        <v>132</v>
      </c>
      <c r="BM255" s="132">
        <f>SUMIF(BN230:BN248,"B/C",BM230:BM248)</f>
        <v>0</v>
      </c>
      <c r="BN255" s="40"/>
      <c r="BO255" s="40"/>
      <c r="BP255" s="34"/>
      <c r="BQ255" s="77"/>
      <c r="BR255" s="40"/>
      <c r="BS255" s="34"/>
      <c r="BV255" s="34"/>
      <c r="BW255" s="461"/>
      <c r="BX255" s="40"/>
      <c r="BY255" s="84"/>
      <c r="BZ255" s="112" t="s">
        <v>182</v>
      </c>
      <c r="CA255" s="86">
        <f>CA253*CA254</f>
        <v>0</v>
      </c>
      <c r="CB255" s="34"/>
      <c r="CC255" s="84"/>
      <c r="CD255" s="100" t="s">
        <v>183</v>
      </c>
      <c r="CE255" s="86">
        <f>CE253*CE254</f>
        <v>0</v>
      </c>
      <c r="CF255" s="244"/>
      <c r="CG255" s="126" t="s">
        <v>132</v>
      </c>
      <c r="CH255" s="132">
        <f>SUMIF(CI230:CI248,"B/C",CH230:CH248)</f>
        <v>0</v>
      </c>
      <c r="CI255" s="40"/>
      <c r="CJ255" s="34"/>
      <c r="CK255" s="126" t="s">
        <v>132</v>
      </c>
      <c r="CL255" s="132">
        <f>SUMIF(CM230:CM248,"B/C",CL230:CL248)</f>
        <v>0</v>
      </c>
      <c r="CM255" s="40"/>
      <c r="CN255" s="40"/>
      <c r="CO255" s="34"/>
      <c r="CP255" s="77"/>
      <c r="CQ255" s="40"/>
      <c r="CR255" s="34"/>
      <c r="CU255" s="53"/>
      <c r="CV255" s="460"/>
      <c r="CW255" s="40"/>
      <c r="CX255" s="411"/>
      <c r="CY255" s="411"/>
      <c r="CZ255" s="411"/>
      <c r="DA255" s="411"/>
      <c r="DB255" s="411"/>
      <c r="DC255" s="411"/>
      <c r="DD255" s="411"/>
      <c r="DE255" s="411"/>
      <c r="DF255" s="411"/>
      <c r="DG255" s="411"/>
      <c r="DH255" s="411"/>
      <c r="DI255" s="411"/>
      <c r="DJ255" s="411"/>
      <c r="DK255" s="411"/>
      <c r="DL255" s="411"/>
      <c r="DM255" s="411"/>
      <c r="DN255" s="411"/>
      <c r="DO255" s="411"/>
      <c r="DP255" s="411"/>
      <c r="DQ255" s="411"/>
      <c r="DR255" s="411"/>
      <c r="DS255" s="411"/>
      <c r="DT255" s="244"/>
      <c r="DU255" s="244"/>
      <c r="DV255" s="244"/>
      <c r="DW255" s="244"/>
      <c r="DX255" s="244"/>
      <c r="DY255" s="244"/>
    </row>
    <row r="256" spans="1:129" ht="15.6" thickBot="1" x14ac:dyDescent="0.3">
      <c r="A256" s="33"/>
      <c r="B256" s="33"/>
      <c r="C256" s="34"/>
      <c r="D256" s="89"/>
      <c r="E256" s="34"/>
      <c r="F256" s="33"/>
      <c r="G256" s="34"/>
      <c r="H256" s="89"/>
      <c r="I256" s="34"/>
      <c r="J256" s="137" t="s">
        <v>133</v>
      </c>
      <c r="K256" s="129">
        <f>SUMIF(L230:L248,"C",K230:K248)</f>
        <v>0</v>
      </c>
      <c r="L256" s="40"/>
      <c r="M256" s="34"/>
      <c r="N256" s="137" t="s">
        <v>133</v>
      </c>
      <c r="O256" s="129">
        <f>SUMIF(P230:P248,"C",O230:O248)</f>
        <v>0</v>
      </c>
      <c r="P256" s="40"/>
      <c r="Q256" s="40"/>
      <c r="R256" s="34"/>
      <c r="S256" s="138"/>
      <c r="T256" s="40"/>
      <c r="U256" s="34"/>
      <c r="X256" s="34"/>
      <c r="Y256" s="411"/>
      <c r="Z256" s="427"/>
      <c r="AA256" s="33"/>
      <c r="AB256" s="34"/>
      <c r="AC256" s="89"/>
      <c r="AD256" s="34"/>
      <c r="AE256" s="33"/>
      <c r="AF256" s="34"/>
      <c r="AG256" s="89"/>
      <c r="AH256" s="244"/>
      <c r="AI256" s="137" t="s">
        <v>133</v>
      </c>
      <c r="AJ256" s="129">
        <f>SUMIF(AK230:AK248,"C",AJ230:AJ248)</f>
        <v>0</v>
      </c>
      <c r="AK256" s="40"/>
      <c r="AL256" s="34"/>
      <c r="AM256" s="137" t="s">
        <v>133</v>
      </c>
      <c r="AN256" s="129">
        <f>SUMIF(AO230:AO248,"C",AN230:AN248)</f>
        <v>0</v>
      </c>
      <c r="AO256" s="40"/>
      <c r="AP256" s="40"/>
      <c r="AQ256" s="34"/>
      <c r="AR256" s="138"/>
      <c r="AS256" s="40"/>
      <c r="AT256" s="34"/>
      <c r="AW256" s="34"/>
      <c r="AX256" s="460"/>
      <c r="AY256" s="40"/>
      <c r="AZ256" s="33"/>
      <c r="BA256" s="34"/>
      <c r="BB256" s="89"/>
      <c r="BC256" s="34"/>
      <c r="BD256" s="33"/>
      <c r="BE256" s="34"/>
      <c r="BF256" s="89"/>
      <c r="BG256" s="244"/>
      <c r="BH256" s="137" t="s">
        <v>133</v>
      </c>
      <c r="BI256" s="129">
        <f>SUMIF(BJ230:BJ248,"C",BI230:BI248)</f>
        <v>0</v>
      </c>
      <c r="BJ256" s="40"/>
      <c r="BK256" s="34"/>
      <c r="BL256" s="137" t="s">
        <v>133</v>
      </c>
      <c r="BM256" s="129">
        <f>SUMIF(BN230:BN248,"C",BM230:BM248)</f>
        <v>0</v>
      </c>
      <c r="BN256" s="40"/>
      <c r="BO256" s="40"/>
      <c r="BP256" s="34"/>
      <c r="BQ256" s="138"/>
      <c r="BR256" s="40"/>
      <c r="BS256" s="34"/>
      <c r="BV256" s="34"/>
      <c r="BW256" s="461"/>
      <c r="BX256" s="40"/>
      <c r="BY256" s="33"/>
      <c r="BZ256" s="34"/>
      <c r="CA256" s="89"/>
      <c r="CB256" s="34"/>
      <c r="CC256" s="33"/>
      <c r="CD256" s="34"/>
      <c r="CE256" s="89"/>
      <c r="CF256" s="244"/>
      <c r="CG256" s="137" t="s">
        <v>133</v>
      </c>
      <c r="CH256" s="129">
        <f>SUMIF(CI230:CI248,"C",CH230:CH248)</f>
        <v>0</v>
      </c>
      <c r="CI256" s="40"/>
      <c r="CJ256" s="34"/>
      <c r="CK256" s="137" t="s">
        <v>133</v>
      </c>
      <c r="CL256" s="129">
        <f>SUMIF(CM230:CM248,"C",CL230:CL248)</f>
        <v>0</v>
      </c>
      <c r="CM256" s="40"/>
      <c r="CN256" s="40"/>
      <c r="CO256" s="34"/>
      <c r="CP256" s="138"/>
      <c r="CQ256" s="40"/>
      <c r="CR256" s="34"/>
      <c r="CU256" s="53"/>
      <c r="CV256" s="460"/>
      <c r="CW256" s="40"/>
      <c r="CX256" s="40"/>
      <c r="CY256" s="40"/>
      <c r="CZ256" s="40"/>
      <c r="DA256" s="40"/>
      <c r="DB256" s="40"/>
      <c r="DC256" s="40"/>
      <c r="DD256" s="40"/>
      <c r="DE256" s="40"/>
      <c r="DF256" s="40"/>
      <c r="DG256" s="40"/>
      <c r="DH256" s="40"/>
      <c r="DI256" s="40"/>
      <c r="DJ256" s="40"/>
      <c r="DK256" s="40"/>
      <c r="DL256" s="40"/>
      <c r="DM256" s="40"/>
      <c r="DN256" s="40"/>
      <c r="DO256" s="40"/>
      <c r="DP256" s="40"/>
      <c r="DQ256" s="40"/>
      <c r="DR256" s="40"/>
      <c r="DS256" s="40"/>
      <c r="DT256" s="40"/>
    </row>
    <row r="257" spans="1:168" x14ac:dyDescent="0.25">
      <c r="A257" s="33"/>
      <c r="B257" s="58" t="s">
        <v>140</v>
      </c>
      <c r="C257" s="59" t="s">
        <v>172</v>
      </c>
      <c r="D257" s="61">
        <f>Invoer!M6</f>
        <v>0</v>
      </c>
      <c r="E257" s="34"/>
      <c r="F257" s="486" t="s">
        <v>140</v>
      </c>
      <c r="G257" s="435" t="s">
        <v>172</v>
      </c>
      <c r="H257" s="487">
        <f>D257</f>
        <v>0</v>
      </c>
      <c r="I257" s="410"/>
      <c r="Y257" s="411"/>
      <c r="Z257" s="427"/>
      <c r="AA257" s="493" t="s">
        <v>140</v>
      </c>
      <c r="AB257" s="434" t="s">
        <v>172</v>
      </c>
      <c r="AC257" s="487">
        <f>Invoer!N6</f>
        <v>0</v>
      </c>
      <c r="AD257" s="34"/>
      <c r="AE257" s="493" t="s">
        <v>140</v>
      </c>
      <c r="AF257" s="434" t="s">
        <v>172</v>
      </c>
      <c r="AG257" s="487">
        <f>AC257</f>
        <v>0</v>
      </c>
      <c r="AH257" s="34"/>
      <c r="AX257" s="460"/>
      <c r="AY257" s="40"/>
      <c r="AZ257" s="486" t="s">
        <v>140</v>
      </c>
      <c r="BA257" s="435" t="s">
        <v>172</v>
      </c>
      <c r="BB257" s="487">
        <f>Invoer!O6</f>
        <v>0</v>
      </c>
      <c r="BC257" s="34"/>
      <c r="BD257" s="486" t="s">
        <v>140</v>
      </c>
      <c r="BE257" s="435" t="s">
        <v>172</v>
      </c>
      <c r="BF257" s="487">
        <f>BB257</f>
        <v>0</v>
      </c>
      <c r="BG257" s="244"/>
      <c r="BH257" s="34"/>
      <c r="BI257" s="40"/>
      <c r="BJ257" s="167"/>
      <c r="BK257" s="34"/>
      <c r="BL257" s="40"/>
      <c r="BM257" s="40"/>
      <c r="BN257" s="40"/>
      <c r="BO257" s="40"/>
      <c r="BP257" s="40"/>
      <c r="BQ257" s="40"/>
      <c r="BR257" s="40"/>
      <c r="BS257" s="40"/>
      <c r="BT257" s="40"/>
      <c r="BU257" s="40"/>
      <c r="BV257" s="40"/>
      <c r="BW257" s="461"/>
      <c r="BX257" s="40"/>
      <c r="BY257" s="493" t="s">
        <v>140</v>
      </c>
      <c r="BZ257" s="434" t="s">
        <v>172</v>
      </c>
      <c r="CA257" s="487">
        <f>Invoer!P6</f>
        <v>0</v>
      </c>
      <c r="CB257" s="34"/>
      <c r="CC257" s="493" t="s">
        <v>140</v>
      </c>
      <c r="CD257" s="434" t="s">
        <v>172</v>
      </c>
      <c r="CE257" s="487">
        <f>CA257</f>
        <v>0</v>
      </c>
      <c r="CF257" s="244"/>
      <c r="CV257" s="460"/>
      <c r="CW257" s="40"/>
      <c r="CX257" s="40"/>
      <c r="CY257" s="40"/>
      <c r="CZ257" s="40"/>
      <c r="DA257" s="40"/>
      <c r="DB257" s="40"/>
      <c r="DC257" s="40"/>
      <c r="DD257" s="40"/>
      <c r="DE257" s="40"/>
      <c r="DF257" s="40"/>
      <c r="DG257" s="40"/>
      <c r="DH257" s="40"/>
      <c r="DI257" s="40"/>
      <c r="DJ257" s="40"/>
      <c r="DK257" s="40"/>
      <c r="DL257" s="40"/>
      <c r="DM257" s="40"/>
      <c r="DN257" s="40"/>
      <c r="DO257" s="40"/>
      <c r="DP257" s="40"/>
      <c r="DQ257" s="40"/>
      <c r="DR257" s="40"/>
      <c r="DS257" s="40"/>
      <c r="DT257" s="40"/>
    </row>
    <row r="258" spans="1:168" x14ac:dyDescent="0.25">
      <c r="A258" s="34"/>
      <c r="B258" s="428"/>
      <c r="C258" s="427" t="s">
        <v>175</v>
      </c>
      <c r="D258" s="70">
        <f>D49</f>
        <v>1.1859999999999999</v>
      </c>
      <c r="E258" s="34"/>
      <c r="F258" s="456"/>
      <c r="G258" s="546" t="s">
        <v>176</v>
      </c>
      <c r="H258" s="565">
        <f>H49</f>
        <v>30.6</v>
      </c>
      <c r="I258" s="410"/>
      <c r="Y258" s="411"/>
      <c r="Z258" s="427"/>
      <c r="AA258" s="427"/>
      <c r="AB258" s="427" t="s">
        <v>175</v>
      </c>
      <c r="AC258" s="488">
        <f>AC152</f>
        <v>1.1859999999999999</v>
      </c>
      <c r="AD258" s="34"/>
      <c r="AE258" s="427"/>
      <c r="AF258" s="494" t="s">
        <v>176</v>
      </c>
      <c r="AG258" s="488">
        <f>AG152</f>
        <v>30.6</v>
      </c>
      <c r="AH258" s="34"/>
      <c r="AX258" s="460"/>
      <c r="AY258" s="40"/>
      <c r="AZ258" s="456"/>
      <c r="BA258" s="410" t="s">
        <v>175</v>
      </c>
      <c r="BB258" s="488">
        <f>BB152</f>
        <v>1.1859999999999999</v>
      </c>
      <c r="BC258" s="34"/>
      <c r="BD258" s="456"/>
      <c r="BE258" s="388" t="s">
        <v>176</v>
      </c>
      <c r="BF258" s="488">
        <f>BF152</f>
        <v>30.6</v>
      </c>
      <c r="BG258" s="244"/>
      <c r="BH258" s="34"/>
      <c r="BI258" s="34"/>
      <c r="BJ258" s="34"/>
      <c r="BK258" s="34"/>
      <c r="BL258" s="40"/>
      <c r="BM258" s="40"/>
      <c r="BN258" s="40"/>
      <c r="BO258" s="40"/>
      <c r="BP258" s="40"/>
      <c r="BQ258" s="40"/>
      <c r="BR258" s="40"/>
      <c r="BS258" s="40"/>
      <c r="BT258" s="40"/>
      <c r="BU258" s="40"/>
      <c r="BV258" s="40"/>
      <c r="BW258" s="461"/>
      <c r="BX258" s="40"/>
      <c r="BY258" s="427"/>
      <c r="BZ258" s="427" t="s">
        <v>175</v>
      </c>
      <c r="CA258" s="488">
        <f>CA152</f>
        <v>1.1859999999999999</v>
      </c>
      <c r="CB258" s="34"/>
      <c r="CC258" s="427"/>
      <c r="CD258" s="494" t="s">
        <v>176</v>
      </c>
      <c r="CE258" s="488">
        <f>CE152</f>
        <v>30.6</v>
      </c>
      <c r="CF258" s="34"/>
      <c r="CV258" s="460"/>
      <c r="CW258" s="40"/>
      <c r="CX258" s="244"/>
      <c r="CY258" s="244"/>
      <c r="CZ258" s="244"/>
      <c r="DA258" s="244"/>
      <c r="DB258" s="244"/>
      <c r="DC258" s="244"/>
      <c r="DD258" s="244"/>
      <c r="DE258" s="244"/>
      <c r="DF258" s="244"/>
      <c r="DG258" s="244"/>
      <c r="DH258" s="244"/>
      <c r="DI258" s="244"/>
      <c r="DJ258" s="244"/>
      <c r="DK258" s="244"/>
      <c r="DL258" s="244"/>
      <c r="DM258" s="244"/>
      <c r="DN258" s="244"/>
      <c r="DO258" s="244"/>
      <c r="DP258" s="244"/>
      <c r="DQ258" s="244"/>
      <c r="DR258" s="244"/>
      <c r="DS258" s="244"/>
      <c r="DT258" s="40"/>
    </row>
    <row r="259" spans="1:168" s="244" customFormat="1" ht="16.2" thickBot="1" x14ac:dyDescent="0.35">
      <c r="A259" s="410"/>
      <c r="B259" s="439"/>
      <c r="C259" s="430" t="s">
        <v>182</v>
      </c>
      <c r="D259" s="440">
        <f>D257*D258</f>
        <v>0</v>
      </c>
      <c r="E259" s="427"/>
      <c r="F259" s="432"/>
      <c r="G259" s="433" t="s">
        <v>183</v>
      </c>
      <c r="H259" s="498">
        <f>H257*H258</f>
        <v>0</v>
      </c>
      <c r="I259" s="410"/>
      <c r="Y259" s="411"/>
      <c r="Z259" s="427"/>
      <c r="AA259" s="432"/>
      <c r="AB259" s="430" t="s">
        <v>182</v>
      </c>
      <c r="AC259" s="440">
        <f>AC257*AC258</f>
        <v>0</v>
      </c>
      <c r="AD259" s="410"/>
      <c r="AE259" s="432"/>
      <c r="AF259" s="433" t="s">
        <v>183</v>
      </c>
      <c r="AG259" s="440">
        <f>AG257*AG258</f>
        <v>0</v>
      </c>
      <c r="AH259" s="34"/>
      <c r="AX259" s="460"/>
      <c r="AY259" s="40"/>
      <c r="AZ259" s="432"/>
      <c r="BA259" s="436" t="s">
        <v>182</v>
      </c>
      <c r="BB259" s="440">
        <f>BB257*BB258</f>
        <v>0</v>
      </c>
      <c r="BC259" s="410"/>
      <c r="BD259" s="432"/>
      <c r="BE259" s="489" t="s">
        <v>183</v>
      </c>
      <c r="BF259" s="440">
        <f>BF257*BF258</f>
        <v>0</v>
      </c>
      <c r="BW259" s="461"/>
      <c r="BX259" s="411"/>
      <c r="BY259" s="432"/>
      <c r="BZ259" s="430" t="s">
        <v>182</v>
      </c>
      <c r="CA259" s="440">
        <f>CA257*CA258</f>
        <v>0</v>
      </c>
      <c r="CB259" s="410"/>
      <c r="CC259" s="432"/>
      <c r="CD259" s="433" t="s">
        <v>183</v>
      </c>
      <c r="CE259" s="440">
        <f>CE257*CE258</f>
        <v>0</v>
      </c>
      <c r="CF259" s="410"/>
      <c r="CV259" s="460"/>
      <c r="CW259" s="411"/>
      <c r="CX259" s="40"/>
      <c r="CY259" s="40"/>
      <c r="CZ259" s="40"/>
      <c r="DA259" s="40"/>
      <c r="DB259" s="40"/>
      <c r="DC259" s="40"/>
      <c r="DD259" s="40"/>
      <c r="DE259" s="40"/>
      <c r="DF259" s="40"/>
      <c r="DG259" s="40"/>
      <c r="DH259" s="40"/>
      <c r="DI259" s="40"/>
      <c r="DJ259" s="40"/>
      <c r="DK259" s="40"/>
      <c r="DL259" s="40"/>
      <c r="DM259" s="40"/>
      <c r="DN259" s="40"/>
      <c r="DO259" s="40"/>
      <c r="DP259" s="40"/>
      <c r="DQ259" s="40"/>
      <c r="DR259" s="40"/>
      <c r="DS259" s="40"/>
      <c r="DT259" s="40"/>
      <c r="DU259"/>
      <c r="DV259"/>
      <c r="DW259"/>
      <c r="DX259"/>
    </row>
    <row r="260" spans="1:168" s="244" customFormat="1" ht="15.6" thickBot="1" x14ac:dyDescent="0.3">
      <c r="A260" s="34"/>
      <c r="B260" s="34"/>
      <c r="C260" s="101"/>
      <c r="D260" s="79"/>
      <c r="E260" s="34"/>
      <c r="F260" s="34"/>
      <c r="G260" s="101"/>
      <c r="H260" s="79"/>
      <c r="J260"/>
      <c r="K260"/>
      <c r="L260"/>
      <c r="M260"/>
      <c r="N260"/>
      <c r="O260"/>
      <c r="P260"/>
      <c r="Q260"/>
      <c r="R260"/>
      <c r="S260"/>
      <c r="T260"/>
      <c r="U260"/>
      <c r="V260"/>
      <c r="W260"/>
      <c r="X260"/>
      <c r="Y260" s="411"/>
      <c r="Z260" s="427"/>
      <c r="AA260" s="410"/>
      <c r="AB260" s="411"/>
      <c r="AC260" s="421"/>
      <c r="AD260" s="410"/>
      <c r="AE260" s="410"/>
      <c r="AF260" s="420"/>
      <c r="AG260" s="421"/>
      <c r="AH260" s="34"/>
      <c r="AX260" s="461"/>
      <c r="AY260" s="411"/>
      <c r="AZ260" s="410"/>
      <c r="BA260" s="342"/>
      <c r="BB260" s="341"/>
      <c r="BC260" s="410"/>
      <c r="BD260" s="410"/>
      <c r="BE260" s="388"/>
      <c r="BF260" s="341"/>
      <c r="BW260" s="461"/>
      <c r="BX260" s="40"/>
      <c r="BY260" s="410"/>
      <c r="BZ260" s="342"/>
      <c r="CA260" s="341"/>
      <c r="CB260" s="410"/>
      <c r="CC260" s="410"/>
      <c r="CD260" s="388"/>
      <c r="CE260" s="341"/>
      <c r="CF260" s="34"/>
      <c r="CG260" s="34"/>
      <c r="CH260" s="34"/>
      <c r="CI260" s="167"/>
      <c r="CJ260" s="34"/>
      <c r="CK260" s="40"/>
      <c r="CL260" s="40"/>
      <c r="CM260" s="40"/>
      <c r="CN260" s="40"/>
      <c r="CO260" s="40"/>
      <c r="CP260" s="40"/>
      <c r="CQ260" s="40"/>
      <c r="CR260" s="40"/>
      <c r="CS260" s="40"/>
      <c r="CT260" s="40"/>
      <c r="CU260" s="40"/>
      <c r="CV260" s="460"/>
      <c r="CW260" s="40"/>
      <c r="CX260" s="40"/>
      <c r="CY260" s="40"/>
      <c r="CZ260" s="40"/>
      <c r="DA260" s="40"/>
      <c r="DB260" s="40"/>
      <c r="DC260" s="40"/>
      <c r="DD260" s="40"/>
      <c r="DE260" s="40"/>
      <c r="DF260" s="40"/>
      <c r="DG260" s="40"/>
      <c r="DH260" s="40"/>
      <c r="DI260" s="40"/>
      <c r="DJ260" s="40"/>
      <c r="DK260" s="40"/>
      <c r="DL260" s="40"/>
      <c r="DM260" s="40"/>
      <c r="DN260" s="40"/>
      <c r="DO260" s="40"/>
      <c r="DP260" s="40"/>
      <c r="DQ260" s="40"/>
      <c r="DR260" s="40"/>
      <c r="DS260" s="40"/>
      <c r="DT260" s="411"/>
    </row>
    <row r="261" spans="1:168" s="244" customFormat="1" x14ac:dyDescent="0.25">
      <c r="A261" s="34"/>
      <c r="B261" s="58" t="s">
        <v>374</v>
      </c>
      <c r="C261" s="59" t="s">
        <v>172</v>
      </c>
      <c r="D261" s="61">
        <f>Invoer!M8</f>
        <v>0</v>
      </c>
      <c r="E261" s="34"/>
      <c r="F261" s="58" t="s">
        <v>374</v>
      </c>
      <c r="G261" s="59" t="s">
        <v>172</v>
      </c>
      <c r="H261" s="61">
        <f>D261</f>
        <v>0</v>
      </c>
      <c r="J261"/>
      <c r="K261"/>
      <c r="L261"/>
      <c r="M261"/>
      <c r="N261"/>
      <c r="O261"/>
      <c r="P261"/>
      <c r="Q261"/>
      <c r="R261"/>
      <c r="S261"/>
      <c r="T261"/>
      <c r="U261"/>
      <c r="V261"/>
      <c r="W261"/>
      <c r="X261"/>
      <c r="Y261" s="459"/>
      <c r="Z261" s="410"/>
      <c r="AA261" s="58" t="s">
        <v>374</v>
      </c>
      <c r="AB261" s="59" t="s">
        <v>172</v>
      </c>
      <c r="AC261" s="61">
        <f>Invoer!N8</f>
        <v>0</v>
      </c>
      <c r="AD261" s="34"/>
      <c r="AE261" s="58" t="s">
        <v>374</v>
      </c>
      <c r="AF261" s="59" t="s">
        <v>172</v>
      </c>
      <c r="AG261" s="61">
        <f>AC261</f>
        <v>0</v>
      </c>
      <c r="AH261" s="34"/>
      <c r="AI261" s="408"/>
      <c r="AJ261" s="410"/>
      <c r="AK261" s="419"/>
      <c r="AL261" s="410"/>
      <c r="AM261" s="411"/>
      <c r="AN261" s="411"/>
      <c r="AO261" s="411"/>
      <c r="AP261" s="411"/>
      <c r="AQ261" s="411"/>
      <c r="AR261" s="411"/>
      <c r="AS261" s="411"/>
      <c r="AT261" s="411"/>
      <c r="AU261" s="411"/>
      <c r="AV261" s="411"/>
      <c r="AW261" s="411"/>
      <c r="AX261" s="460"/>
      <c r="AY261" s="40"/>
      <c r="AZ261" s="486" t="s">
        <v>374</v>
      </c>
      <c r="BA261" s="435" t="s">
        <v>172</v>
      </c>
      <c r="BB261" s="487">
        <f>Invoer!O8</f>
        <v>0</v>
      </c>
      <c r="BC261" s="34"/>
      <c r="BD261" s="486" t="s">
        <v>374</v>
      </c>
      <c r="BE261" s="435" t="s">
        <v>172</v>
      </c>
      <c r="BF261" s="487">
        <f>BB261</f>
        <v>0</v>
      </c>
      <c r="BW261" s="461"/>
      <c r="BX261" s="40"/>
      <c r="BY261" s="486" t="s">
        <v>374</v>
      </c>
      <c r="BZ261" s="435" t="s">
        <v>172</v>
      </c>
      <c r="CA261" s="487">
        <f>Invoer!P8</f>
        <v>0</v>
      </c>
      <c r="CB261" s="34"/>
      <c r="CC261" s="486" t="s">
        <v>374</v>
      </c>
      <c r="CD261" s="435" t="s">
        <v>172</v>
      </c>
      <c r="CE261" s="487">
        <f>CA261</f>
        <v>0</v>
      </c>
      <c r="CF261" s="34"/>
      <c r="CG261" s="34"/>
      <c r="CH261" s="40"/>
      <c r="CI261" s="167"/>
      <c r="CJ261" s="34"/>
      <c r="CK261" s="40"/>
      <c r="CL261" s="40"/>
      <c r="CM261" s="40"/>
      <c r="CN261" s="40"/>
      <c r="CO261" s="40"/>
      <c r="CP261" s="40"/>
      <c r="CQ261" s="40"/>
      <c r="CR261" s="40"/>
      <c r="CS261" s="40"/>
      <c r="CT261" s="40"/>
      <c r="CU261" s="40"/>
      <c r="CV261" s="460"/>
      <c r="CW261" s="40"/>
      <c r="CX261" s="40"/>
      <c r="CY261" s="40"/>
      <c r="CZ261" s="40"/>
      <c r="DA261" s="40"/>
      <c r="DB261" s="40"/>
      <c r="DC261" s="40"/>
      <c r="DD261" s="40"/>
      <c r="DE261" s="40"/>
      <c r="DF261" s="40"/>
      <c r="DG261" s="40"/>
      <c r="DH261" s="40"/>
      <c r="DI261" s="40"/>
      <c r="DJ261" s="40"/>
      <c r="DK261" s="40"/>
      <c r="DL261" s="40"/>
      <c r="DM261" s="40"/>
      <c r="DN261" s="40"/>
      <c r="DO261" s="40"/>
      <c r="DP261" s="40"/>
      <c r="DQ261" s="40"/>
      <c r="DR261" s="40"/>
      <c r="DS261" s="40"/>
      <c r="DT261" s="40"/>
      <c r="DU261"/>
      <c r="DV261"/>
      <c r="DW261"/>
      <c r="DX261"/>
    </row>
    <row r="262" spans="1:168" x14ac:dyDescent="0.25">
      <c r="A262" s="34"/>
      <c r="B262" s="141"/>
      <c r="C262" s="34" t="s">
        <v>175</v>
      </c>
      <c r="D262" s="70">
        <f>D156</f>
        <v>0.4</v>
      </c>
      <c r="E262" s="34"/>
      <c r="F262" s="141"/>
      <c r="G262" s="144" t="s">
        <v>176</v>
      </c>
      <c r="H262" s="70">
        <f>H53</f>
        <v>20</v>
      </c>
      <c r="I262" s="244"/>
      <c r="J262" s="408"/>
      <c r="K262" s="410"/>
      <c r="L262" s="419"/>
      <c r="M262" s="410"/>
      <c r="N262" s="411"/>
      <c r="O262" s="411"/>
      <c r="P262" s="411"/>
      <c r="Q262" s="411"/>
      <c r="R262" s="411"/>
      <c r="S262" s="411"/>
      <c r="T262" s="411"/>
      <c r="U262" s="411"/>
      <c r="V262" s="417"/>
      <c r="W262" s="417"/>
      <c r="X262" s="417"/>
      <c r="Y262" s="259"/>
      <c r="Z262" s="244"/>
      <c r="AA262" s="141"/>
      <c r="AB262" s="34" t="s">
        <v>175</v>
      </c>
      <c r="AC262" s="70">
        <f>AC156</f>
        <v>0.4</v>
      </c>
      <c r="AD262" s="34"/>
      <c r="AE262" s="141"/>
      <c r="AF262" s="144" t="s">
        <v>176</v>
      </c>
      <c r="AG262" s="70">
        <f>AG53</f>
        <v>20</v>
      </c>
      <c r="AH262" s="410"/>
      <c r="AI262" s="34"/>
      <c r="AJ262" s="34"/>
      <c r="AK262" s="167"/>
      <c r="AL262" s="34"/>
      <c r="AM262" s="40"/>
      <c r="AN262" s="40"/>
      <c r="AO262" s="40"/>
      <c r="AP262" s="40"/>
      <c r="AQ262" s="40"/>
      <c r="AR262" s="40"/>
      <c r="AS262" s="40"/>
      <c r="AT262" s="40"/>
      <c r="AU262" s="40"/>
      <c r="AV262" s="40"/>
      <c r="AW262" s="40"/>
      <c r="AX262" s="460"/>
      <c r="AY262" s="40"/>
      <c r="AZ262" s="456"/>
      <c r="BA262" s="410" t="s">
        <v>175</v>
      </c>
      <c r="BB262" s="488">
        <f>BB156</f>
        <v>0.4</v>
      </c>
      <c r="BC262" s="34"/>
      <c r="BD262" s="456"/>
      <c r="BE262" s="144" t="s">
        <v>176</v>
      </c>
      <c r="BF262" s="488">
        <f>BF53</f>
        <v>20</v>
      </c>
      <c r="BG262" s="244"/>
      <c r="BH262" s="244"/>
      <c r="BI262" s="244"/>
      <c r="BJ262" s="244"/>
      <c r="BK262" s="244"/>
      <c r="BL262" s="244"/>
      <c r="BM262" s="244"/>
      <c r="BN262" s="244"/>
      <c r="BO262" s="244"/>
      <c r="BP262" s="244"/>
      <c r="BQ262" s="244"/>
      <c r="BR262" s="244"/>
      <c r="BS262" s="244"/>
      <c r="BT262" s="244"/>
      <c r="BU262" s="244"/>
      <c r="BV262" s="244"/>
      <c r="BW262" s="461"/>
      <c r="BX262" s="244"/>
      <c r="BY262" s="456"/>
      <c r="BZ262" s="410" t="s">
        <v>175</v>
      </c>
      <c r="CA262" s="488">
        <f>CA156</f>
        <v>0.4</v>
      </c>
      <c r="CB262" s="34"/>
      <c r="CC262" s="456"/>
      <c r="CD262" s="144" t="s">
        <v>176</v>
      </c>
      <c r="CE262" s="488">
        <f>CE53</f>
        <v>20</v>
      </c>
      <c r="CF262" s="244"/>
      <c r="CG262" s="34"/>
      <c r="CH262" s="40"/>
      <c r="CI262" s="167"/>
      <c r="CJ262" s="34"/>
      <c r="CK262" s="40"/>
      <c r="CL262" s="40"/>
      <c r="CM262" s="40"/>
      <c r="CN262" s="40"/>
      <c r="CO262" s="40"/>
      <c r="CP262" s="40"/>
      <c r="CQ262" s="40"/>
      <c r="CR262" s="40"/>
      <c r="CS262" s="40"/>
      <c r="CT262" s="40"/>
      <c r="CU262" s="40"/>
      <c r="CV262" s="461"/>
      <c r="CW262" s="244"/>
      <c r="CX262" s="40"/>
      <c r="CY262" s="40"/>
      <c r="CZ262" s="40"/>
      <c r="DA262" s="40"/>
      <c r="DB262" s="40"/>
      <c r="DC262" s="40"/>
      <c r="DD262" s="40"/>
      <c r="DE262" s="40"/>
      <c r="DF262" s="40"/>
      <c r="DG262" s="40"/>
      <c r="DH262" s="40"/>
      <c r="DI262" s="40"/>
      <c r="DJ262" s="40"/>
      <c r="DK262" s="40"/>
      <c r="DL262" s="40"/>
      <c r="DM262" s="40"/>
      <c r="DN262" s="40"/>
      <c r="DO262" s="40"/>
      <c r="DP262" s="40"/>
      <c r="DQ262" s="40"/>
      <c r="DR262" s="40"/>
      <c r="DS262" s="40"/>
      <c r="DT262" s="40"/>
      <c r="DX262" s="244"/>
      <c r="DY262" s="244"/>
      <c r="DZ262" s="244"/>
      <c r="EA262" s="244"/>
      <c r="EB262" s="244"/>
      <c r="EC262" s="244"/>
      <c r="ED262" s="244"/>
      <c r="EE262" s="244"/>
      <c r="EF262" s="244"/>
      <c r="EG262" s="244"/>
      <c r="EH262" s="244"/>
      <c r="EI262" s="244"/>
      <c r="EJ262" s="244"/>
      <c r="EK262" s="244"/>
      <c r="EL262" s="244"/>
      <c r="EM262" s="244"/>
      <c r="EN262" s="244"/>
      <c r="EO262" s="244"/>
      <c r="EP262" s="244"/>
      <c r="EQ262" s="244"/>
      <c r="ER262" s="244"/>
      <c r="ES262" s="244"/>
      <c r="ET262" s="244"/>
      <c r="EU262" s="244"/>
      <c r="EV262" s="244"/>
      <c r="EW262" s="244"/>
      <c r="EX262" s="244"/>
      <c r="EY262" s="244"/>
      <c r="EZ262" s="244"/>
      <c r="FA262" s="244"/>
      <c r="FB262" s="244"/>
      <c r="FC262" s="244"/>
      <c r="FD262" s="244"/>
      <c r="FE262" s="244"/>
      <c r="FF262" s="244"/>
      <c r="FG262" s="244"/>
      <c r="FH262" s="244"/>
      <c r="FI262" s="244"/>
      <c r="FJ262" s="244"/>
      <c r="FK262" s="244"/>
      <c r="FL262" s="244"/>
    </row>
    <row r="263" spans="1:168" ht="15.6" thickBot="1" x14ac:dyDescent="0.3">
      <c r="A263" s="34"/>
      <c r="B263" s="387"/>
      <c r="C263" s="99" t="s">
        <v>182</v>
      </c>
      <c r="D263" s="86">
        <f>D261*D262</f>
        <v>0</v>
      </c>
      <c r="E263" s="34"/>
      <c r="F263" s="387"/>
      <c r="G263" s="145" t="s">
        <v>183</v>
      </c>
      <c r="H263" s="86">
        <f>H261*H262</f>
        <v>0</v>
      </c>
      <c r="I263" s="244"/>
      <c r="J263" s="244"/>
      <c r="K263" s="244"/>
      <c r="L263" s="244"/>
      <c r="M263" s="244"/>
      <c r="N263" s="244"/>
      <c r="O263" s="244"/>
      <c r="P263" s="244"/>
      <c r="Q263" s="244"/>
      <c r="R263" s="244"/>
      <c r="S263" s="244"/>
      <c r="T263" s="244"/>
      <c r="U263" s="244"/>
      <c r="V263" s="244"/>
      <c r="W263" s="244"/>
      <c r="X263" s="244"/>
      <c r="Y263" s="259"/>
      <c r="Z263" s="244"/>
      <c r="AA263" s="387"/>
      <c r="AB263" s="99" t="s">
        <v>182</v>
      </c>
      <c r="AC263" s="86">
        <f>AC261*AC262</f>
        <v>0</v>
      </c>
      <c r="AD263" s="34"/>
      <c r="AE263" s="387"/>
      <c r="AF263" s="145" t="s">
        <v>183</v>
      </c>
      <c r="AG263" s="86">
        <f>AG261*AG262</f>
        <v>0</v>
      </c>
      <c r="AH263" s="34"/>
      <c r="AI263" s="34"/>
      <c r="AJ263" s="40"/>
      <c r="AK263" s="167"/>
      <c r="AL263" s="34"/>
      <c r="AM263" s="40"/>
      <c r="AN263" s="40"/>
      <c r="AO263" s="40"/>
      <c r="AP263" s="40"/>
      <c r="AQ263" s="40"/>
      <c r="AR263" s="40"/>
      <c r="AS263" s="40"/>
      <c r="AT263" s="40"/>
      <c r="AU263" s="40"/>
      <c r="AV263" s="40"/>
      <c r="AW263" s="40"/>
      <c r="AX263" s="460"/>
      <c r="AY263" s="244"/>
      <c r="AZ263" s="432"/>
      <c r="BA263" s="492" t="s">
        <v>182</v>
      </c>
      <c r="BB263" s="491">
        <f>BB261*BB262</f>
        <v>0</v>
      </c>
      <c r="BC263" s="34"/>
      <c r="BD263" s="432"/>
      <c r="BE263" s="538" t="s">
        <v>183</v>
      </c>
      <c r="BF263" s="491">
        <f>BF261*BF262</f>
        <v>0</v>
      </c>
      <c r="BG263" s="244"/>
      <c r="BH263" s="34"/>
      <c r="BI263" s="34"/>
      <c r="BJ263" s="167"/>
      <c r="BK263" s="34"/>
      <c r="BL263" s="40"/>
      <c r="BM263" s="40"/>
      <c r="BN263" s="40"/>
      <c r="BO263" s="40"/>
      <c r="BP263" s="40"/>
      <c r="BQ263" s="40"/>
      <c r="BR263" s="40"/>
      <c r="BS263" s="40"/>
      <c r="BT263" s="40"/>
      <c r="BU263" s="40"/>
      <c r="BV263" s="40"/>
      <c r="BW263" s="461"/>
      <c r="BX263" s="40"/>
      <c r="BY263" s="432"/>
      <c r="BZ263" s="492" t="s">
        <v>182</v>
      </c>
      <c r="CA263" s="491">
        <f>CA261*CA262</f>
        <v>0</v>
      </c>
      <c r="CB263" s="34"/>
      <c r="CC263" s="432"/>
      <c r="CD263" s="538" t="s">
        <v>183</v>
      </c>
      <c r="CE263" s="491">
        <f>CE261*CE262</f>
        <v>0</v>
      </c>
      <c r="CF263" s="34"/>
      <c r="CG263" s="33"/>
      <c r="CH263" s="34"/>
      <c r="CI263" s="167"/>
      <c r="CJ263" s="34"/>
      <c r="CK263" s="40"/>
      <c r="CL263" s="40"/>
      <c r="CM263" s="40"/>
      <c r="CN263" s="40"/>
      <c r="CO263" s="40"/>
      <c r="CP263" s="40"/>
      <c r="CQ263" s="40"/>
      <c r="CR263" s="40"/>
      <c r="CS263" s="40"/>
      <c r="CT263" s="40"/>
      <c r="CU263" s="40"/>
      <c r="CV263" s="460"/>
      <c r="CW263" s="40"/>
      <c r="CX263" s="40"/>
      <c r="CY263" s="40"/>
      <c r="CZ263" s="40"/>
      <c r="DA263" s="40"/>
      <c r="DB263" s="40"/>
      <c r="DC263" s="40"/>
      <c r="DD263" s="40"/>
      <c r="DE263" s="40"/>
      <c r="DF263" s="40"/>
      <c r="DG263" s="40"/>
      <c r="DH263" s="40"/>
      <c r="DI263" s="40"/>
      <c r="DJ263" s="40"/>
      <c r="DK263" s="40"/>
      <c r="DL263" s="40"/>
      <c r="DM263" s="40"/>
      <c r="DN263" s="40"/>
      <c r="DO263" s="40"/>
      <c r="DP263" s="40"/>
      <c r="DQ263" s="40"/>
      <c r="DR263" s="40"/>
      <c r="DS263" s="40"/>
      <c r="DT263" s="244"/>
      <c r="DU263" s="244"/>
      <c r="DV263" s="244"/>
      <c r="DW263" s="244"/>
      <c r="DX263" s="244"/>
      <c r="DY263" s="244"/>
      <c r="DZ263" s="244"/>
      <c r="EA263" s="244"/>
      <c r="EB263" s="244"/>
      <c r="EC263" s="244"/>
      <c r="ED263" s="244"/>
      <c r="EE263" s="244"/>
      <c r="EF263" s="244"/>
      <c r="EG263" s="244"/>
      <c r="EH263" s="244"/>
      <c r="EI263" s="244"/>
      <c r="EJ263" s="244"/>
      <c r="EK263" s="244"/>
      <c r="EL263" s="244"/>
      <c r="EM263" s="244"/>
      <c r="EN263" s="244"/>
      <c r="EO263" s="244"/>
      <c r="EP263" s="244"/>
      <c r="EQ263" s="244"/>
      <c r="ER263" s="244"/>
      <c r="ES263" s="244"/>
      <c r="ET263" s="244"/>
      <c r="EU263" s="244"/>
      <c r="EV263" s="244"/>
      <c r="EW263" s="244"/>
      <c r="EX263" s="244"/>
      <c r="EY263" s="244"/>
      <c r="EZ263" s="244"/>
      <c r="FA263" s="244"/>
      <c r="FB263" s="244"/>
      <c r="FC263" s="244"/>
      <c r="FD263" s="244"/>
      <c r="FE263" s="244"/>
      <c r="FF263" s="244"/>
      <c r="FG263" s="244"/>
      <c r="FH263" s="244"/>
      <c r="FI263" s="244"/>
      <c r="FJ263" s="244"/>
      <c r="FK263" s="244"/>
      <c r="FL263" s="244"/>
    </row>
    <row r="264" spans="1:168" s="426" customFormat="1" ht="15.6" thickBot="1" x14ac:dyDescent="0.3">
      <c r="A264" s="34"/>
      <c r="B264" s="34"/>
      <c r="C264" s="342"/>
      <c r="D264" s="386"/>
      <c r="E264" s="34"/>
      <c r="F264" s="34"/>
      <c r="G264" s="342"/>
      <c r="H264" s="386"/>
      <c r="I264" s="244"/>
      <c r="J264" s="244"/>
      <c r="K264" s="244"/>
      <c r="L264" s="244"/>
      <c r="M264" s="244"/>
      <c r="N264" s="244"/>
      <c r="O264" s="244"/>
      <c r="P264" s="244"/>
      <c r="Q264" s="244"/>
      <c r="R264" s="244"/>
      <c r="S264" s="244"/>
      <c r="T264" s="244"/>
      <c r="U264" s="244"/>
      <c r="V264" s="244"/>
      <c r="W264" s="244"/>
      <c r="X264" s="244"/>
      <c r="Y264" s="259"/>
      <c r="Z264" s="244"/>
      <c r="AA264" s="34"/>
      <c r="AB264" s="342"/>
      <c r="AC264" s="386"/>
      <c r="AD264" s="34"/>
      <c r="AE264" s="34"/>
      <c r="AF264" s="342"/>
      <c r="AG264" s="386"/>
      <c r="AH264" s="34"/>
      <c r="AI264" s="34"/>
      <c r="AJ264" s="40"/>
      <c r="AK264" s="167"/>
      <c r="AL264" s="34"/>
      <c r="AM264" s="40"/>
      <c r="AN264" s="40"/>
      <c r="AO264" s="40"/>
      <c r="AP264" s="40"/>
      <c r="AQ264" s="40"/>
      <c r="AR264" s="40"/>
      <c r="AS264" s="40"/>
      <c r="AT264" s="40"/>
      <c r="AU264" s="40"/>
      <c r="AV264" s="40"/>
      <c r="AW264" s="40"/>
      <c r="AX264" s="460"/>
      <c r="AY264" s="40"/>
      <c r="AZ264" s="34"/>
      <c r="BA264" s="342"/>
      <c r="BB264" s="386"/>
      <c r="BC264" s="34"/>
      <c r="BD264" s="34"/>
      <c r="BE264" s="342"/>
      <c r="BF264" s="386"/>
      <c r="BG264" s="34"/>
      <c r="BH264" s="34"/>
      <c r="BI264" s="40"/>
      <c r="BJ264" s="167"/>
      <c r="BK264" s="34"/>
      <c r="BL264" s="40"/>
      <c r="BM264" s="40"/>
      <c r="BN264" s="40"/>
      <c r="BO264" s="40"/>
      <c r="BP264" s="40"/>
      <c r="BQ264" s="40"/>
      <c r="BR264" s="40"/>
      <c r="BS264" s="40"/>
      <c r="BT264" s="40"/>
      <c r="BU264" s="40"/>
      <c r="BV264" s="40"/>
      <c r="BW264" s="119"/>
      <c r="BX264" s="40"/>
      <c r="BY264" s="34"/>
      <c r="BZ264" s="342"/>
      <c r="CA264" s="386"/>
      <c r="CB264" s="34"/>
      <c r="CC264" s="34"/>
      <c r="CD264" s="342"/>
      <c r="CE264" s="386"/>
      <c r="CF264" s="34"/>
      <c r="CG264" s="34"/>
      <c r="CH264" s="34"/>
      <c r="CI264" s="167"/>
      <c r="CJ264" s="34"/>
      <c r="CK264" s="40"/>
      <c r="CL264" s="40"/>
      <c r="CM264" s="40"/>
      <c r="CN264" s="40"/>
      <c r="CO264" s="40"/>
      <c r="CP264" s="40"/>
      <c r="CQ264" s="40"/>
      <c r="CR264" s="40"/>
      <c r="CS264" s="40"/>
      <c r="CT264" s="40"/>
      <c r="CU264" s="40"/>
      <c r="CV264" s="119"/>
      <c r="CW264" s="40"/>
      <c r="CX264" s="40"/>
      <c r="CY264" s="40"/>
      <c r="CZ264" s="40"/>
      <c r="DA264" s="40"/>
      <c r="DB264" s="40"/>
      <c r="DC264" s="40"/>
      <c r="DD264" s="40"/>
      <c r="DE264" s="40"/>
      <c r="DF264" s="40"/>
      <c r="DG264" s="40"/>
      <c r="DH264" s="40"/>
      <c r="DI264" s="40"/>
      <c r="DJ264" s="40"/>
      <c r="DK264" s="40"/>
      <c r="DL264" s="40"/>
      <c r="DM264" s="40"/>
      <c r="DN264" s="40"/>
      <c r="DO264" s="40"/>
      <c r="DP264" s="40"/>
      <c r="DQ264" s="40"/>
      <c r="DR264" s="40"/>
      <c r="DS264" s="40"/>
      <c r="DT264" s="40"/>
      <c r="DU264"/>
      <c r="DV264"/>
      <c r="DW264"/>
      <c r="DX264" s="244"/>
      <c r="DY264" s="244"/>
      <c r="DZ264" s="244"/>
      <c r="EA264" s="244"/>
      <c r="EB264" s="244"/>
      <c r="EC264" s="244"/>
      <c r="ED264" s="244"/>
      <c r="EE264" s="244"/>
      <c r="EF264" s="244"/>
      <c r="EG264" s="244"/>
      <c r="EH264" s="244"/>
      <c r="EI264" s="244"/>
      <c r="EJ264" s="244"/>
      <c r="EK264" s="244"/>
      <c r="EL264" s="244"/>
      <c r="EM264" s="244"/>
      <c r="EN264" s="244"/>
      <c r="EO264" s="244"/>
      <c r="EP264" s="244"/>
      <c r="EQ264" s="244"/>
      <c r="ER264" s="244"/>
      <c r="ES264" s="244"/>
      <c r="ET264" s="244"/>
      <c r="EU264" s="244"/>
      <c r="EV264" s="244"/>
      <c r="EW264" s="244"/>
      <c r="EX264" s="244"/>
      <c r="EY264" s="244"/>
      <c r="EZ264" s="244"/>
      <c r="FA264" s="244"/>
      <c r="FB264" s="244"/>
      <c r="FC264" s="244"/>
      <c r="FD264" s="244"/>
      <c r="FE264" s="244"/>
      <c r="FF264" s="244"/>
      <c r="FG264" s="244"/>
      <c r="FH264" s="244"/>
      <c r="FI264" s="244"/>
      <c r="FJ264" s="244"/>
      <c r="FK264" s="244"/>
      <c r="FL264" s="244"/>
    </row>
    <row r="265" spans="1:168" s="244" customFormat="1" x14ac:dyDescent="0.25">
      <c r="A265" s="34"/>
      <c r="B265" s="58" t="s">
        <v>375</v>
      </c>
      <c r="C265" s="59" t="s">
        <v>172</v>
      </c>
      <c r="D265" s="61">
        <f>Invoer!M9</f>
        <v>0</v>
      </c>
      <c r="E265" s="34"/>
      <c r="F265" s="58" t="s">
        <v>375</v>
      </c>
      <c r="G265" s="59" t="s">
        <v>172</v>
      </c>
      <c r="H265" s="61">
        <f>D265</f>
        <v>0</v>
      </c>
      <c r="Y265" s="259"/>
      <c r="AA265" s="58" t="s">
        <v>375</v>
      </c>
      <c r="AB265" s="59" t="s">
        <v>172</v>
      </c>
      <c r="AC265" s="61">
        <f>Invoer!N9</f>
        <v>0</v>
      </c>
      <c r="AD265" s="34"/>
      <c r="AE265" s="58" t="s">
        <v>375</v>
      </c>
      <c r="AF265" s="59" t="s">
        <v>172</v>
      </c>
      <c r="AG265" s="61">
        <f>AC265</f>
        <v>0</v>
      </c>
      <c r="AI265" s="33"/>
      <c r="AJ265" s="34"/>
      <c r="AK265" s="167"/>
      <c r="AL265" s="34"/>
      <c r="AM265" s="40"/>
      <c r="AN265" s="40"/>
      <c r="AO265" s="40"/>
      <c r="AP265" s="40"/>
      <c r="AQ265" s="40"/>
      <c r="AR265" s="40"/>
      <c r="AS265" s="40"/>
      <c r="AT265" s="40"/>
      <c r="AU265" s="40"/>
      <c r="AV265" s="40"/>
      <c r="AW265" s="40"/>
      <c r="AX265" s="460"/>
      <c r="AY265" s="40"/>
      <c r="AZ265" s="58" t="s">
        <v>375</v>
      </c>
      <c r="BA265" s="59" t="s">
        <v>172</v>
      </c>
      <c r="BB265" s="61">
        <f>Invoer!O9</f>
        <v>0</v>
      </c>
      <c r="BC265" s="34"/>
      <c r="BD265" s="58" t="s">
        <v>375</v>
      </c>
      <c r="BE265" s="59" t="s">
        <v>172</v>
      </c>
      <c r="BF265" s="61">
        <f>BB265</f>
        <v>0</v>
      </c>
      <c r="BG265" s="34"/>
      <c r="BH265" s="34"/>
      <c r="BI265" s="40"/>
      <c r="BJ265" s="167"/>
      <c r="BK265" s="34"/>
      <c r="BL265" s="40"/>
      <c r="BM265" s="40"/>
      <c r="BN265" s="40"/>
      <c r="BO265" s="40"/>
      <c r="BP265" s="40"/>
      <c r="BQ265" s="40"/>
      <c r="BR265" s="40"/>
      <c r="BS265" s="40"/>
      <c r="BT265" s="40"/>
      <c r="BU265" s="40"/>
      <c r="BV265" s="40"/>
      <c r="BW265" s="119"/>
      <c r="BX265" s="40"/>
      <c r="BY265" s="58" t="s">
        <v>375</v>
      </c>
      <c r="BZ265" s="59" t="s">
        <v>172</v>
      </c>
      <c r="CA265" s="61">
        <f>Invoer!P9</f>
        <v>0</v>
      </c>
      <c r="CB265" s="34"/>
      <c r="CC265" s="58" t="s">
        <v>375</v>
      </c>
      <c r="CD265" s="59" t="s">
        <v>172</v>
      </c>
      <c r="CE265" s="61">
        <f>CA265</f>
        <v>0</v>
      </c>
      <c r="CF265" s="34"/>
      <c r="CG265" s="34"/>
      <c r="CH265" s="40"/>
      <c r="CI265" s="167"/>
      <c r="CJ265" s="34"/>
      <c r="CK265" s="40"/>
      <c r="CL265" s="40"/>
      <c r="CM265" s="40"/>
      <c r="CN265" s="40"/>
      <c r="CO265" s="40"/>
      <c r="CP265" s="40"/>
      <c r="CQ265" s="40"/>
      <c r="CR265" s="40"/>
      <c r="CS265" s="40"/>
      <c r="CT265" s="40"/>
      <c r="CU265" s="40"/>
      <c r="CV265" s="119"/>
      <c r="CW265" s="40"/>
      <c r="CX265" s="40"/>
      <c r="CY265" s="40"/>
      <c r="CZ265" s="40"/>
      <c r="DA265" s="40"/>
      <c r="DB265" s="40"/>
      <c r="DC265" s="40"/>
      <c r="DD265" s="40"/>
      <c r="DE265" s="40"/>
      <c r="DF265" s="40"/>
      <c r="DG265" s="40"/>
      <c r="DH265" s="40"/>
      <c r="DI265" s="40"/>
      <c r="DJ265" s="40"/>
      <c r="DK265" s="40"/>
      <c r="DL265" s="40"/>
      <c r="DM265" s="40"/>
      <c r="DN265" s="40"/>
      <c r="DO265" s="40"/>
      <c r="DP265" s="40"/>
      <c r="DQ265" s="40"/>
      <c r="DR265" s="40"/>
      <c r="DS265" s="40"/>
      <c r="DT265" s="40"/>
      <c r="DU265"/>
      <c r="DV265"/>
      <c r="DW265"/>
    </row>
    <row r="266" spans="1:168" x14ac:dyDescent="0.25">
      <c r="A266" s="34"/>
      <c r="B266" s="141"/>
      <c r="C266" s="34" t="s">
        <v>175</v>
      </c>
      <c r="D266" s="70">
        <f>D160</f>
        <v>1.03</v>
      </c>
      <c r="E266" s="34"/>
      <c r="F266" s="141"/>
      <c r="G266" s="388" t="s">
        <v>176</v>
      </c>
      <c r="H266" s="70">
        <f>H57</f>
        <v>26</v>
      </c>
      <c r="I266" s="244"/>
      <c r="J266" s="244"/>
      <c r="K266" s="244"/>
      <c r="L266" s="244"/>
      <c r="M266" s="244"/>
      <c r="N266" s="244"/>
      <c r="O266" s="244"/>
      <c r="P266" s="244"/>
      <c r="Q266" s="244"/>
      <c r="R266" s="244"/>
      <c r="S266" s="244"/>
      <c r="T266" s="244"/>
      <c r="U266" s="244"/>
      <c r="V266" s="244"/>
      <c r="W266" s="244"/>
      <c r="X266" s="244"/>
      <c r="Y266" s="259"/>
      <c r="Z266" s="244"/>
      <c r="AA266" s="141"/>
      <c r="AB266" s="34" t="s">
        <v>175</v>
      </c>
      <c r="AC266" s="70">
        <f>AC160</f>
        <v>1.03</v>
      </c>
      <c r="AD266" s="34"/>
      <c r="AE266" s="141"/>
      <c r="AF266" s="388" t="s">
        <v>176</v>
      </c>
      <c r="AG266" s="70">
        <f>AG57</f>
        <v>26</v>
      </c>
      <c r="AH266" s="34"/>
      <c r="AI266" s="34"/>
      <c r="AJ266" s="34"/>
      <c r="AK266" s="167"/>
      <c r="AL266" s="34"/>
      <c r="AM266" s="40"/>
      <c r="AN266" s="40"/>
      <c r="AO266" s="40"/>
      <c r="AP266" s="40"/>
      <c r="AQ266" s="40"/>
      <c r="AR266" s="40"/>
      <c r="AS266" s="40"/>
      <c r="AT266" s="40"/>
      <c r="AU266" s="40"/>
      <c r="AV266" s="40"/>
      <c r="AW266" s="40"/>
      <c r="AX266" s="460"/>
      <c r="AY266" s="40"/>
      <c r="AZ266" s="141"/>
      <c r="BA266" s="34" t="s">
        <v>175</v>
      </c>
      <c r="BB266" s="488">
        <f>BB160</f>
        <v>1.03</v>
      </c>
      <c r="BC266" s="34"/>
      <c r="BD266" s="141"/>
      <c r="BE266" s="388" t="s">
        <v>176</v>
      </c>
      <c r="BF266" s="70">
        <f>BF57</f>
        <v>26</v>
      </c>
      <c r="BG266" s="34"/>
      <c r="BH266" s="33"/>
      <c r="BI266" s="34"/>
      <c r="BJ266" s="167"/>
      <c r="BK266" s="34"/>
      <c r="BL266" s="40"/>
      <c r="BM266" s="40"/>
      <c r="BN266" s="40"/>
      <c r="BO266" s="40"/>
      <c r="BP266" s="40"/>
      <c r="BQ266" s="40"/>
      <c r="BR266" s="40"/>
      <c r="BS266" s="40"/>
      <c r="BT266" s="40"/>
      <c r="BU266" s="40"/>
      <c r="BV266" s="40"/>
      <c r="BW266" s="119"/>
      <c r="BX266" s="40"/>
      <c r="BY266" s="141"/>
      <c r="BZ266" s="34" t="s">
        <v>175</v>
      </c>
      <c r="CA266" s="488">
        <f>CA160</f>
        <v>1.03</v>
      </c>
      <c r="CB266" s="34"/>
      <c r="CC266" s="141"/>
      <c r="CD266" s="388" t="s">
        <v>176</v>
      </c>
      <c r="CE266" s="70">
        <f>CE57</f>
        <v>26</v>
      </c>
      <c r="CF266" s="34"/>
      <c r="CG266" s="34"/>
      <c r="CH266" s="40"/>
      <c r="CI266" s="167"/>
      <c r="CJ266" s="34"/>
      <c r="CK266" s="40"/>
      <c r="CL266" s="40"/>
      <c r="CM266" s="40"/>
      <c r="CN266" s="40"/>
      <c r="CO266" s="40"/>
      <c r="CP266" s="40"/>
      <c r="CQ266" s="40"/>
      <c r="CR266" s="40"/>
      <c r="CS266" s="40"/>
      <c r="CT266" s="40"/>
      <c r="CU266" s="40"/>
      <c r="CV266" s="119"/>
      <c r="CW266" s="40"/>
      <c r="CX266" s="40"/>
      <c r="CY266" s="40"/>
      <c r="CZ266" s="40"/>
      <c r="DA266" s="40"/>
      <c r="DB266" s="40"/>
      <c r="DC266" s="40"/>
      <c r="DD266" s="40"/>
      <c r="DE266" s="40"/>
      <c r="DF266" s="40"/>
      <c r="DG266" s="40"/>
      <c r="DH266" s="40"/>
      <c r="DI266" s="40"/>
      <c r="DJ266" s="40"/>
      <c r="DK266" s="40"/>
      <c r="DL266" s="40"/>
      <c r="DM266" s="40"/>
      <c r="DN266" s="40"/>
      <c r="DO266" s="40"/>
      <c r="DP266" s="40"/>
      <c r="DQ266" s="40"/>
      <c r="DR266" s="40"/>
      <c r="DS266" s="40"/>
      <c r="DT266" s="40"/>
      <c r="DX266" s="244"/>
      <c r="DY266" s="244"/>
      <c r="DZ266" s="244"/>
      <c r="EA266" s="244"/>
      <c r="EB266" s="244"/>
      <c r="EC266" s="244"/>
      <c r="ED266" s="244"/>
      <c r="EE266" s="244"/>
      <c r="EF266" s="244"/>
      <c r="EG266" s="244"/>
      <c r="EH266" s="244"/>
      <c r="EI266" s="244"/>
      <c r="EJ266" s="244"/>
      <c r="EK266" s="244"/>
      <c r="EL266" s="244"/>
      <c r="EM266" s="244"/>
      <c r="EN266" s="244"/>
      <c r="EO266" s="244"/>
      <c r="EP266" s="244"/>
      <c r="EQ266" s="244"/>
      <c r="ER266" s="244"/>
      <c r="ES266" s="244"/>
      <c r="ET266" s="244"/>
      <c r="EU266" s="244"/>
      <c r="EV266" s="244"/>
      <c r="EW266" s="244"/>
      <c r="EX266" s="244"/>
      <c r="EY266" s="244"/>
      <c r="EZ266" s="244"/>
      <c r="FA266" s="244"/>
      <c r="FB266" s="244"/>
      <c r="FC266" s="244"/>
      <c r="FD266" s="244"/>
      <c r="FE266" s="244"/>
      <c r="FF266" s="244"/>
      <c r="FG266" s="244"/>
      <c r="FH266" s="244"/>
      <c r="FI266" s="244"/>
      <c r="FJ266" s="244"/>
      <c r="FK266" s="244"/>
      <c r="FL266" s="244"/>
    </row>
    <row r="267" spans="1:168" ht="15.6" thickBot="1" x14ac:dyDescent="0.3">
      <c r="A267" s="34"/>
      <c r="B267" s="387"/>
      <c r="C267" s="99" t="s">
        <v>182</v>
      </c>
      <c r="D267" s="86">
        <f>D265*D266</f>
        <v>0</v>
      </c>
      <c r="E267" s="34"/>
      <c r="F267" s="387"/>
      <c r="G267" s="142" t="s">
        <v>183</v>
      </c>
      <c r="H267" s="86">
        <f>H265*H266</f>
        <v>0</v>
      </c>
      <c r="I267" s="244"/>
      <c r="J267" s="244"/>
      <c r="K267" s="244"/>
      <c r="L267" s="244"/>
      <c r="M267" s="244"/>
      <c r="N267" s="244"/>
      <c r="O267" s="244"/>
      <c r="P267" s="244"/>
      <c r="Q267" s="244"/>
      <c r="R267" s="244"/>
      <c r="S267" s="244"/>
      <c r="T267" s="244"/>
      <c r="U267" s="244"/>
      <c r="V267" s="244"/>
      <c r="W267" s="244"/>
      <c r="X267" s="244"/>
      <c r="Y267" s="259"/>
      <c r="Z267" s="244"/>
      <c r="AA267" s="387"/>
      <c r="AB267" s="99" t="s">
        <v>182</v>
      </c>
      <c r="AC267" s="86">
        <f>AC265*AC266</f>
        <v>0</v>
      </c>
      <c r="AD267" s="34"/>
      <c r="AE267" s="387"/>
      <c r="AF267" s="142" t="s">
        <v>183</v>
      </c>
      <c r="AG267" s="86">
        <f>AG265*AG266</f>
        <v>0</v>
      </c>
      <c r="AH267" s="34"/>
      <c r="AI267" s="34"/>
      <c r="AJ267" s="40"/>
      <c r="AK267" s="167"/>
      <c r="AL267" s="34"/>
      <c r="AM267" s="40"/>
      <c r="AN267" s="40"/>
      <c r="AO267" s="40"/>
      <c r="AP267" s="40"/>
      <c r="AQ267" s="40"/>
      <c r="AR267" s="40"/>
      <c r="AS267" s="40"/>
      <c r="AT267" s="40"/>
      <c r="AU267" s="40"/>
      <c r="AV267" s="40"/>
      <c r="AW267" s="40"/>
      <c r="AX267" s="460"/>
      <c r="AY267" s="40"/>
      <c r="AZ267" s="387"/>
      <c r="BA267" s="99" t="s">
        <v>182</v>
      </c>
      <c r="BB267" s="86">
        <f>BB265*BB266</f>
        <v>0</v>
      </c>
      <c r="BC267" s="34"/>
      <c r="BD267" s="387"/>
      <c r="BE267" s="142" t="s">
        <v>183</v>
      </c>
      <c r="BF267" s="86">
        <f>BF265*BF266</f>
        <v>0</v>
      </c>
      <c r="BG267" s="34"/>
      <c r="BH267" s="34"/>
      <c r="BI267" s="34"/>
      <c r="BJ267" s="167"/>
      <c r="BK267" s="34"/>
      <c r="BL267" s="40"/>
      <c r="BM267" s="40"/>
      <c r="BN267" s="40"/>
      <c r="BO267" s="40"/>
      <c r="BP267" s="40"/>
      <c r="BQ267" s="40"/>
      <c r="BR267" s="40"/>
      <c r="BS267" s="40"/>
      <c r="BT267" s="40"/>
      <c r="BU267" s="40"/>
      <c r="BV267" s="40"/>
      <c r="BW267" s="119"/>
      <c r="BX267" s="40"/>
      <c r="BY267" s="387"/>
      <c r="BZ267" s="99" t="s">
        <v>182</v>
      </c>
      <c r="CA267" s="86">
        <f>CA265*CA266</f>
        <v>0</v>
      </c>
      <c r="CB267" s="34"/>
      <c r="CC267" s="387"/>
      <c r="CD267" s="142" t="s">
        <v>183</v>
      </c>
      <c r="CE267" s="86">
        <f>CE265*CE266</f>
        <v>0</v>
      </c>
      <c r="CF267" s="34"/>
      <c r="CG267" s="410"/>
      <c r="CH267" s="410"/>
      <c r="CI267" s="419"/>
      <c r="CJ267" s="410"/>
      <c r="CK267" s="411"/>
      <c r="CL267" s="411"/>
      <c r="CM267" s="411"/>
      <c r="CN267" s="411"/>
      <c r="CO267" s="411"/>
      <c r="CP267" s="411"/>
      <c r="CQ267" s="411"/>
      <c r="CR267" s="411"/>
      <c r="CS267" s="411"/>
      <c r="CT267" s="411"/>
      <c r="CU267" s="411"/>
      <c r="CV267" s="119"/>
      <c r="CW267" s="40"/>
      <c r="CX267" s="40"/>
      <c r="CY267" s="40"/>
      <c r="CZ267" s="40"/>
      <c r="DA267" s="40"/>
      <c r="DB267" s="40"/>
      <c r="DC267" s="40"/>
      <c r="DD267" s="40"/>
      <c r="DE267" s="40"/>
      <c r="DF267" s="40"/>
      <c r="DG267" s="40"/>
      <c r="DH267" s="40"/>
      <c r="DI267" s="40"/>
      <c r="DJ267" s="40"/>
      <c r="DK267" s="40"/>
      <c r="DL267" s="40"/>
      <c r="DM267" s="40"/>
      <c r="DN267" s="40"/>
      <c r="DO267" s="40"/>
      <c r="DP267" s="40"/>
      <c r="DQ267" s="40"/>
      <c r="DR267" s="40"/>
      <c r="DS267" s="40"/>
      <c r="DT267" s="40"/>
      <c r="DX267" s="244"/>
      <c r="DY267" s="244"/>
      <c r="DZ267" s="244"/>
      <c r="EA267" s="244"/>
      <c r="EB267" s="244"/>
      <c r="EC267" s="244"/>
      <c r="ED267" s="244"/>
      <c r="EE267" s="244"/>
      <c r="EF267" s="244"/>
      <c r="EG267" s="244"/>
      <c r="EH267" s="244"/>
      <c r="EI267" s="244"/>
      <c r="EJ267" s="244"/>
      <c r="EK267" s="244"/>
      <c r="EL267" s="244"/>
      <c r="EM267" s="244"/>
      <c r="EN267" s="244"/>
      <c r="EO267" s="244"/>
      <c r="EP267" s="244"/>
      <c r="EQ267" s="244"/>
      <c r="ER267" s="244"/>
      <c r="ES267" s="244"/>
      <c r="ET267" s="244"/>
      <c r="EU267" s="244"/>
      <c r="EV267" s="244"/>
      <c r="EW267" s="244"/>
      <c r="EX267" s="244"/>
      <c r="EY267" s="244"/>
      <c r="EZ267" s="244"/>
      <c r="FA267" s="244"/>
      <c r="FB267" s="244"/>
      <c r="FC267" s="244"/>
      <c r="FD267" s="244"/>
      <c r="FE267" s="244"/>
      <c r="FF267" s="244"/>
      <c r="FG267" s="244"/>
      <c r="FH267" s="244"/>
      <c r="FI267" s="244"/>
      <c r="FJ267" s="244"/>
      <c r="FK267" s="244"/>
      <c r="FL267" s="244"/>
    </row>
    <row r="268" spans="1:168" ht="15.6" thickBot="1" x14ac:dyDescent="0.3">
      <c r="A268" s="34"/>
      <c r="B268" s="34"/>
      <c r="C268" s="342"/>
      <c r="D268" s="386"/>
      <c r="E268" s="34"/>
      <c r="F268" s="34"/>
      <c r="G268" s="342"/>
      <c r="H268" s="386"/>
      <c r="I268" s="244"/>
      <c r="J268" s="244"/>
      <c r="K268" s="244"/>
      <c r="L268" s="244"/>
      <c r="M268" s="244"/>
      <c r="N268" s="244"/>
      <c r="O268" s="244"/>
      <c r="P268" s="244"/>
      <c r="Q268" s="244"/>
      <c r="R268" s="244"/>
      <c r="S268" s="244"/>
      <c r="T268" s="244"/>
      <c r="U268" s="244"/>
      <c r="V268" s="244"/>
      <c r="W268" s="244"/>
      <c r="X268" s="244"/>
      <c r="Y268" s="411"/>
      <c r="Z268" s="427"/>
      <c r="AA268" s="34"/>
      <c r="AB268" s="342"/>
      <c r="AC268" s="386"/>
      <c r="AD268" s="34"/>
      <c r="AE268" s="34"/>
      <c r="AF268" s="342"/>
      <c r="AG268" s="386"/>
      <c r="AH268" s="34"/>
      <c r="AI268" s="34"/>
      <c r="AJ268" s="40"/>
      <c r="AK268" s="167"/>
      <c r="AL268" s="34"/>
      <c r="AM268" s="40"/>
      <c r="AN268" s="40"/>
      <c r="AO268" s="40"/>
      <c r="AP268" s="40"/>
      <c r="AQ268" s="40"/>
      <c r="AR268" s="40"/>
      <c r="AS268" s="40"/>
      <c r="AT268" s="40"/>
      <c r="AU268" s="40"/>
      <c r="AV268" s="40"/>
      <c r="AW268" s="40"/>
      <c r="AX268" s="460"/>
      <c r="AY268" s="40"/>
      <c r="AZ268" s="34"/>
      <c r="BA268" s="342"/>
      <c r="BB268" s="386"/>
      <c r="BC268" s="34"/>
      <c r="BD268" s="34"/>
      <c r="BE268" s="342"/>
      <c r="BF268" s="386"/>
      <c r="BG268" s="34"/>
      <c r="BH268" s="34"/>
      <c r="BI268" s="40"/>
      <c r="BJ268" s="167"/>
      <c r="BK268" s="34"/>
      <c r="BL268" s="40"/>
      <c r="BM268" s="40"/>
      <c r="BN268" s="40"/>
      <c r="BO268" s="40"/>
      <c r="BP268" s="40"/>
      <c r="BQ268" s="40"/>
      <c r="BR268" s="40"/>
      <c r="BS268" s="40"/>
      <c r="BT268" s="40"/>
      <c r="BU268" s="40"/>
      <c r="BV268" s="40"/>
      <c r="BW268" s="119"/>
      <c r="BX268" s="40"/>
      <c r="BY268" s="34"/>
      <c r="BZ268" s="342"/>
      <c r="CA268" s="386"/>
      <c r="CB268" s="34"/>
      <c r="CC268" s="34"/>
      <c r="CD268" s="342"/>
      <c r="CE268" s="386"/>
      <c r="CF268" s="34"/>
      <c r="CG268" s="34"/>
      <c r="CH268" s="40"/>
      <c r="CI268" s="167"/>
      <c r="CJ268" s="34"/>
      <c r="CK268" s="40"/>
      <c r="CL268" s="40"/>
      <c r="CM268" s="40"/>
      <c r="CN268" s="40"/>
      <c r="CO268" s="40"/>
      <c r="CP268" s="40"/>
      <c r="CQ268" s="40"/>
      <c r="CR268" s="40"/>
      <c r="CS268" s="40"/>
      <c r="CT268" s="40"/>
      <c r="CU268" s="40"/>
      <c r="CV268" s="119"/>
      <c r="CW268" s="40"/>
      <c r="CX268" s="40"/>
      <c r="CY268" s="40"/>
      <c r="CZ268" s="40"/>
      <c r="DA268" s="40"/>
      <c r="DB268" s="40"/>
      <c r="DC268" s="40"/>
      <c r="DD268" s="40"/>
      <c r="DE268" s="40"/>
      <c r="DF268" s="40"/>
      <c r="DG268" s="40"/>
      <c r="DH268" s="40"/>
      <c r="DI268" s="40"/>
      <c r="DJ268" s="40"/>
      <c r="DK268" s="40"/>
      <c r="DL268" s="40"/>
      <c r="DM268" s="40"/>
      <c r="DN268" s="40"/>
      <c r="DO268" s="40"/>
      <c r="DP268" s="40"/>
      <c r="DQ268" s="40"/>
      <c r="DR268" s="40"/>
      <c r="DS268" s="40"/>
      <c r="DT268" s="40"/>
      <c r="DX268" s="244"/>
      <c r="DY268" s="244"/>
      <c r="DZ268" s="244"/>
      <c r="EA268" s="244"/>
      <c r="EB268" s="244"/>
      <c r="EC268" s="244"/>
      <c r="ED268" s="244"/>
      <c r="EE268" s="244"/>
      <c r="EF268" s="244"/>
      <c r="EG268" s="244"/>
      <c r="EH268" s="244"/>
      <c r="EI268" s="244"/>
      <c r="EJ268" s="244"/>
      <c r="EK268" s="244"/>
      <c r="EL268" s="244"/>
      <c r="EM268" s="244"/>
      <c r="EN268" s="244"/>
      <c r="EO268" s="244"/>
      <c r="EP268" s="244"/>
      <c r="EQ268" s="244"/>
      <c r="ER268" s="244"/>
      <c r="ES268" s="244"/>
      <c r="ET268" s="244"/>
      <c r="EU268" s="244"/>
      <c r="EV268" s="244"/>
      <c r="EW268" s="244"/>
      <c r="EX268" s="244"/>
      <c r="EY268" s="244"/>
      <c r="EZ268" s="244"/>
      <c r="FA268" s="244"/>
      <c r="FB268" s="244"/>
      <c r="FC268" s="244"/>
      <c r="FD268" s="244"/>
      <c r="FE268" s="244"/>
      <c r="FF268" s="244"/>
      <c r="FG268" s="244"/>
      <c r="FH268" s="244"/>
      <c r="FI268" s="244"/>
      <c r="FJ268" s="244"/>
      <c r="FK268" s="244"/>
      <c r="FL268" s="244"/>
    </row>
    <row r="269" spans="1:168" x14ac:dyDescent="0.25">
      <c r="A269" s="34"/>
      <c r="B269" s="58" t="s">
        <v>378</v>
      </c>
      <c r="C269" s="59" t="s">
        <v>172</v>
      </c>
      <c r="D269" s="60">
        <f>AO9</f>
        <v>0</v>
      </c>
      <c r="E269" s="34"/>
      <c r="F269" s="58" t="s">
        <v>378</v>
      </c>
      <c r="G269" s="59" t="s">
        <v>172</v>
      </c>
      <c r="H269" s="61">
        <f>D269</f>
        <v>0</v>
      </c>
      <c r="I269" s="244"/>
      <c r="J269" s="244"/>
      <c r="K269" s="244"/>
      <c r="L269" s="244"/>
      <c r="M269" s="244"/>
      <c r="N269" s="244"/>
      <c r="O269" s="244"/>
      <c r="P269" s="244"/>
      <c r="Q269" s="244"/>
      <c r="R269" s="244"/>
      <c r="S269" s="244"/>
      <c r="T269" s="244"/>
      <c r="U269" s="244"/>
      <c r="V269" s="244"/>
      <c r="W269" s="244"/>
      <c r="X269" s="244"/>
      <c r="Y269" s="411"/>
      <c r="Z269" s="427"/>
      <c r="AA269" s="58" t="s">
        <v>378</v>
      </c>
      <c r="AB269" s="59" t="s">
        <v>172</v>
      </c>
      <c r="AC269" s="60">
        <f>AI9</f>
        <v>0</v>
      </c>
      <c r="AD269" s="34"/>
      <c r="AE269" s="58" t="s">
        <v>378</v>
      </c>
      <c r="AF269" s="59" t="s">
        <v>172</v>
      </c>
      <c r="AG269" s="61">
        <f>AC269</f>
        <v>0</v>
      </c>
      <c r="AH269" s="34"/>
      <c r="AI269" s="410"/>
      <c r="AJ269" s="410"/>
      <c r="AK269" s="419"/>
      <c r="AL269" s="410"/>
      <c r="AM269" s="411"/>
      <c r="AN269" s="411"/>
      <c r="AO269" s="411"/>
      <c r="AP269" s="411"/>
      <c r="AQ269" s="411"/>
      <c r="AR269" s="411"/>
      <c r="AS269" s="411"/>
      <c r="AT269" s="411"/>
      <c r="AU269" s="411"/>
      <c r="AV269" s="411"/>
      <c r="AW269" s="411"/>
      <c r="AX269" s="460"/>
      <c r="AY269" s="40"/>
      <c r="AZ269" s="58" t="s">
        <v>378</v>
      </c>
      <c r="BA269" s="59" t="s">
        <v>172</v>
      </c>
      <c r="BB269" s="60">
        <f>AL9</f>
        <v>0</v>
      </c>
      <c r="BC269" s="34"/>
      <c r="BD269" s="58" t="s">
        <v>378</v>
      </c>
      <c r="BE269" s="59" t="s">
        <v>172</v>
      </c>
      <c r="BF269" s="61">
        <f>BB269</f>
        <v>0</v>
      </c>
      <c r="BG269" s="34"/>
      <c r="BH269" s="34"/>
      <c r="BI269" s="34"/>
      <c r="BJ269" s="34"/>
      <c r="BK269" s="34"/>
      <c r="BL269" s="40"/>
      <c r="BM269" s="40"/>
      <c r="BN269" s="40"/>
      <c r="BO269" s="40"/>
      <c r="BP269" s="40"/>
      <c r="BQ269" s="40"/>
      <c r="BR269" s="40"/>
      <c r="BS269" s="40"/>
      <c r="BT269" s="40"/>
      <c r="BU269" s="40"/>
      <c r="BV269" s="40"/>
      <c r="BW269" s="119"/>
      <c r="BX269" s="40"/>
      <c r="BY269" s="58" t="s">
        <v>378</v>
      </c>
      <c r="BZ269" s="59" t="s">
        <v>172</v>
      </c>
      <c r="CA269" s="60">
        <f>AF9</f>
        <v>0</v>
      </c>
      <c r="CB269" s="34"/>
      <c r="CC269" s="58" t="s">
        <v>378</v>
      </c>
      <c r="CD269" s="59" t="s">
        <v>172</v>
      </c>
      <c r="CE269" s="61">
        <f>CA269</f>
        <v>0</v>
      </c>
      <c r="CF269" s="34"/>
      <c r="CG269" s="34"/>
      <c r="CH269" s="34"/>
      <c r="CI269" s="34"/>
      <c r="CJ269" s="34"/>
      <c r="CK269" s="40"/>
      <c r="CL269" s="40"/>
      <c r="CM269" s="40"/>
      <c r="CN269" s="40"/>
      <c r="CO269" s="40"/>
      <c r="CP269" s="40"/>
      <c r="CQ269" s="40"/>
      <c r="CR269" s="40"/>
      <c r="CS269" s="40"/>
      <c r="CT269" s="40"/>
      <c r="CU269" s="40"/>
      <c r="CV269" s="119"/>
      <c r="CW269" s="40"/>
      <c r="CX269" s="40"/>
      <c r="CY269" s="40"/>
      <c r="CZ269" s="40"/>
      <c r="DA269" s="40"/>
      <c r="DB269" s="40"/>
      <c r="DC269" s="40"/>
      <c r="DD269" s="40"/>
      <c r="DE269" s="40"/>
      <c r="DF269" s="40"/>
      <c r="DG269" s="40"/>
      <c r="DH269" s="40"/>
      <c r="DI269" s="40"/>
      <c r="DJ269" s="40"/>
      <c r="DK269" s="40"/>
      <c r="DL269" s="40"/>
      <c r="DM269" s="40"/>
      <c r="DN269" s="40"/>
      <c r="DO269" s="40"/>
      <c r="DP269" s="40"/>
      <c r="DQ269" s="40"/>
      <c r="DR269" s="40"/>
      <c r="DS269" s="40"/>
      <c r="DT269" s="40"/>
      <c r="DX269" s="244"/>
      <c r="DY269" s="244"/>
      <c r="DZ269" s="244"/>
      <c r="EA269" s="244"/>
      <c r="EB269" s="244"/>
      <c r="EC269" s="244"/>
      <c r="ED269" s="244"/>
      <c r="EE269" s="244"/>
      <c r="EF269" s="244"/>
      <c r="EG269" s="244"/>
      <c r="EH269" s="244"/>
      <c r="EI269" s="244"/>
      <c r="EJ269" s="244"/>
      <c r="EK269" s="244"/>
      <c r="EL269" s="244"/>
      <c r="EM269" s="244"/>
      <c r="EN269" s="244"/>
      <c r="EO269" s="244"/>
      <c r="EP269" s="244"/>
      <c r="EQ269" s="244"/>
      <c r="ER269" s="244"/>
      <c r="ES269" s="244"/>
      <c r="ET269" s="244"/>
      <c r="EU269" s="244"/>
      <c r="EV269" s="244"/>
      <c r="EW269" s="244"/>
      <c r="EX269" s="244"/>
      <c r="EY269" s="244"/>
      <c r="EZ269" s="244"/>
      <c r="FA269" s="244"/>
      <c r="FB269" s="244"/>
      <c r="FC269" s="244"/>
      <c r="FD269" s="244"/>
      <c r="FE269" s="244"/>
      <c r="FF269" s="244"/>
      <c r="FG269" s="244"/>
      <c r="FH269" s="244"/>
      <c r="FI269" s="244"/>
      <c r="FJ269" s="244"/>
      <c r="FK269" s="244"/>
      <c r="FL269" s="244"/>
    </row>
    <row r="270" spans="1:168" x14ac:dyDescent="0.25">
      <c r="A270" s="34"/>
      <c r="B270" s="141"/>
      <c r="C270" s="34" t="s">
        <v>175</v>
      </c>
      <c r="D270" s="70">
        <f>D164</f>
        <v>1.29</v>
      </c>
      <c r="E270" s="34"/>
      <c r="F270" s="141"/>
      <c r="G270" s="388" t="s">
        <v>176</v>
      </c>
      <c r="H270" s="146">
        <f>H61</f>
        <v>28.41</v>
      </c>
      <c r="I270" s="244"/>
      <c r="J270" s="244"/>
      <c r="K270" s="244"/>
      <c r="L270" s="244"/>
      <c r="M270" s="244"/>
      <c r="N270" s="244"/>
      <c r="O270" s="244"/>
      <c r="P270" s="244"/>
      <c r="Q270" s="244"/>
      <c r="R270" s="244"/>
      <c r="S270" s="244"/>
      <c r="T270" s="244"/>
      <c r="U270" s="244"/>
      <c r="V270" s="244"/>
      <c r="W270" s="244"/>
      <c r="X270" s="244"/>
      <c r="Y270" s="411"/>
      <c r="Z270" s="427"/>
      <c r="AA270" s="141"/>
      <c r="AB270" s="34" t="s">
        <v>175</v>
      </c>
      <c r="AC270" s="70">
        <f>AC164</f>
        <v>1.29</v>
      </c>
      <c r="AD270" s="34"/>
      <c r="AE270" s="141"/>
      <c r="AF270" s="388" t="s">
        <v>176</v>
      </c>
      <c r="AG270" s="146">
        <f>AG61</f>
        <v>28.41</v>
      </c>
      <c r="AH270" s="34"/>
      <c r="AI270" s="34"/>
      <c r="AJ270" s="40"/>
      <c r="AK270" s="167"/>
      <c r="AL270" s="34"/>
      <c r="AM270" s="40"/>
      <c r="AN270" s="40"/>
      <c r="AO270" s="40"/>
      <c r="AP270" s="40"/>
      <c r="AQ270" s="40"/>
      <c r="AR270" s="40"/>
      <c r="AS270" s="40"/>
      <c r="AT270" s="40"/>
      <c r="AU270" s="40"/>
      <c r="AV270" s="40"/>
      <c r="AW270" s="40"/>
      <c r="AX270" s="460"/>
      <c r="AY270" s="40"/>
      <c r="AZ270" s="141"/>
      <c r="BA270" s="34" t="s">
        <v>175</v>
      </c>
      <c r="BB270" s="488">
        <f>BB164</f>
        <v>1.29</v>
      </c>
      <c r="BC270" s="34"/>
      <c r="BD270" s="141"/>
      <c r="BE270" s="388" t="s">
        <v>176</v>
      </c>
      <c r="BF270" s="146">
        <f>BF61</f>
        <v>28.41</v>
      </c>
      <c r="BG270" s="34"/>
      <c r="BH270" s="33"/>
      <c r="BI270" s="34"/>
      <c r="BJ270" s="167"/>
      <c r="BK270" s="34"/>
      <c r="BL270" s="40"/>
      <c r="BM270" s="40"/>
      <c r="BN270" s="40"/>
      <c r="BO270" s="40"/>
      <c r="BP270" s="40"/>
      <c r="BQ270" s="40"/>
      <c r="BR270" s="40"/>
      <c r="BS270" s="40"/>
      <c r="BT270" s="40"/>
      <c r="BU270" s="40"/>
      <c r="BV270" s="40"/>
      <c r="BW270" s="119"/>
      <c r="BX270" s="40"/>
      <c r="BY270" s="141"/>
      <c r="BZ270" s="34" t="s">
        <v>175</v>
      </c>
      <c r="CA270" s="488">
        <f>CA164</f>
        <v>1.29</v>
      </c>
      <c r="CB270" s="34"/>
      <c r="CC270" s="141"/>
      <c r="CD270" s="388" t="s">
        <v>176</v>
      </c>
      <c r="CE270" s="146">
        <f>CE61</f>
        <v>28.41</v>
      </c>
      <c r="CF270" s="34"/>
      <c r="CG270" s="244"/>
      <c r="CH270" s="244"/>
      <c r="CI270" s="244"/>
      <c r="CJ270" s="244"/>
      <c r="CK270" s="244"/>
      <c r="CL270" s="244"/>
      <c r="CM270" s="244"/>
      <c r="CN270" s="244"/>
      <c r="CO270" s="244"/>
      <c r="CP270" s="244"/>
      <c r="CQ270" s="244"/>
      <c r="CR270" s="244"/>
      <c r="CS270" s="244"/>
      <c r="CT270" s="244"/>
      <c r="CU270" s="244"/>
      <c r="CV270" s="119"/>
      <c r="CW270" s="40"/>
      <c r="CX270" s="40"/>
      <c r="CY270" s="40"/>
      <c r="CZ270" s="40"/>
      <c r="DA270" s="40"/>
      <c r="DB270" s="40"/>
      <c r="DC270" s="40"/>
      <c r="DD270" s="40"/>
      <c r="DE270" s="40"/>
      <c r="DF270" s="40"/>
      <c r="DG270" s="40"/>
      <c r="DH270" s="40"/>
      <c r="DI270" s="40"/>
      <c r="DJ270" s="40"/>
      <c r="DK270" s="40"/>
      <c r="DL270" s="40"/>
      <c r="DM270" s="40"/>
      <c r="DN270" s="40"/>
      <c r="DO270" s="40"/>
      <c r="DP270" s="40"/>
      <c r="DQ270" s="40"/>
      <c r="DR270" s="40"/>
      <c r="DS270" s="40"/>
      <c r="DT270" s="40"/>
      <c r="DX270" s="244"/>
      <c r="DY270" s="244"/>
      <c r="DZ270" s="244"/>
      <c r="EA270" s="244"/>
      <c r="EB270" s="244"/>
      <c r="EC270" s="244"/>
      <c r="ED270" s="244"/>
      <c r="EE270" s="244"/>
      <c r="EF270" s="244"/>
      <c r="EG270" s="244"/>
      <c r="EH270" s="244"/>
      <c r="EI270" s="244"/>
      <c r="EJ270" s="244"/>
      <c r="EK270" s="244"/>
      <c r="EL270" s="244"/>
      <c r="EM270" s="244"/>
      <c r="EN270" s="244"/>
      <c r="EO270" s="244"/>
      <c r="EP270" s="244"/>
      <c r="EQ270" s="244"/>
      <c r="ER270" s="244"/>
      <c r="ES270" s="244"/>
      <c r="ET270" s="244"/>
      <c r="EU270" s="244"/>
      <c r="EV270" s="244"/>
      <c r="EW270" s="244"/>
      <c r="EX270" s="244"/>
      <c r="EY270" s="244"/>
      <c r="EZ270" s="244"/>
      <c r="FA270" s="244"/>
      <c r="FB270" s="244"/>
      <c r="FC270" s="244"/>
      <c r="FD270" s="244"/>
      <c r="FE270" s="244"/>
      <c r="FF270" s="244"/>
      <c r="FG270" s="244"/>
      <c r="FH270" s="244"/>
      <c r="FI270" s="244"/>
      <c r="FJ270" s="244"/>
      <c r="FK270" s="244"/>
      <c r="FL270" s="244"/>
    </row>
    <row r="271" spans="1:168" ht="15.6" thickBot="1" x14ac:dyDescent="0.3">
      <c r="A271" s="34"/>
      <c r="B271" s="387"/>
      <c r="C271" s="99" t="s">
        <v>182</v>
      </c>
      <c r="D271" s="86">
        <f>D269*D270</f>
        <v>0</v>
      </c>
      <c r="E271" s="34"/>
      <c r="F271" s="387"/>
      <c r="G271" s="142" t="s">
        <v>183</v>
      </c>
      <c r="H271" s="86">
        <f>H269*H270</f>
        <v>0</v>
      </c>
      <c r="I271" s="244"/>
      <c r="J271" s="244"/>
      <c r="K271" s="244"/>
      <c r="L271" s="244"/>
      <c r="M271" s="244"/>
      <c r="N271" s="244"/>
      <c r="O271" s="244"/>
      <c r="P271" s="244"/>
      <c r="Q271" s="244"/>
      <c r="R271" s="244"/>
      <c r="S271" s="244"/>
      <c r="T271" s="244"/>
      <c r="U271" s="244"/>
      <c r="V271" s="244"/>
      <c r="W271" s="244"/>
      <c r="X271" s="244"/>
      <c r="Y271" s="411"/>
      <c r="Z271" s="427"/>
      <c r="AA271" s="387"/>
      <c r="AB271" s="99" t="s">
        <v>182</v>
      </c>
      <c r="AC271" s="86">
        <f>AC269*AC270</f>
        <v>0</v>
      </c>
      <c r="AD271" s="34"/>
      <c r="AE271" s="387"/>
      <c r="AF271" s="142" t="s">
        <v>183</v>
      </c>
      <c r="AG271" s="86">
        <f>AG269*AG270</f>
        <v>0</v>
      </c>
      <c r="AH271" s="34"/>
      <c r="AI271" s="34"/>
      <c r="AJ271" s="34"/>
      <c r="AK271" s="34"/>
      <c r="AL271" s="34"/>
      <c r="AM271" s="40"/>
      <c r="AN271" s="40"/>
      <c r="AO271" s="40"/>
      <c r="AP271" s="40"/>
      <c r="AQ271" s="40"/>
      <c r="AR271" s="40"/>
      <c r="AS271" s="40"/>
      <c r="AT271" s="40"/>
      <c r="AU271" s="40"/>
      <c r="AV271" s="40"/>
      <c r="AW271" s="40"/>
      <c r="AX271" s="460"/>
      <c r="AY271" s="40"/>
      <c r="AZ271" s="387"/>
      <c r="BA271" s="99" t="s">
        <v>182</v>
      </c>
      <c r="BB271" s="86">
        <f>BB269*BB270</f>
        <v>0</v>
      </c>
      <c r="BC271" s="34"/>
      <c r="BD271" s="387"/>
      <c r="BE271" s="142" t="s">
        <v>183</v>
      </c>
      <c r="BF271" s="86">
        <f>BF269*BF270</f>
        <v>0</v>
      </c>
      <c r="BG271" s="34"/>
      <c r="BH271" s="34"/>
      <c r="BI271" s="34"/>
      <c r="BJ271" s="167"/>
      <c r="BK271" s="34"/>
      <c r="BL271" s="40"/>
      <c r="BM271" s="40"/>
      <c r="BN271" s="40"/>
      <c r="BO271" s="40"/>
      <c r="BP271" s="40"/>
      <c r="BQ271" s="40"/>
      <c r="BR271" s="40"/>
      <c r="BS271" s="40"/>
      <c r="BT271" s="40"/>
      <c r="BU271" s="40"/>
      <c r="BV271" s="40"/>
      <c r="BW271" s="119"/>
      <c r="BX271" s="40"/>
      <c r="BY271" s="387"/>
      <c r="BZ271" s="99" t="s">
        <v>182</v>
      </c>
      <c r="CA271" s="86">
        <f>CA269*CA270</f>
        <v>0</v>
      </c>
      <c r="CB271" s="34"/>
      <c r="CC271" s="387"/>
      <c r="CD271" s="142" t="s">
        <v>183</v>
      </c>
      <c r="CE271" s="86">
        <f>CE269*CE270</f>
        <v>0</v>
      </c>
      <c r="CF271" s="34"/>
      <c r="CG271" s="34"/>
      <c r="CH271" s="34"/>
      <c r="CI271" s="167"/>
      <c r="CJ271" s="34"/>
      <c r="CK271" s="40"/>
      <c r="CL271" s="40"/>
      <c r="CM271" s="40"/>
      <c r="CN271" s="40"/>
      <c r="CO271" s="40"/>
      <c r="CP271" s="40"/>
      <c r="CQ271" s="40"/>
      <c r="CR271" s="40"/>
      <c r="CS271" s="40"/>
      <c r="CT271" s="40"/>
      <c r="CU271" s="40"/>
      <c r="CV271" s="119"/>
      <c r="CW271" s="40"/>
      <c r="CX271" s="40"/>
      <c r="CY271" s="40"/>
      <c r="CZ271" s="40"/>
      <c r="DA271" s="40"/>
      <c r="DB271" s="40"/>
      <c r="DC271" s="40"/>
      <c r="DD271" s="40"/>
      <c r="DE271" s="40"/>
      <c r="DF271" s="40"/>
      <c r="DG271" s="40"/>
      <c r="DH271" s="40"/>
      <c r="DI271" s="40"/>
      <c r="DJ271" s="40"/>
      <c r="DK271" s="40"/>
      <c r="DL271" s="40"/>
      <c r="DM271" s="40"/>
      <c r="DN271" s="40"/>
      <c r="DO271" s="40"/>
      <c r="DP271" s="40"/>
      <c r="DQ271" s="40"/>
      <c r="DR271" s="40"/>
      <c r="DS271" s="40"/>
      <c r="DT271" s="40"/>
      <c r="DX271" s="244"/>
      <c r="DY271" s="244"/>
      <c r="DZ271" s="244"/>
      <c r="EA271" s="244"/>
      <c r="EB271" s="244"/>
      <c r="EC271" s="244"/>
      <c r="ED271" s="244"/>
      <c r="EE271" s="244"/>
      <c r="EF271" s="244"/>
      <c r="EG271" s="244"/>
      <c r="EH271" s="244"/>
      <c r="EI271" s="244"/>
      <c r="EJ271" s="244"/>
      <c r="EK271" s="244"/>
      <c r="EL271" s="244"/>
      <c r="EM271" s="244"/>
      <c r="EN271" s="244"/>
      <c r="EO271" s="244"/>
      <c r="EP271" s="244"/>
      <c r="EQ271" s="244"/>
      <c r="ER271" s="244"/>
      <c r="ES271" s="244"/>
      <c r="ET271" s="244"/>
      <c r="EU271" s="244"/>
      <c r="EV271" s="244"/>
      <c r="EW271" s="244"/>
      <c r="EX271" s="244"/>
      <c r="EY271" s="244"/>
      <c r="EZ271" s="244"/>
      <c r="FA271" s="244"/>
      <c r="FB271" s="244"/>
      <c r="FC271" s="244"/>
      <c r="FD271" s="244"/>
      <c r="FE271" s="244"/>
      <c r="FF271" s="244"/>
      <c r="FG271" s="244"/>
      <c r="FH271" s="244"/>
      <c r="FI271" s="244"/>
      <c r="FJ271" s="244"/>
      <c r="FK271" s="244"/>
      <c r="FL271" s="244"/>
    </row>
    <row r="272" spans="1:168" ht="15.6" thickBot="1" x14ac:dyDescent="0.3">
      <c r="A272" s="244"/>
      <c r="B272" s="244"/>
      <c r="C272" s="244"/>
      <c r="D272" s="244"/>
      <c r="E272" s="244"/>
      <c r="F272" s="244"/>
      <c r="G272" s="244"/>
      <c r="H272" s="244"/>
      <c r="I272" s="244"/>
      <c r="J272" s="244"/>
      <c r="K272" s="244"/>
      <c r="L272" s="244"/>
      <c r="M272" s="244"/>
      <c r="N272" s="244"/>
      <c r="O272" s="244"/>
      <c r="P272" s="244"/>
      <c r="Q272" s="244"/>
      <c r="R272" s="244"/>
      <c r="S272" s="244"/>
      <c r="T272" s="244"/>
      <c r="U272" s="244"/>
      <c r="V272" s="244"/>
      <c r="W272" s="244"/>
      <c r="X272" s="244"/>
      <c r="Y272" s="411"/>
      <c r="Z272" s="427"/>
      <c r="AA272" s="244"/>
      <c r="AB272" s="244"/>
      <c r="AC272" s="244"/>
      <c r="AD272" s="244"/>
      <c r="AE272" s="244"/>
      <c r="AF272" s="244"/>
      <c r="AG272" s="244"/>
      <c r="AH272" s="34"/>
      <c r="AI272" s="244"/>
      <c r="AJ272" s="244"/>
      <c r="AK272" s="244"/>
      <c r="AL272" s="244"/>
      <c r="AM272" s="244"/>
      <c r="AN272" s="244"/>
      <c r="AO272" s="244"/>
      <c r="AP272" s="244"/>
      <c r="AQ272" s="244"/>
      <c r="AR272" s="244"/>
      <c r="AS272" s="244"/>
      <c r="AT272" s="244"/>
      <c r="AU272" s="244"/>
      <c r="AV272" s="244"/>
      <c r="AW272" s="244"/>
      <c r="AX272" s="460"/>
      <c r="AY272" s="40"/>
      <c r="AZ272" s="519"/>
      <c r="BA272" s="522"/>
      <c r="BB272" s="523"/>
      <c r="BC272" s="410"/>
      <c r="BD272" s="519"/>
      <c r="BE272" s="524"/>
      <c r="BF272" s="523"/>
      <c r="BG272" s="34"/>
      <c r="BH272" s="34"/>
      <c r="BI272" s="40"/>
      <c r="BJ272" s="167"/>
      <c r="BK272" s="34"/>
      <c r="BL272" s="40"/>
      <c r="BM272" s="40"/>
      <c r="BN272" s="40"/>
      <c r="BO272" s="40"/>
      <c r="BP272" s="40"/>
      <c r="BQ272" s="40"/>
      <c r="BR272" s="40"/>
      <c r="BS272" s="40"/>
      <c r="BT272" s="40"/>
      <c r="BU272" s="40"/>
      <c r="BV272" s="40"/>
      <c r="BW272" s="119"/>
      <c r="BX272" s="40"/>
      <c r="BY272" s="410"/>
      <c r="BZ272" s="411"/>
      <c r="CA272" s="421"/>
      <c r="CB272" s="410"/>
      <c r="CC272" s="410"/>
      <c r="CD272" s="420"/>
      <c r="CE272" s="421"/>
      <c r="CF272" s="34"/>
      <c r="CG272" s="34"/>
      <c r="CH272" s="40"/>
      <c r="CI272" s="167"/>
      <c r="CJ272" s="34"/>
      <c r="CK272" s="40"/>
      <c r="CL272" s="40"/>
      <c r="CM272" s="40"/>
      <c r="CN272" s="40"/>
      <c r="CO272" s="40"/>
      <c r="CP272" s="40"/>
      <c r="CQ272" s="40"/>
      <c r="CR272" s="40"/>
      <c r="CS272" s="40"/>
      <c r="CT272" s="40"/>
      <c r="CU272" s="40"/>
      <c r="CV272" s="119"/>
      <c r="CW272" s="40"/>
      <c r="CX272" s="40"/>
      <c r="CY272" s="40"/>
      <c r="CZ272" s="40"/>
      <c r="DA272" s="40"/>
      <c r="DB272" s="40"/>
      <c r="DC272" s="40"/>
      <c r="DD272" s="40"/>
      <c r="DE272" s="40"/>
      <c r="DF272" s="40"/>
      <c r="DG272" s="40"/>
      <c r="DH272" s="40"/>
      <c r="DI272" s="40"/>
      <c r="DJ272" s="40"/>
      <c r="DK272" s="40"/>
      <c r="DL272" s="40"/>
      <c r="DM272" s="40"/>
      <c r="DN272" s="40"/>
      <c r="DO272" s="40"/>
      <c r="DP272" s="40"/>
      <c r="DQ272" s="40"/>
      <c r="DR272" s="40"/>
      <c r="DS272" s="40"/>
      <c r="DT272" s="40"/>
      <c r="DX272" s="244"/>
      <c r="DY272" s="244"/>
      <c r="DZ272" s="244"/>
      <c r="EA272" s="244"/>
      <c r="EB272" s="244"/>
      <c r="EC272" s="244"/>
      <c r="ED272" s="244"/>
      <c r="EE272" s="244"/>
      <c r="EF272" s="244"/>
      <c r="EG272" s="244"/>
      <c r="EH272" s="244"/>
      <c r="EI272" s="244"/>
      <c r="EJ272" s="244"/>
      <c r="EK272" s="244"/>
      <c r="EL272" s="244"/>
      <c r="EM272" s="244"/>
      <c r="EN272" s="244"/>
      <c r="EO272" s="244"/>
      <c r="EP272" s="244"/>
      <c r="EQ272" s="244"/>
      <c r="ER272" s="244"/>
      <c r="ES272" s="244"/>
      <c r="ET272" s="244"/>
      <c r="EU272" s="244"/>
      <c r="EV272" s="244"/>
      <c r="EW272" s="244"/>
      <c r="EX272" s="244"/>
      <c r="EY272" s="244"/>
      <c r="EZ272" s="244"/>
      <c r="FA272" s="244"/>
      <c r="FB272" s="244"/>
      <c r="FC272" s="244"/>
      <c r="FD272" s="244"/>
      <c r="FE272" s="244"/>
      <c r="FF272" s="244"/>
      <c r="FG272" s="244"/>
      <c r="FH272" s="244"/>
      <c r="FI272" s="244"/>
      <c r="FJ272" s="244"/>
      <c r="FK272" s="244"/>
      <c r="FL272" s="244"/>
    </row>
    <row r="273" spans="1:168" s="244" customFormat="1" x14ac:dyDescent="0.25">
      <c r="A273" s="410"/>
      <c r="B273" s="437" t="s">
        <v>112</v>
      </c>
      <c r="C273" s="429" t="s">
        <v>172</v>
      </c>
      <c r="D273" s="431">
        <f>(CALC_Agroforestry!G7+Invoer!M20)*'Economische variabelen'!E232+0.5*'Economische variabelen'!E232*Invoer!M21</f>
        <v>0</v>
      </c>
      <c r="E273" s="410"/>
      <c r="F273" s="437" t="s">
        <v>112</v>
      </c>
      <c r="G273" s="429" t="s">
        <v>172</v>
      </c>
      <c r="H273" s="431">
        <f>D273</f>
        <v>0</v>
      </c>
      <c r="Y273" s="411"/>
      <c r="Z273" s="427"/>
      <c r="AA273" s="486" t="s">
        <v>112</v>
      </c>
      <c r="AB273" s="435" t="s">
        <v>172</v>
      </c>
      <c r="AC273" s="487">
        <f>(CALC_Agroforestry!G12+Invoer!N20)*'Economische variabelen'!E232+0.5*'Economische variabelen'!E232*Invoer!N21</f>
        <v>0</v>
      </c>
      <c r="AD273" s="410"/>
      <c r="AE273" s="486" t="s">
        <v>112</v>
      </c>
      <c r="AF273" s="435" t="s">
        <v>172</v>
      </c>
      <c r="AG273" s="487">
        <f>AC273</f>
        <v>0</v>
      </c>
      <c r="AH273" s="34"/>
      <c r="AI273" s="34"/>
      <c r="AJ273" s="34"/>
      <c r="AK273" s="167"/>
      <c r="AL273" s="34"/>
      <c r="AM273" s="40"/>
      <c r="AN273" s="40"/>
      <c r="AO273" s="40"/>
      <c r="AP273" s="40"/>
      <c r="AQ273" s="40"/>
      <c r="AR273" s="40"/>
      <c r="AS273" s="40"/>
      <c r="AT273" s="40"/>
      <c r="AU273" s="40"/>
      <c r="AV273" s="40"/>
      <c r="AW273" s="40"/>
      <c r="AX273" s="460"/>
      <c r="AY273" s="40"/>
      <c r="AZ273" s="69" t="s">
        <v>112</v>
      </c>
      <c r="BA273" s="410" t="s">
        <v>172</v>
      </c>
      <c r="BB273" s="70">
        <f>(CALC_Agroforestry!G17+Invoer!O20)*'Economische variabelen'!E232+0.5*'Economische variabelen'!E232*Invoer!O21</f>
        <v>0</v>
      </c>
      <c r="BC273" s="410"/>
      <c r="BD273" s="69" t="s">
        <v>112</v>
      </c>
      <c r="BE273" s="410" t="s">
        <v>172</v>
      </c>
      <c r="BF273" s="70">
        <f>BB273</f>
        <v>0</v>
      </c>
      <c r="BG273" s="34"/>
      <c r="BH273" s="34"/>
      <c r="BI273" s="34"/>
      <c r="BJ273" s="34"/>
      <c r="BK273" s="34"/>
      <c r="BL273" s="40"/>
      <c r="BM273" s="40"/>
      <c r="BN273" s="40"/>
      <c r="BO273" s="40"/>
      <c r="BP273" s="40"/>
      <c r="BQ273" s="40"/>
      <c r="BR273" s="40"/>
      <c r="BS273" s="40"/>
      <c r="BT273" s="40"/>
      <c r="BU273" s="40"/>
      <c r="BV273" s="40"/>
      <c r="BW273" s="119"/>
      <c r="BX273" s="40"/>
      <c r="BY273" s="486" t="s">
        <v>112</v>
      </c>
      <c r="BZ273" s="435" t="s">
        <v>172</v>
      </c>
      <c r="CA273" s="487">
        <f>(CALC_Agroforestry!G22+Invoer!P20)*'Economische variabelen'!E232+0.5*Invoer!P21*'Economische variabelen'!E232</f>
        <v>0</v>
      </c>
      <c r="CB273" s="410"/>
      <c r="CC273" s="486" t="s">
        <v>112</v>
      </c>
      <c r="CD273" s="435" t="s">
        <v>172</v>
      </c>
      <c r="CE273" s="487">
        <f>CA273</f>
        <v>0</v>
      </c>
      <c r="CF273" s="34"/>
      <c r="CG273" s="34"/>
      <c r="CH273" s="40"/>
      <c r="CI273" s="167"/>
      <c r="CJ273" s="34"/>
      <c r="CK273" s="40"/>
      <c r="CL273" s="40"/>
      <c r="CM273" s="40"/>
      <c r="CN273" s="40"/>
      <c r="CO273" s="40"/>
      <c r="CP273" s="40"/>
      <c r="CQ273" s="40"/>
      <c r="CR273" s="40"/>
      <c r="CS273" s="40"/>
      <c r="CT273" s="40"/>
      <c r="CU273" s="40"/>
      <c r="CV273" s="119"/>
      <c r="CW273" s="40"/>
      <c r="CX273" s="40"/>
      <c r="CY273" s="40"/>
      <c r="CZ273" s="40"/>
      <c r="DA273" s="40"/>
      <c r="DB273" s="40"/>
      <c r="DC273" s="40"/>
      <c r="DD273" s="40"/>
      <c r="DE273" s="40"/>
      <c r="DF273" s="40"/>
      <c r="DG273" s="40"/>
      <c r="DH273" s="40"/>
      <c r="DI273" s="40"/>
      <c r="DJ273" s="40"/>
      <c r="DK273" s="40"/>
      <c r="DL273" s="40"/>
      <c r="DM273" s="40"/>
      <c r="DN273" s="40"/>
      <c r="DO273" s="40"/>
      <c r="DP273" s="40"/>
      <c r="DQ273" s="40"/>
      <c r="DR273" s="40"/>
      <c r="DS273" s="40"/>
      <c r="DT273" s="40"/>
      <c r="DU273"/>
      <c r="DV273"/>
      <c r="DW273"/>
    </row>
    <row r="274" spans="1:168" x14ac:dyDescent="0.25">
      <c r="A274" s="34"/>
      <c r="B274" s="141"/>
      <c r="C274" s="34" t="s">
        <v>175</v>
      </c>
      <c r="D274" s="70">
        <f>D65</f>
        <v>0</v>
      </c>
      <c r="E274" s="34"/>
      <c r="F274" s="141"/>
      <c r="G274" s="96" t="s">
        <v>176</v>
      </c>
      <c r="H274" s="70">
        <f>H65</f>
        <v>2.4</v>
      </c>
      <c r="I274" s="34"/>
      <c r="J274" s="244"/>
      <c r="K274" s="244"/>
      <c r="L274" s="244"/>
      <c r="M274" s="244"/>
      <c r="N274" s="244"/>
      <c r="O274" s="244"/>
      <c r="P274" s="244"/>
      <c r="Q274" s="244"/>
      <c r="R274" s="244"/>
      <c r="S274" s="244"/>
      <c r="T274" s="244"/>
      <c r="U274" s="244"/>
      <c r="V274" s="244"/>
      <c r="W274" s="244"/>
      <c r="X274" s="244"/>
      <c r="Y274" s="411"/>
      <c r="Z274" s="427"/>
      <c r="AA274" s="456"/>
      <c r="AB274" s="410" t="s">
        <v>175</v>
      </c>
      <c r="AC274" s="488">
        <f>AC168</f>
        <v>0</v>
      </c>
      <c r="AD274" s="34"/>
      <c r="AE274" s="456"/>
      <c r="AF274" s="388" t="s">
        <v>176</v>
      </c>
      <c r="AG274" s="488">
        <f>AG168</f>
        <v>2.4</v>
      </c>
      <c r="AH274" s="34"/>
      <c r="AI274" s="34"/>
      <c r="AJ274" s="40"/>
      <c r="AK274" s="167"/>
      <c r="AL274" s="34"/>
      <c r="AM274" s="40"/>
      <c r="AN274" s="40"/>
      <c r="AO274" s="40"/>
      <c r="AP274" s="40"/>
      <c r="AQ274" s="40"/>
      <c r="AR274" s="40"/>
      <c r="AS274" s="40"/>
      <c r="AT274" s="40"/>
      <c r="AU274" s="40"/>
      <c r="AV274" s="40"/>
      <c r="AW274" s="40"/>
      <c r="AX274" s="460"/>
      <c r="AY274" s="40"/>
      <c r="AZ274" s="141"/>
      <c r="BA274" s="34" t="s">
        <v>175</v>
      </c>
      <c r="BB274" s="70">
        <f>BB168</f>
        <v>0</v>
      </c>
      <c r="BC274" s="34"/>
      <c r="BD274" s="141"/>
      <c r="BE274" s="96" t="s">
        <v>176</v>
      </c>
      <c r="BF274" s="70">
        <f>BF168</f>
        <v>2.44</v>
      </c>
      <c r="BG274" s="34"/>
      <c r="BH274" s="34"/>
      <c r="BI274" s="34"/>
      <c r="BJ274" s="34"/>
      <c r="BK274" s="34"/>
      <c r="BL274" s="40"/>
      <c r="BM274" s="40"/>
      <c r="BN274" s="40"/>
      <c r="BO274" s="40"/>
      <c r="BP274" s="40"/>
      <c r="BQ274" s="40"/>
      <c r="BR274" s="40"/>
      <c r="BS274" s="40"/>
      <c r="BT274" s="40"/>
      <c r="BU274" s="40"/>
      <c r="BV274" s="40"/>
      <c r="BW274" s="119"/>
      <c r="BX274" s="40"/>
      <c r="BY274" s="456"/>
      <c r="BZ274" s="410" t="s">
        <v>175</v>
      </c>
      <c r="CA274" s="488">
        <f>CA168</f>
        <v>0</v>
      </c>
      <c r="CB274" s="34"/>
      <c r="CC274" s="456"/>
      <c r="CD274" s="388" t="s">
        <v>176</v>
      </c>
      <c r="CE274" s="488">
        <f>CE168</f>
        <v>2.4</v>
      </c>
      <c r="CF274" s="34"/>
      <c r="CG274" s="34"/>
      <c r="CH274" s="40"/>
      <c r="CI274" s="167"/>
      <c r="CJ274" s="34"/>
      <c r="CK274" s="40"/>
      <c r="CL274" s="40"/>
      <c r="CM274" s="40"/>
      <c r="CN274" s="40"/>
      <c r="CO274" s="40"/>
      <c r="CP274" s="40"/>
      <c r="CQ274" s="40"/>
      <c r="CR274" s="40"/>
      <c r="CS274" s="40"/>
      <c r="CT274" s="40"/>
      <c r="CU274" s="40"/>
      <c r="CV274" s="119"/>
      <c r="CW274" s="40"/>
      <c r="CX274" s="40"/>
      <c r="CY274" s="40"/>
      <c r="CZ274" s="40"/>
      <c r="DA274" s="40"/>
      <c r="DB274" s="40"/>
      <c r="DC274" s="40"/>
      <c r="DD274" s="40"/>
      <c r="DE274" s="40"/>
      <c r="DF274" s="40"/>
      <c r="DG274" s="40"/>
      <c r="DH274" s="40"/>
      <c r="DI274" s="40"/>
      <c r="DJ274" s="40"/>
      <c r="DK274" s="40"/>
      <c r="DL274" s="40"/>
      <c r="DM274" s="40"/>
      <c r="DN274" s="40"/>
      <c r="DO274" s="40"/>
      <c r="DP274" s="40"/>
      <c r="DQ274" s="40"/>
      <c r="DR274" s="40"/>
      <c r="DS274" s="40"/>
      <c r="DT274" s="40"/>
      <c r="DX274" s="244"/>
      <c r="DY274" s="244"/>
      <c r="DZ274" s="244"/>
      <c r="EA274" s="244"/>
      <c r="EB274" s="244"/>
      <c r="EC274" s="244"/>
      <c r="ED274" s="244"/>
      <c r="EE274" s="244"/>
      <c r="EF274" s="244"/>
      <c r="EG274" s="244"/>
      <c r="EH274" s="244"/>
      <c r="EI274" s="244"/>
      <c r="EJ274" s="244"/>
      <c r="EK274" s="244"/>
      <c r="EL274" s="244"/>
      <c r="EM274" s="244"/>
      <c r="EN274" s="244"/>
      <c r="EO274" s="244"/>
      <c r="EP274" s="244"/>
      <c r="EQ274" s="244"/>
      <c r="ER274" s="244"/>
      <c r="ES274" s="244"/>
      <c r="ET274" s="244"/>
      <c r="EU274" s="244"/>
      <c r="EV274" s="244"/>
      <c r="EW274" s="244"/>
      <c r="EX274" s="244"/>
      <c r="EY274" s="244"/>
      <c r="EZ274" s="244"/>
      <c r="FA274" s="244"/>
      <c r="FB274" s="244"/>
      <c r="FC274" s="244"/>
      <c r="FD274" s="244"/>
      <c r="FE274" s="244"/>
      <c r="FF274" s="244"/>
      <c r="FG274" s="244"/>
      <c r="FH274" s="244"/>
      <c r="FI274" s="244"/>
      <c r="FJ274" s="244"/>
      <c r="FK274" s="244"/>
      <c r="FL274" s="244"/>
    </row>
    <row r="275" spans="1:168" ht="15.6" thickBot="1" x14ac:dyDescent="0.3">
      <c r="A275" s="34"/>
      <c r="B275" s="137"/>
      <c r="C275" s="99" t="s">
        <v>182</v>
      </c>
      <c r="D275" s="86">
        <f>D273*D274</f>
        <v>0</v>
      </c>
      <c r="E275" s="34"/>
      <c r="F275" s="137"/>
      <c r="G275" s="142" t="s">
        <v>183</v>
      </c>
      <c r="H275" s="86">
        <f>H273*H274</f>
        <v>0</v>
      </c>
      <c r="I275" s="34"/>
      <c r="J275" s="244"/>
      <c r="K275" s="244"/>
      <c r="L275" s="244"/>
      <c r="M275" s="244"/>
      <c r="N275" s="244"/>
      <c r="O275" s="244"/>
      <c r="P275" s="244"/>
      <c r="Q275" s="244"/>
      <c r="R275" s="244"/>
      <c r="S275" s="244"/>
      <c r="T275" s="244"/>
      <c r="U275" s="244"/>
      <c r="V275" s="244"/>
      <c r="W275" s="244"/>
      <c r="X275" s="244"/>
      <c r="Y275" s="411"/>
      <c r="Z275" s="427"/>
      <c r="AA275" s="432"/>
      <c r="AB275" s="492" t="s">
        <v>182</v>
      </c>
      <c r="AC275" s="491">
        <f>AC273*AC274</f>
        <v>0</v>
      </c>
      <c r="AD275" s="244"/>
      <c r="AE275" s="432"/>
      <c r="AF275" s="490" t="s">
        <v>183</v>
      </c>
      <c r="AG275" s="491">
        <f>AG273*AG274</f>
        <v>0</v>
      </c>
      <c r="AH275" s="34"/>
      <c r="AI275" s="34"/>
      <c r="AJ275" s="40"/>
      <c r="AK275" s="167"/>
      <c r="AL275" s="34"/>
      <c r="AM275" s="40"/>
      <c r="AN275" s="40"/>
      <c r="AO275" s="40"/>
      <c r="AP275" s="40"/>
      <c r="AQ275" s="40"/>
      <c r="AR275" s="40"/>
      <c r="AS275" s="40"/>
      <c r="AT275" s="40"/>
      <c r="AU275" s="40"/>
      <c r="AV275" s="40"/>
      <c r="AW275" s="40"/>
      <c r="AX275" s="460"/>
      <c r="AY275" s="40"/>
      <c r="AZ275" s="137"/>
      <c r="BA275" s="99" t="s">
        <v>182</v>
      </c>
      <c r="BB275" s="86">
        <f>BB273*BB274</f>
        <v>0</v>
      </c>
      <c r="BC275" s="244"/>
      <c r="BD275" s="137"/>
      <c r="BE275" s="142" t="s">
        <v>183</v>
      </c>
      <c r="BF275" s="86">
        <f>BF273*BF274</f>
        <v>0</v>
      </c>
      <c r="BG275" s="34"/>
      <c r="BH275" s="34"/>
      <c r="BI275" s="34"/>
      <c r="BJ275" s="34"/>
      <c r="BK275" s="34"/>
      <c r="BL275" s="40"/>
      <c r="BM275" s="40"/>
      <c r="BN275" s="40"/>
      <c r="BO275" s="40"/>
      <c r="BP275" s="40"/>
      <c r="BQ275" s="40"/>
      <c r="BR275" s="40"/>
      <c r="BS275" s="40"/>
      <c r="BT275" s="40"/>
      <c r="BU275" s="40"/>
      <c r="BV275" s="40"/>
      <c r="BW275" s="119"/>
      <c r="BX275" s="40"/>
      <c r="BY275" s="432"/>
      <c r="BZ275" s="492" t="s">
        <v>182</v>
      </c>
      <c r="CA275" s="491">
        <f>CA273*CA274</f>
        <v>0</v>
      </c>
      <c r="CB275" s="244"/>
      <c r="CC275" s="432"/>
      <c r="CD275" s="490" t="s">
        <v>183</v>
      </c>
      <c r="CE275" s="491">
        <f>CE273*CE274</f>
        <v>0</v>
      </c>
      <c r="CF275" s="34"/>
      <c r="CG275" s="33"/>
      <c r="CH275" s="34"/>
      <c r="CI275" s="167"/>
      <c r="CJ275" s="34"/>
      <c r="CK275" s="40"/>
      <c r="CL275" s="40"/>
      <c r="CM275" s="40"/>
      <c r="CN275" s="40"/>
      <c r="CO275" s="40"/>
      <c r="CP275" s="40"/>
      <c r="CQ275" s="40"/>
      <c r="CR275" s="40"/>
      <c r="CS275" s="40"/>
      <c r="CT275" s="40"/>
      <c r="CU275" s="40"/>
      <c r="CV275" s="119"/>
      <c r="CW275" s="40"/>
      <c r="CX275" s="40"/>
      <c r="CY275" s="40"/>
      <c r="CZ275" s="40"/>
      <c r="DA275" s="40"/>
      <c r="DB275" s="40"/>
      <c r="DC275" s="40"/>
      <c r="DD275" s="40"/>
      <c r="DE275" s="40"/>
      <c r="DF275" s="40"/>
      <c r="DG275" s="40"/>
      <c r="DH275" s="40"/>
      <c r="DI275" s="40"/>
      <c r="DJ275" s="40"/>
      <c r="DK275" s="40"/>
      <c r="DL275" s="40"/>
      <c r="DM275" s="40"/>
      <c r="DN275" s="40"/>
      <c r="DO275" s="40"/>
      <c r="DP275" s="40"/>
      <c r="DQ275" s="40"/>
      <c r="DR275" s="40"/>
      <c r="DS275" s="40"/>
      <c r="DT275" s="40"/>
      <c r="DX275" s="244"/>
      <c r="DY275" s="244"/>
      <c r="DZ275" s="244"/>
      <c r="EA275" s="244"/>
      <c r="EB275" s="244"/>
      <c r="EC275" s="244"/>
      <c r="ED275" s="244"/>
      <c r="EE275" s="244"/>
      <c r="EF275" s="244"/>
      <c r="EG275" s="244"/>
      <c r="EH275" s="244"/>
      <c r="EI275" s="244"/>
      <c r="EJ275" s="244"/>
      <c r="EK275" s="244"/>
      <c r="EL275" s="244"/>
      <c r="EM275" s="244"/>
      <c r="EN275" s="244"/>
      <c r="EO275" s="244"/>
      <c r="EP275" s="244"/>
      <c r="EQ275" s="244"/>
      <c r="ER275" s="244"/>
      <c r="ES275" s="244"/>
      <c r="ET275" s="244"/>
      <c r="EU275" s="244"/>
      <c r="EV275" s="244"/>
      <c r="EW275" s="244"/>
      <c r="EX275" s="244"/>
      <c r="EY275" s="244"/>
      <c r="EZ275" s="244"/>
      <c r="FA275" s="244"/>
      <c r="FB275" s="244"/>
      <c r="FC275" s="244"/>
      <c r="FD275" s="244"/>
      <c r="FE275" s="244"/>
      <c r="FF275" s="244"/>
      <c r="FG275" s="244"/>
      <c r="FH275" s="244"/>
      <c r="FI275" s="244"/>
      <c r="FJ275" s="244"/>
      <c r="FK275" s="244"/>
      <c r="FL275" s="244"/>
    </row>
    <row r="276" spans="1:168" s="244" customFormat="1" ht="15.6" thickBot="1" x14ac:dyDescent="0.3">
      <c r="C276" s="438"/>
      <c r="D276" s="438"/>
      <c r="F276" s="438"/>
      <c r="H276" s="438"/>
      <c r="Z276" s="427"/>
      <c r="AA276" s="410"/>
      <c r="AB276" s="342"/>
      <c r="AC276" s="386"/>
      <c r="AE276" s="410"/>
      <c r="AF276" s="342"/>
      <c r="AG276" s="386"/>
      <c r="AH276" s="34"/>
      <c r="AI276" s="33"/>
      <c r="AJ276" s="34"/>
      <c r="AK276" s="167"/>
      <c r="AL276" s="34"/>
      <c r="AM276" s="40"/>
      <c r="AN276" s="40"/>
      <c r="AO276" s="40"/>
      <c r="AP276" s="40"/>
      <c r="AQ276" s="40"/>
      <c r="AR276" s="40"/>
      <c r="AS276" s="40"/>
      <c r="AT276" s="40"/>
      <c r="AU276" s="40"/>
      <c r="AV276" s="40"/>
      <c r="AW276" s="40"/>
      <c r="AX276" s="461"/>
      <c r="AY276" s="40"/>
      <c r="AZ276" s="410"/>
      <c r="BA276" s="342"/>
      <c r="BB276" s="386"/>
      <c r="BD276" s="410"/>
      <c r="BE276" s="342"/>
      <c r="BF276" s="386"/>
      <c r="BG276" s="34"/>
      <c r="BH276" s="34"/>
      <c r="BI276" s="34"/>
      <c r="BJ276" s="34"/>
      <c r="BK276" s="34"/>
      <c r="BL276" s="40"/>
      <c r="BM276" s="40"/>
      <c r="BN276" s="40"/>
      <c r="BO276" s="40"/>
      <c r="BP276" s="40"/>
      <c r="BQ276" s="40"/>
      <c r="BR276" s="40"/>
      <c r="BS276" s="40"/>
      <c r="BT276" s="40"/>
      <c r="BU276" s="40"/>
      <c r="BV276" s="40"/>
      <c r="BW276" s="119"/>
      <c r="BX276" s="40"/>
      <c r="BY276" s="482"/>
      <c r="BZ276" s="342"/>
      <c r="CA276" s="386"/>
      <c r="CC276" s="482"/>
      <c r="CD276" s="342"/>
      <c r="CE276" s="536"/>
      <c r="CF276" s="34"/>
      <c r="CG276" s="34"/>
      <c r="CH276" s="34"/>
      <c r="CI276" s="167"/>
      <c r="CJ276" s="34"/>
      <c r="CK276" s="40"/>
      <c r="CL276" s="40"/>
      <c r="CM276" s="40"/>
      <c r="CN276" s="40"/>
      <c r="CO276" s="40"/>
      <c r="CP276" s="40"/>
      <c r="CQ276" s="40"/>
      <c r="CR276" s="40"/>
      <c r="CS276" s="40"/>
      <c r="CT276" s="40"/>
      <c r="CU276" s="40"/>
      <c r="CV276" s="119"/>
      <c r="CW276" s="40"/>
      <c r="CX276" s="40"/>
      <c r="CY276" s="40"/>
      <c r="CZ276" s="40"/>
      <c r="DA276" s="40"/>
      <c r="DB276" s="40"/>
      <c r="DC276" s="40"/>
      <c r="DD276" s="40"/>
      <c r="DE276" s="40"/>
      <c r="DF276" s="40"/>
      <c r="DG276" s="40"/>
      <c r="DH276" s="40"/>
      <c r="DI276" s="40"/>
      <c r="DJ276" s="40"/>
      <c r="DK276" s="40"/>
      <c r="DL276" s="40"/>
      <c r="DM276" s="40"/>
      <c r="DN276" s="40"/>
      <c r="DO276" s="40"/>
      <c r="DP276" s="40"/>
      <c r="DQ276" s="40"/>
      <c r="DR276" s="40"/>
      <c r="DS276" s="40"/>
      <c r="DT276" s="40"/>
      <c r="DU276"/>
      <c r="DV276"/>
      <c r="DW276"/>
    </row>
    <row r="277" spans="1:168" x14ac:dyDescent="0.25">
      <c r="A277" s="410"/>
      <c r="B277" s="437" t="s">
        <v>113</v>
      </c>
      <c r="C277" s="410" t="s">
        <v>172</v>
      </c>
      <c r="D277" s="70">
        <f>(CALC_Agroforestry!G7+Invoer!M20)*'Economische variabelen'!E233+0.5*'Economische variabelen'!E233*Invoer!M21</f>
        <v>0</v>
      </c>
      <c r="E277" s="410"/>
      <c r="F277" s="69" t="s">
        <v>113</v>
      </c>
      <c r="G277" s="429" t="s">
        <v>172</v>
      </c>
      <c r="H277" s="70">
        <f>D277</f>
        <v>0</v>
      </c>
      <c r="I277" s="34"/>
      <c r="J277" s="34"/>
      <c r="K277" s="40"/>
      <c r="L277" s="167"/>
      <c r="M277" s="34"/>
      <c r="N277" s="40"/>
      <c r="O277" s="40"/>
      <c r="P277" s="40"/>
      <c r="Q277" s="40"/>
      <c r="R277" s="40"/>
      <c r="S277" s="40"/>
      <c r="T277" s="40"/>
      <c r="U277" s="40"/>
      <c r="V277" s="40"/>
      <c r="W277" s="40"/>
      <c r="X277" s="40"/>
      <c r="Y277" s="411"/>
      <c r="AA277" s="486" t="s">
        <v>113</v>
      </c>
      <c r="AB277" s="435" t="s">
        <v>172</v>
      </c>
      <c r="AC277" s="487">
        <f>(CALC_Agroforestry!G12+Invoer!N20)*'Economische variabelen'!E233+0.5*'Economische variabelen'!E233*Invoer!N21</f>
        <v>0</v>
      </c>
      <c r="AD277" s="244"/>
      <c r="AE277" s="486" t="s">
        <v>113</v>
      </c>
      <c r="AF277" s="435" t="s">
        <v>172</v>
      </c>
      <c r="AG277" s="487">
        <f>AC277</f>
        <v>0</v>
      </c>
      <c r="AH277" s="34"/>
      <c r="AI277" s="34"/>
      <c r="AJ277" s="34"/>
      <c r="AK277" s="167"/>
      <c r="AL277" s="34"/>
      <c r="AM277" s="40"/>
      <c r="AN277" s="40"/>
      <c r="AO277" s="40"/>
      <c r="AP277" s="40"/>
      <c r="AQ277" s="40"/>
      <c r="AR277" s="40"/>
      <c r="AS277" s="40"/>
      <c r="AT277" s="40"/>
      <c r="AU277" s="40"/>
      <c r="AV277" s="40"/>
      <c r="AW277" s="40"/>
      <c r="AX277" s="461"/>
      <c r="AY277" s="40"/>
      <c r="AZ277" s="486" t="s">
        <v>113</v>
      </c>
      <c r="BA277" s="435" t="s">
        <v>172</v>
      </c>
      <c r="BB277" s="487">
        <f>(CALC_Agroforestry!G17+Invoer!O20)*'Economische variabelen'!E233+0.5*'Economische variabelen'!E233*Invoer!O21</f>
        <v>0</v>
      </c>
      <c r="BC277" s="244"/>
      <c r="BD277" s="486" t="s">
        <v>113</v>
      </c>
      <c r="BE277" s="435" t="s">
        <v>172</v>
      </c>
      <c r="BF277" s="487">
        <f>BB277</f>
        <v>0</v>
      </c>
      <c r="BG277" s="34"/>
      <c r="BH277" s="34"/>
      <c r="BI277" s="34"/>
      <c r="BJ277" s="34"/>
      <c r="BK277" s="34"/>
      <c r="BL277" s="40"/>
      <c r="BM277" s="40"/>
      <c r="BN277" s="40"/>
      <c r="BO277" s="40"/>
      <c r="BP277" s="40"/>
      <c r="BQ277" s="40"/>
      <c r="BR277" s="40"/>
      <c r="BS277" s="40"/>
      <c r="BT277" s="40"/>
      <c r="BU277" s="40"/>
      <c r="BV277" s="40"/>
      <c r="BW277" s="119"/>
      <c r="BX277" s="40"/>
      <c r="BY277" s="69" t="s">
        <v>113</v>
      </c>
      <c r="BZ277" s="429" t="s">
        <v>172</v>
      </c>
      <c r="CA277" s="431">
        <f>(CALC_Agroforestry!G22+Invoer!P20)*'Economische variabelen'!E233+0.5*Invoer!P21*'Economische variabelen'!E233</f>
        <v>0</v>
      </c>
      <c r="CB277" s="244"/>
      <c r="CC277" s="69" t="s">
        <v>113</v>
      </c>
      <c r="CD277" s="429" t="s">
        <v>172</v>
      </c>
      <c r="CE277" s="70">
        <f>CA277</f>
        <v>0</v>
      </c>
      <c r="CG277" s="34"/>
      <c r="CH277" s="40"/>
      <c r="CI277" s="167"/>
      <c r="CJ277" s="34"/>
      <c r="CK277" s="40"/>
      <c r="CL277" s="40"/>
      <c r="CM277" s="40"/>
      <c r="CN277" s="40"/>
      <c r="CO277" s="40"/>
      <c r="CP277" s="40"/>
      <c r="CQ277" s="40"/>
      <c r="CR277" s="40"/>
      <c r="CS277" s="40"/>
      <c r="CT277" s="40"/>
      <c r="CU277" s="40"/>
      <c r="CV277" s="119"/>
      <c r="CW277" s="40"/>
      <c r="CX277" s="40"/>
      <c r="CY277" s="40"/>
      <c r="CZ277" s="40"/>
      <c r="DA277" s="40"/>
      <c r="DB277" s="40"/>
      <c r="DC277" s="40"/>
      <c r="DD277" s="40"/>
      <c r="DE277" s="40"/>
      <c r="DF277" s="40"/>
      <c r="DG277" s="40"/>
      <c r="DH277" s="40"/>
      <c r="DI277" s="40"/>
      <c r="DJ277" s="40"/>
      <c r="DK277" s="40"/>
      <c r="DL277" s="40"/>
      <c r="DM277" s="40"/>
      <c r="DN277" s="40"/>
      <c r="DO277" s="40"/>
      <c r="DP277" s="40"/>
      <c r="DQ277" s="40"/>
      <c r="DR277" s="40"/>
      <c r="DS277" s="40"/>
      <c r="DT277" s="40"/>
      <c r="DX277" s="244"/>
      <c r="DY277" s="244"/>
      <c r="DZ277" s="244"/>
      <c r="EA277" s="244"/>
      <c r="EB277" s="244"/>
      <c r="EC277" s="244"/>
      <c r="ED277" s="244"/>
      <c r="EE277" s="244"/>
      <c r="EF277" s="244"/>
      <c r="EG277" s="244"/>
      <c r="EH277" s="244"/>
      <c r="EI277" s="244"/>
      <c r="EJ277" s="244"/>
      <c r="EK277" s="244"/>
      <c r="EL277" s="244"/>
      <c r="EM277" s="244"/>
      <c r="EN277" s="244"/>
      <c r="EO277" s="244"/>
      <c r="EP277" s="244"/>
      <c r="EQ277" s="244"/>
      <c r="ER277" s="244"/>
      <c r="ES277" s="244"/>
      <c r="ET277" s="244"/>
      <c r="EU277" s="244"/>
      <c r="EV277" s="244"/>
      <c r="EW277" s="244"/>
      <c r="EX277" s="244"/>
      <c r="EY277" s="244"/>
      <c r="EZ277" s="244"/>
      <c r="FA277" s="244"/>
      <c r="FB277" s="244"/>
      <c r="FC277" s="244"/>
      <c r="FD277" s="244"/>
      <c r="FE277" s="244"/>
      <c r="FF277" s="244"/>
      <c r="FG277" s="244"/>
      <c r="FH277" s="244"/>
      <c r="FI277" s="244"/>
      <c r="FJ277" s="244"/>
      <c r="FK277" s="244"/>
      <c r="FL277" s="244"/>
    </row>
    <row r="278" spans="1:168" x14ac:dyDescent="0.25">
      <c r="A278" s="34"/>
      <c r="B278" s="141"/>
      <c r="C278" s="34" t="s">
        <v>175</v>
      </c>
      <c r="D278" s="70">
        <f>D69</f>
        <v>0</v>
      </c>
      <c r="E278" s="34"/>
      <c r="F278" s="141"/>
      <c r="G278" s="96" t="s">
        <v>176</v>
      </c>
      <c r="H278" s="70">
        <f>H69</f>
        <v>2.48</v>
      </c>
      <c r="I278" s="34"/>
      <c r="J278" s="33"/>
      <c r="K278" s="34"/>
      <c r="L278" s="167"/>
      <c r="M278" s="34"/>
      <c r="N278" s="40"/>
      <c r="O278" s="40"/>
      <c r="P278" s="40"/>
      <c r="Q278" s="40"/>
      <c r="R278" s="40"/>
      <c r="S278" s="40"/>
      <c r="T278" s="40"/>
      <c r="U278" s="40"/>
      <c r="V278" s="40"/>
      <c r="W278" s="40"/>
      <c r="X278" s="40"/>
      <c r="Y278" s="411"/>
      <c r="Z278" s="427"/>
      <c r="AA278" s="456"/>
      <c r="AB278" s="410" t="s">
        <v>175</v>
      </c>
      <c r="AC278" s="488">
        <f>AC172</f>
        <v>0</v>
      </c>
      <c r="AD278" s="34"/>
      <c r="AE278" s="456"/>
      <c r="AF278" s="388" t="s">
        <v>176</v>
      </c>
      <c r="AG278" s="488">
        <f>AG172</f>
        <v>2.48</v>
      </c>
      <c r="AH278" s="34"/>
      <c r="AI278" s="34"/>
      <c r="AJ278" s="34"/>
      <c r="AK278" s="34"/>
      <c r="AL278" s="34"/>
      <c r="AM278" s="40"/>
      <c r="AN278" s="40"/>
      <c r="AO278" s="40"/>
      <c r="AP278" s="40"/>
      <c r="AQ278" s="40"/>
      <c r="AR278" s="40"/>
      <c r="AS278" s="40"/>
      <c r="AT278" s="40"/>
      <c r="AU278" s="40"/>
      <c r="AV278" s="40"/>
      <c r="AW278" s="40"/>
      <c r="AX278" s="461"/>
      <c r="AY278" s="40"/>
      <c r="AZ278" s="456"/>
      <c r="BA278" s="410" t="s">
        <v>175</v>
      </c>
      <c r="BB278" s="488">
        <f>BB172</f>
        <v>0</v>
      </c>
      <c r="BC278" s="244"/>
      <c r="BD278" s="456"/>
      <c r="BE278" s="388" t="s">
        <v>176</v>
      </c>
      <c r="BF278" s="488">
        <f>BF172</f>
        <v>1.1000000000000001</v>
      </c>
      <c r="BG278" s="34"/>
      <c r="BW278" s="119"/>
      <c r="BX278" s="40"/>
      <c r="BY278" s="141"/>
      <c r="BZ278" s="34" t="s">
        <v>175</v>
      </c>
      <c r="CA278" s="70">
        <f>CA172</f>
        <v>0</v>
      </c>
      <c r="CB278" s="34"/>
      <c r="CC278" s="141"/>
      <c r="CD278" s="96" t="s">
        <v>176</v>
      </c>
      <c r="CE278" s="70">
        <f>CE172</f>
        <v>2.48</v>
      </c>
      <c r="CG278" s="34"/>
      <c r="CH278" s="34"/>
      <c r="CI278" s="34"/>
      <c r="CJ278" s="34"/>
      <c r="CK278" s="40"/>
      <c r="CL278" s="40"/>
      <c r="CM278" s="40"/>
      <c r="CN278" s="40"/>
      <c r="CO278" s="40"/>
      <c r="CP278" s="40"/>
      <c r="CQ278" s="40"/>
      <c r="CR278" s="40"/>
      <c r="CS278" s="40"/>
      <c r="CT278" s="40"/>
      <c r="CU278" s="40"/>
      <c r="CV278" s="119"/>
      <c r="CW278" s="40"/>
      <c r="CX278" s="40"/>
      <c r="CY278" s="40"/>
      <c r="CZ278" s="40"/>
      <c r="DA278" s="40"/>
      <c r="DB278" s="40"/>
      <c r="DC278" s="40"/>
      <c r="DD278" s="40"/>
      <c r="DE278" s="40"/>
      <c r="DF278" s="40"/>
      <c r="DG278" s="40"/>
      <c r="DH278" s="40"/>
      <c r="DI278" s="40"/>
      <c r="DJ278" s="40"/>
      <c r="DK278" s="40"/>
      <c r="DL278" s="40"/>
      <c r="DM278" s="40"/>
      <c r="DN278" s="40"/>
      <c r="DO278" s="40"/>
      <c r="DP278" s="40"/>
      <c r="DQ278" s="40"/>
      <c r="DR278" s="40"/>
      <c r="DS278" s="40"/>
      <c r="DT278" s="40"/>
      <c r="DX278" s="244"/>
      <c r="DY278" s="244"/>
      <c r="DZ278" s="244"/>
      <c r="EA278" s="244"/>
      <c r="EB278" s="244"/>
      <c r="EC278" s="244"/>
      <c r="ED278" s="244"/>
      <c r="EE278" s="244"/>
      <c r="EF278" s="244"/>
      <c r="EG278" s="244"/>
      <c r="EH278" s="244"/>
      <c r="EI278" s="244"/>
      <c r="EJ278" s="244"/>
      <c r="EK278" s="244"/>
      <c r="EL278" s="244"/>
      <c r="EM278" s="244"/>
      <c r="EN278" s="244"/>
      <c r="EO278" s="244"/>
      <c r="EP278" s="244"/>
      <c r="EQ278" s="244"/>
      <c r="ER278" s="244"/>
      <c r="ES278" s="244"/>
      <c r="ET278" s="244"/>
      <c r="EU278" s="244"/>
      <c r="EV278" s="244"/>
      <c r="EW278" s="244"/>
      <c r="EX278" s="244"/>
      <c r="EY278" s="244"/>
      <c r="EZ278" s="244"/>
      <c r="FA278" s="244"/>
      <c r="FB278" s="244"/>
      <c r="FC278" s="244"/>
      <c r="FD278" s="244"/>
      <c r="FE278" s="244"/>
      <c r="FF278" s="244"/>
      <c r="FG278" s="244"/>
      <c r="FH278" s="244"/>
      <c r="FI278" s="244"/>
      <c r="FJ278" s="244"/>
      <c r="FK278" s="244"/>
      <c r="FL278" s="244"/>
    </row>
    <row r="279" spans="1:168" ht="15.6" thickBot="1" x14ac:dyDescent="0.3">
      <c r="A279" s="34"/>
      <c r="B279" s="137"/>
      <c r="C279" s="99" t="s">
        <v>182</v>
      </c>
      <c r="D279" s="86">
        <f>D277*D278</f>
        <v>0</v>
      </c>
      <c r="E279" s="34"/>
      <c r="F279" s="137"/>
      <c r="G279" s="142" t="s">
        <v>183</v>
      </c>
      <c r="H279" s="86">
        <f>H277*H278</f>
        <v>0</v>
      </c>
      <c r="I279" s="34"/>
      <c r="J279" s="244"/>
      <c r="K279" s="244"/>
      <c r="L279" s="244"/>
      <c r="M279" s="244"/>
      <c r="N279" s="244"/>
      <c r="O279" s="244"/>
      <c r="P279" s="244"/>
      <c r="Q279" s="244"/>
      <c r="R279" s="244"/>
      <c r="S279" s="244"/>
      <c r="T279" s="244"/>
      <c r="U279" s="244"/>
      <c r="V279" s="244"/>
      <c r="W279" s="244"/>
      <c r="X279" s="244"/>
      <c r="Y279" s="411"/>
      <c r="Z279" s="427"/>
      <c r="AA279" s="432"/>
      <c r="AB279" s="492" t="s">
        <v>182</v>
      </c>
      <c r="AC279" s="491">
        <f>AC277*AC278</f>
        <v>0</v>
      </c>
      <c r="AD279" s="34"/>
      <c r="AE279" s="432"/>
      <c r="AF279" s="490" t="s">
        <v>183</v>
      </c>
      <c r="AG279" s="491">
        <f>AG277*AG278</f>
        <v>0</v>
      </c>
      <c r="AH279" s="34"/>
      <c r="AI279" s="33"/>
      <c r="AJ279" s="34"/>
      <c r="AK279" s="167"/>
      <c r="AL279" s="34"/>
      <c r="AM279" s="40"/>
      <c r="AN279" s="40"/>
      <c r="AO279" s="40"/>
      <c r="AP279" s="40"/>
      <c r="AQ279" s="40"/>
      <c r="AR279" s="40"/>
      <c r="AS279" s="40"/>
      <c r="AT279" s="40"/>
      <c r="AU279" s="40"/>
      <c r="AV279" s="40"/>
      <c r="AW279" s="40"/>
      <c r="AX279" s="461"/>
      <c r="AZ279" s="432"/>
      <c r="BA279" s="492" t="s">
        <v>182</v>
      </c>
      <c r="BB279" s="491">
        <f>BB277*BB278</f>
        <v>0</v>
      </c>
      <c r="BC279" s="34"/>
      <c r="BD279" s="432"/>
      <c r="BE279" s="490" t="s">
        <v>183</v>
      </c>
      <c r="BF279" s="491">
        <f>BF277*BF278</f>
        <v>0</v>
      </c>
      <c r="BW279" s="119"/>
      <c r="BY279" s="137"/>
      <c r="BZ279" s="99" t="s">
        <v>182</v>
      </c>
      <c r="CA279" s="86">
        <f>CA277*CA278</f>
        <v>0</v>
      </c>
      <c r="CB279" s="34"/>
      <c r="CC279" s="137"/>
      <c r="CD279" s="142" t="s">
        <v>183</v>
      </c>
      <c r="CE279" s="86">
        <f>CE277*CE278</f>
        <v>0</v>
      </c>
      <c r="CG279" s="33"/>
      <c r="CH279" s="34"/>
      <c r="CI279" s="167"/>
      <c r="CJ279" s="34"/>
      <c r="CK279" s="40"/>
      <c r="CL279" s="40"/>
      <c r="CM279" s="40"/>
      <c r="CN279" s="40"/>
      <c r="CO279" s="40"/>
      <c r="CP279" s="40"/>
      <c r="CQ279" s="40"/>
      <c r="CR279" s="40"/>
      <c r="CS279" s="40"/>
      <c r="CT279" s="40"/>
      <c r="CU279" s="40"/>
      <c r="CV279" s="119"/>
      <c r="CW279" s="40"/>
      <c r="CX279" s="40"/>
      <c r="CY279" s="40"/>
      <c r="CZ279" s="40"/>
      <c r="DA279" s="40"/>
      <c r="DB279" s="40"/>
      <c r="DC279" s="40"/>
      <c r="DD279" s="40"/>
      <c r="DE279" s="40"/>
      <c r="DF279" s="40"/>
      <c r="DG279" s="40"/>
      <c r="DH279" s="40"/>
      <c r="DI279" s="40"/>
      <c r="DJ279" s="40"/>
      <c r="DK279" s="40"/>
      <c r="DL279" s="40"/>
      <c r="DM279" s="40"/>
      <c r="DN279" s="40"/>
      <c r="DO279" s="40"/>
      <c r="DP279" s="40"/>
      <c r="DQ279" s="40"/>
      <c r="DR279" s="40"/>
      <c r="DS279" s="40"/>
      <c r="DT279" s="40"/>
      <c r="DX279" s="244"/>
      <c r="DY279" s="244"/>
      <c r="DZ279" s="244"/>
      <c r="EA279" s="244"/>
      <c r="EB279" s="244"/>
      <c r="EC279" s="244"/>
      <c r="ED279" s="244"/>
      <c r="EE279" s="244"/>
      <c r="EF279" s="244"/>
      <c r="EG279" s="244"/>
      <c r="EH279" s="244"/>
      <c r="EI279" s="244"/>
      <c r="EJ279" s="244"/>
      <c r="EK279" s="244"/>
      <c r="EL279" s="244"/>
      <c r="EM279" s="244"/>
      <c r="EN279" s="244"/>
      <c r="EO279" s="244"/>
      <c r="EP279" s="244"/>
      <c r="EQ279" s="244"/>
      <c r="ER279" s="244"/>
      <c r="ES279" s="244"/>
      <c r="ET279" s="244"/>
      <c r="EU279" s="244"/>
      <c r="EV279" s="244"/>
      <c r="EW279" s="244"/>
      <c r="EX279" s="244"/>
      <c r="EY279" s="244"/>
      <c r="EZ279" s="244"/>
      <c r="FA279" s="244"/>
      <c r="FB279" s="244"/>
      <c r="FC279" s="244"/>
      <c r="FD279" s="244"/>
      <c r="FE279" s="244"/>
      <c r="FF279" s="244"/>
      <c r="FG279" s="244"/>
      <c r="FH279" s="244"/>
      <c r="FI279" s="244"/>
      <c r="FJ279" s="244"/>
      <c r="FK279" s="244"/>
      <c r="FL279" s="244"/>
    </row>
    <row r="280" spans="1:168" ht="15.6" thickBot="1" x14ac:dyDescent="0.3">
      <c r="A280" s="34"/>
      <c r="B280" s="34"/>
      <c r="C280" s="101"/>
      <c r="D280" s="79"/>
      <c r="E280" s="34"/>
      <c r="F280" s="34"/>
      <c r="G280" s="101"/>
      <c r="H280" s="79"/>
      <c r="I280" s="34"/>
      <c r="J280" s="34"/>
      <c r="K280" s="40"/>
      <c r="L280" s="167"/>
      <c r="M280" s="34"/>
      <c r="N280" s="40"/>
      <c r="O280" s="40"/>
      <c r="P280" s="40"/>
      <c r="Q280" s="40"/>
      <c r="R280" s="40"/>
      <c r="S280" s="40"/>
      <c r="T280" s="40"/>
      <c r="U280" s="40"/>
      <c r="V280" s="40"/>
      <c r="W280" s="40"/>
      <c r="X280" s="40"/>
      <c r="Y280" s="411"/>
      <c r="Z280" s="427"/>
      <c r="AA280" s="34"/>
      <c r="AB280" s="101"/>
      <c r="AC280" s="79"/>
      <c r="AD280" s="34"/>
      <c r="AE280" s="34"/>
      <c r="AF280" s="101"/>
      <c r="AG280" s="79"/>
      <c r="AH280" s="34"/>
      <c r="AI280" s="34"/>
      <c r="AJ280" s="34"/>
      <c r="AK280" s="167"/>
      <c r="AL280" s="34"/>
      <c r="AM280" s="40"/>
      <c r="AN280" s="40"/>
      <c r="AO280" s="40"/>
      <c r="AP280" s="40"/>
      <c r="AQ280" s="40"/>
      <c r="AR280" s="40"/>
      <c r="AS280" s="40"/>
      <c r="AT280" s="40"/>
      <c r="AU280" s="40"/>
      <c r="AV280" s="40"/>
      <c r="AW280" s="40"/>
      <c r="AX280" s="461"/>
      <c r="AZ280" s="34"/>
      <c r="BA280" s="101"/>
      <c r="BB280" s="79"/>
      <c r="BC280" s="34"/>
      <c r="BD280" s="34"/>
      <c r="BE280" s="101"/>
      <c r="BF280" s="79"/>
      <c r="BW280" s="119"/>
      <c r="BY280" s="34"/>
      <c r="BZ280" s="101"/>
      <c r="CA280" s="79"/>
      <c r="CB280" s="34"/>
      <c r="CC280" s="34"/>
      <c r="CD280" s="101"/>
      <c r="CE280" s="79"/>
      <c r="CG280" s="34"/>
      <c r="CH280" s="34"/>
      <c r="CI280" s="167"/>
      <c r="CJ280" s="34"/>
      <c r="CK280" s="40"/>
      <c r="CL280" s="40"/>
      <c r="CM280" s="40"/>
      <c r="CN280" s="40"/>
      <c r="CO280" s="40"/>
      <c r="CP280" s="40"/>
      <c r="CQ280" s="40"/>
      <c r="CR280" s="40"/>
      <c r="CS280" s="40"/>
      <c r="CT280" s="40"/>
      <c r="CU280" s="40"/>
      <c r="CV280" s="119"/>
      <c r="CW280" s="40"/>
      <c r="CX280" s="40"/>
      <c r="CY280" s="40"/>
      <c r="CZ280" s="40"/>
      <c r="DA280" s="40"/>
      <c r="DB280" s="40"/>
      <c r="DC280" s="40"/>
      <c r="DD280" s="40"/>
      <c r="DE280" s="40"/>
      <c r="DF280" s="40"/>
      <c r="DG280" s="40"/>
      <c r="DH280" s="40"/>
      <c r="DI280" s="40"/>
      <c r="DJ280" s="40"/>
      <c r="DK280" s="40"/>
      <c r="DL280" s="40"/>
      <c r="DM280" s="40"/>
      <c r="DN280" s="40"/>
      <c r="DO280" s="40"/>
      <c r="DP280" s="40"/>
      <c r="DQ280" s="40"/>
      <c r="DR280" s="40"/>
      <c r="DS280" s="40"/>
      <c r="DT280" s="40"/>
      <c r="DX280" s="244"/>
      <c r="DY280" s="244"/>
      <c r="DZ280" s="244"/>
      <c r="EA280" s="244"/>
      <c r="EB280" s="244"/>
      <c r="EC280" s="244"/>
      <c r="ED280" s="244"/>
      <c r="EE280" s="244"/>
      <c r="EF280" s="244"/>
      <c r="EG280" s="244"/>
      <c r="EH280" s="244"/>
      <c r="EI280" s="244"/>
      <c r="EJ280" s="244"/>
      <c r="EK280" s="244"/>
      <c r="EL280" s="244"/>
      <c r="EM280" s="244"/>
      <c r="EN280" s="244"/>
      <c r="EO280" s="244"/>
      <c r="EP280" s="244"/>
      <c r="EQ280" s="244"/>
      <c r="ER280" s="244"/>
      <c r="ES280" s="244"/>
      <c r="ET280" s="244"/>
      <c r="EU280" s="244"/>
      <c r="EV280" s="244"/>
      <c r="EW280" s="244"/>
      <c r="EX280" s="244"/>
      <c r="EY280" s="244"/>
      <c r="EZ280" s="244"/>
      <c r="FA280" s="244"/>
      <c r="FB280" s="244"/>
      <c r="FC280" s="244"/>
      <c r="FD280" s="244"/>
      <c r="FE280" s="244"/>
      <c r="FF280" s="244"/>
      <c r="FG280" s="244"/>
      <c r="FH280" s="244"/>
      <c r="FI280" s="244"/>
      <c r="FJ280" s="244"/>
      <c r="FK280" s="244"/>
      <c r="FL280" s="244"/>
    </row>
    <row r="281" spans="1:168" x14ac:dyDescent="0.25">
      <c r="A281" s="34"/>
      <c r="B281" s="58" t="s">
        <v>106</v>
      </c>
      <c r="C281" s="59" t="s">
        <v>172</v>
      </c>
      <c r="D281" s="61">
        <f>(CALC_Agroforestry!F7+Invoer!M19)*'Economische variabelen'!E221+'Economische variabelen'!E221*0.5*Invoer!M21</f>
        <v>0</v>
      </c>
      <c r="E281" s="34"/>
      <c r="F281" s="58" t="s">
        <v>106</v>
      </c>
      <c r="G281" s="59" t="s">
        <v>172</v>
      </c>
      <c r="H281" s="61">
        <f>D281</f>
        <v>0</v>
      </c>
      <c r="I281" s="34"/>
      <c r="J281" s="34"/>
      <c r="K281" s="34"/>
      <c r="L281" s="34"/>
      <c r="M281" s="34"/>
      <c r="N281" s="40"/>
      <c r="O281" s="40"/>
      <c r="P281" s="40"/>
      <c r="Q281" s="40"/>
      <c r="R281" s="40"/>
      <c r="S281" s="40"/>
      <c r="T281" s="40"/>
      <c r="U281" s="40"/>
      <c r="V281" s="40"/>
      <c r="W281" s="40"/>
      <c r="X281" s="40"/>
      <c r="Y281" s="411"/>
      <c r="Z281" s="427"/>
      <c r="AA281" s="58" t="s">
        <v>106</v>
      </c>
      <c r="AB281" s="59" t="s">
        <v>172</v>
      </c>
      <c r="AC281" s="61">
        <f>(CALC_Agroforestry!F12+Invoer!N19)*'Economische variabelen'!E221+'Economische variabelen'!E221*0.5*Invoer!N21</f>
        <v>0</v>
      </c>
      <c r="AD281" s="34"/>
      <c r="AE281" s="58" t="s">
        <v>106</v>
      </c>
      <c r="AF281" s="59" t="s">
        <v>172</v>
      </c>
      <c r="AG281" s="61">
        <f>AC281</f>
        <v>0</v>
      </c>
      <c r="AI281" s="34"/>
      <c r="AJ281" s="40"/>
      <c r="AK281" s="167"/>
      <c r="AL281" s="34"/>
      <c r="AM281" s="40"/>
      <c r="AN281" s="40"/>
      <c r="AO281" s="40"/>
      <c r="AP281" s="40"/>
      <c r="AQ281" s="40"/>
      <c r="AR281" s="40"/>
      <c r="AS281" s="40"/>
      <c r="AT281" s="40"/>
      <c r="AU281" s="40"/>
      <c r="AV281" s="40"/>
      <c r="AW281" s="40"/>
      <c r="AX281" s="461"/>
      <c r="AZ281" s="58" t="s">
        <v>106</v>
      </c>
      <c r="BA281" s="59" t="s">
        <v>172</v>
      </c>
      <c r="BB281" s="61">
        <f>(CALC_Agroforestry!F17+Invoer!O19)*'Economische variabelen'!E221+'Economische variabelen'!E221*0.5*Invoer!O21</f>
        <v>0</v>
      </c>
      <c r="BC281" s="34"/>
      <c r="BD281" s="58" t="s">
        <v>106</v>
      </c>
      <c r="BE281" s="59" t="s">
        <v>172</v>
      </c>
      <c r="BF281" s="61">
        <f>BB281</f>
        <v>0</v>
      </c>
      <c r="BW281" s="119"/>
      <c r="BY281" s="58" t="s">
        <v>106</v>
      </c>
      <c r="BZ281" s="59" t="s">
        <v>172</v>
      </c>
      <c r="CA281" s="61">
        <f>(CALC_Agroforestry!F22+Invoer!P19)*'Economische variabelen'!E221+'Economische variabelen'!E221*0.5*Invoer!P21</f>
        <v>0</v>
      </c>
      <c r="CB281" s="34"/>
      <c r="CC281" s="58" t="s">
        <v>106</v>
      </c>
      <c r="CD281" s="59" t="s">
        <v>172</v>
      </c>
      <c r="CE281" s="61">
        <f>CA281</f>
        <v>0</v>
      </c>
      <c r="CG281" s="34"/>
      <c r="CH281" s="40"/>
      <c r="CI281" s="167"/>
      <c r="CJ281" s="34"/>
      <c r="CK281" s="40"/>
      <c r="CL281" s="40"/>
      <c r="CM281" s="40"/>
      <c r="CN281" s="40"/>
      <c r="CO281" s="40"/>
      <c r="CP281" s="40"/>
      <c r="CQ281" s="40"/>
      <c r="CR281" s="40"/>
      <c r="CS281" s="40"/>
      <c r="CT281" s="40"/>
      <c r="CU281" s="40"/>
      <c r="CV281" s="119"/>
      <c r="CW281" s="40"/>
      <c r="CX281" s="40"/>
      <c r="CY281" s="40"/>
      <c r="CZ281" s="40"/>
      <c r="DA281" s="40"/>
      <c r="DB281" s="40"/>
      <c r="DC281" s="40"/>
      <c r="DD281" s="40"/>
      <c r="DE281" s="40"/>
      <c r="DF281" s="40"/>
      <c r="DG281" s="40"/>
      <c r="DH281" s="40"/>
      <c r="DI281" s="40"/>
      <c r="DJ281" s="40"/>
      <c r="DK281" s="40"/>
      <c r="DL281" s="40"/>
      <c r="DM281" s="40"/>
      <c r="DN281" s="40"/>
      <c r="DO281" s="40"/>
      <c r="DP281" s="40"/>
      <c r="DQ281" s="40"/>
      <c r="DR281" s="40"/>
      <c r="DS281" s="40"/>
      <c r="DT281" s="40"/>
      <c r="DX281" s="244"/>
      <c r="DY281" s="244"/>
      <c r="DZ281" s="244"/>
      <c r="EA281" s="244"/>
      <c r="EB281" s="244"/>
      <c r="EC281" s="244"/>
      <c r="ED281" s="244"/>
      <c r="EE281" s="244"/>
      <c r="EF281" s="244"/>
      <c r="EG281" s="244"/>
      <c r="EH281" s="244"/>
      <c r="EI281" s="244"/>
      <c r="EJ281" s="244"/>
      <c r="EK281" s="244"/>
      <c r="EL281" s="244"/>
      <c r="EM281" s="244"/>
      <c r="EN281" s="244"/>
      <c r="EO281" s="244"/>
      <c r="EP281" s="244"/>
      <c r="EQ281" s="244"/>
      <c r="ER281" s="244"/>
      <c r="ES281" s="244"/>
      <c r="ET281" s="244"/>
      <c r="EU281" s="244"/>
      <c r="EV281" s="244"/>
      <c r="EW281" s="244"/>
      <c r="EX281" s="244"/>
      <c r="EY281" s="244"/>
      <c r="EZ281" s="244"/>
      <c r="FA281" s="244"/>
      <c r="FB281" s="244"/>
      <c r="FC281" s="244"/>
      <c r="FD281" s="244"/>
      <c r="FE281" s="244"/>
      <c r="FF281" s="244"/>
      <c r="FG281" s="244"/>
      <c r="FH281" s="244"/>
      <c r="FI281" s="244"/>
      <c r="FJ281" s="244"/>
      <c r="FK281" s="244"/>
      <c r="FL281" s="244"/>
    </row>
    <row r="282" spans="1:168" x14ac:dyDescent="0.25">
      <c r="A282" s="34"/>
      <c r="B282" s="141"/>
      <c r="C282" s="34" t="s">
        <v>175</v>
      </c>
      <c r="D282" s="70">
        <f>D73</f>
        <v>0</v>
      </c>
      <c r="E282" s="34"/>
      <c r="F282" s="141"/>
      <c r="G282" s="96" t="s">
        <v>176</v>
      </c>
      <c r="H282" s="70">
        <f>H73</f>
        <v>4.6900000000000004</v>
      </c>
      <c r="I282" s="34"/>
      <c r="J282" s="33"/>
      <c r="K282" s="34"/>
      <c r="L282" s="167"/>
      <c r="M282" s="34"/>
      <c r="N282" s="40"/>
      <c r="O282" s="40"/>
      <c r="P282" s="40"/>
      <c r="Q282" s="40"/>
      <c r="R282" s="40"/>
      <c r="S282" s="40"/>
      <c r="T282" s="40"/>
      <c r="U282" s="40"/>
      <c r="V282" s="40"/>
      <c r="W282" s="40"/>
      <c r="X282" s="40"/>
      <c r="Y282" s="411"/>
      <c r="Z282" s="427"/>
      <c r="AA282" s="141"/>
      <c r="AB282" s="34" t="s">
        <v>175</v>
      </c>
      <c r="AC282" s="70">
        <f>AC176</f>
        <v>0</v>
      </c>
      <c r="AD282" s="34"/>
      <c r="AE282" s="141"/>
      <c r="AF282" s="96" t="s">
        <v>176</v>
      </c>
      <c r="AG282" s="146">
        <f>AG176</f>
        <v>4.6900000000000004</v>
      </c>
      <c r="AI282" s="34"/>
      <c r="AJ282" s="34"/>
      <c r="AK282" s="34"/>
      <c r="AL282" s="34"/>
      <c r="AM282" s="40"/>
      <c r="AN282" s="40"/>
      <c r="AO282" s="40"/>
      <c r="AP282" s="40"/>
      <c r="AQ282" s="40"/>
      <c r="AR282" s="40"/>
      <c r="AS282" s="40"/>
      <c r="AT282" s="40"/>
      <c r="AU282" s="40"/>
      <c r="AV282" s="40"/>
      <c r="AW282" s="40"/>
      <c r="AX282" s="461"/>
      <c r="AZ282" s="141"/>
      <c r="BA282" s="34" t="s">
        <v>175</v>
      </c>
      <c r="BB282" s="70">
        <f>BB176</f>
        <v>0</v>
      </c>
      <c r="BC282" s="34"/>
      <c r="BD282" s="141"/>
      <c r="BE282" s="96" t="s">
        <v>176</v>
      </c>
      <c r="BF282" s="146">
        <f>BF176</f>
        <v>2.31</v>
      </c>
      <c r="BW282" s="119"/>
      <c r="BY282" s="141"/>
      <c r="BZ282" s="34" t="s">
        <v>175</v>
      </c>
      <c r="CA282" s="70">
        <f>CA176</f>
        <v>0</v>
      </c>
      <c r="CB282" s="34"/>
      <c r="CC282" s="141"/>
      <c r="CD282" s="96" t="s">
        <v>176</v>
      </c>
      <c r="CE282" s="146">
        <f>CE176</f>
        <v>4.6900000000000004</v>
      </c>
      <c r="CG282" s="34"/>
      <c r="CH282" s="34"/>
      <c r="CI282" s="34"/>
      <c r="CJ282" s="34"/>
      <c r="CK282" s="40"/>
      <c r="CL282" s="40"/>
      <c r="CM282" s="40"/>
      <c r="CN282" s="40"/>
      <c r="CO282" s="40"/>
      <c r="CP282" s="40"/>
      <c r="CQ282" s="40"/>
      <c r="CR282" s="40"/>
      <c r="CS282" s="40"/>
      <c r="CT282" s="40"/>
      <c r="CU282" s="40"/>
      <c r="CV282" s="119"/>
      <c r="CW282" s="40"/>
      <c r="CX282" s="40"/>
      <c r="CY282" s="40"/>
      <c r="CZ282" s="40"/>
      <c r="DA282" s="40"/>
      <c r="DB282" s="40"/>
      <c r="DC282" s="40"/>
      <c r="DD282" s="40"/>
      <c r="DE282" s="40"/>
      <c r="DF282" s="40"/>
      <c r="DG282" s="40"/>
      <c r="DH282" s="40"/>
      <c r="DI282" s="40"/>
      <c r="DJ282" s="40"/>
      <c r="DK282" s="40"/>
      <c r="DL282" s="40"/>
      <c r="DM282" s="40"/>
      <c r="DN282" s="40"/>
      <c r="DO282" s="40"/>
      <c r="DP282" s="40"/>
      <c r="DQ282" s="40"/>
      <c r="DR282" s="40"/>
      <c r="DS282" s="40"/>
      <c r="DT282" s="40"/>
      <c r="DX282" s="244"/>
      <c r="DY282" s="244"/>
      <c r="DZ282" s="244"/>
      <c r="EA282" s="244"/>
      <c r="EB282" s="244"/>
      <c r="EC282" s="244"/>
      <c r="ED282" s="244"/>
      <c r="EE282" s="244"/>
      <c r="EF282" s="244"/>
      <c r="EG282" s="244"/>
      <c r="EH282" s="244"/>
      <c r="EI282" s="244"/>
      <c r="EJ282" s="244"/>
      <c r="EK282" s="244"/>
      <c r="EL282" s="244"/>
      <c r="EM282" s="244"/>
      <c r="EN282" s="244"/>
      <c r="EO282" s="244"/>
      <c r="EP282" s="244"/>
      <c r="EQ282" s="244"/>
      <c r="ER282" s="244"/>
      <c r="ES282" s="244"/>
      <c r="ET282" s="244"/>
      <c r="EU282" s="244"/>
      <c r="EV282" s="244"/>
      <c r="EW282" s="244"/>
      <c r="EX282" s="244"/>
      <c r="EY282" s="244"/>
      <c r="EZ282" s="244"/>
      <c r="FA282" s="244"/>
      <c r="FB282" s="244"/>
      <c r="FC282" s="244"/>
      <c r="FD282" s="244"/>
      <c r="FE282" s="244"/>
      <c r="FF282" s="244"/>
      <c r="FG282" s="244"/>
      <c r="FH282" s="244"/>
      <c r="FI282" s="244"/>
      <c r="FJ282" s="244"/>
      <c r="FK282" s="244"/>
      <c r="FL282" s="244"/>
    </row>
    <row r="283" spans="1:168" ht="15.6" thickBot="1" x14ac:dyDescent="0.3">
      <c r="A283" s="34"/>
      <c r="B283" s="137"/>
      <c r="C283" s="99" t="s">
        <v>182</v>
      </c>
      <c r="D283" s="86">
        <f>D281*D282</f>
        <v>0</v>
      </c>
      <c r="E283" s="34"/>
      <c r="F283" s="137"/>
      <c r="G283" s="142" t="s">
        <v>183</v>
      </c>
      <c r="H283" s="86">
        <f>H281*H282</f>
        <v>0</v>
      </c>
      <c r="I283" s="34"/>
      <c r="J283" s="34"/>
      <c r="K283" s="34"/>
      <c r="L283" s="167"/>
      <c r="M283" s="34"/>
      <c r="N283" s="40"/>
      <c r="O283" s="40"/>
      <c r="P283" s="40"/>
      <c r="Q283" s="40"/>
      <c r="R283" s="40"/>
      <c r="S283" s="40"/>
      <c r="T283" s="40"/>
      <c r="U283" s="40"/>
      <c r="V283" s="40"/>
      <c r="W283" s="40"/>
      <c r="X283" s="40"/>
      <c r="Y283" s="411"/>
      <c r="Z283" s="427"/>
      <c r="AA283" s="137"/>
      <c r="AB283" s="99" t="s">
        <v>182</v>
      </c>
      <c r="AC283" s="86">
        <f>AC281*AC282</f>
        <v>0</v>
      </c>
      <c r="AD283" s="34"/>
      <c r="AE283" s="137"/>
      <c r="AF283" s="142" t="s">
        <v>183</v>
      </c>
      <c r="AG283" s="86">
        <f>AG281*AG282</f>
        <v>0</v>
      </c>
      <c r="AI283" s="34"/>
      <c r="AJ283" s="34"/>
      <c r="AK283" s="34"/>
      <c r="AL283" s="34"/>
      <c r="AM283" s="40"/>
      <c r="AN283" s="40"/>
      <c r="AO283" s="40"/>
      <c r="AP283" s="40"/>
      <c r="AQ283" s="40"/>
      <c r="AR283" s="40"/>
      <c r="AS283" s="40"/>
      <c r="AT283" s="40"/>
      <c r="AU283" s="40"/>
      <c r="AV283" s="40"/>
      <c r="AW283" s="40"/>
      <c r="AX283" s="461"/>
      <c r="AZ283" s="137"/>
      <c r="BA283" s="99" t="s">
        <v>182</v>
      </c>
      <c r="BB283" s="86">
        <f>BB281*BB282</f>
        <v>0</v>
      </c>
      <c r="BC283" s="34"/>
      <c r="BD283" s="137"/>
      <c r="BE283" s="142" t="s">
        <v>183</v>
      </c>
      <c r="BF283" s="86">
        <f>BF281*BF282</f>
        <v>0</v>
      </c>
      <c r="BW283" s="119"/>
      <c r="BY283" s="137"/>
      <c r="BZ283" s="99" t="s">
        <v>182</v>
      </c>
      <c r="CA283" s="86">
        <f>CA281*CA282</f>
        <v>0</v>
      </c>
      <c r="CB283" s="34"/>
      <c r="CC283" s="137"/>
      <c r="CD283" s="142" t="s">
        <v>183</v>
      </c>
      <c r="CE283" s="86">
        <f>CE281*CE282</f>
        <v>0</v>
      </c>
      <c r="CG283" s="34"/>
      <c r="CH283" s="34"/>
      <c r="CI283" s="34"/>
      <c r="CJ283" s="34"/>
      <c r="CK283" s="40"/>
      <c r="CL283" s="40"/>
      <c r="CM283" s="40"/>
      <c r="CN283" s="40"/>
      <c r="CO283" s="40"/>
      <c r="CP283" s="40"/>
      <c r="CQ283" s="40"/>
      <c r="CR283" s="40"/>
      <c r="CS283" s="40"/>
      <c r="CT283" s="40"/>
      <c r="CU283" s="40"/>
      <c r="CV283" s="119"/>
      <c r="CW283" s="40"/>
      <c r="CX283" s="40"/>
      <c r="CY283" s="40"/>
      <c r="CZ283" s="40"/>
      <c r="DA283" s="40"/>
      <c r="DB283" s="40"/>
      <c r="DC283" s="40"/>
      <c r="DD283" s="40"/>
      <c r="DE283" s="40"/>
      <c r="DF283" s="40"/>
      <c r="DG283" s="40"/>
      <c r="DH283" s="40"/>
      <c r="DI283" s="40"/>
      <c r="DJ283" s="40"/>
      <c r="DK283" s="40"/>
      <c r="DL283" s="40"/>
      <c r="DM283" s="40"/>
      <c r="DN283" s="40"/>
      <c r="DO283" s="40"/>
      <c r="DP283" s="40"/>
      <c r="DQ283" s="40"/>
      <c r="DR283" s="40"/>
      <c r="DS283" s="40"/>
      <c r="DT283" s="40"/>
      <c r="DX283" s="244"/>
      <c r="DY283" s="244"/>
      <c r="DZ283" s="244"/>
      <c r="EA283" s="244"/>
      <c r="EB283" s="244"/>
      <c r="EC283" s="244"/>
      <c r="ED283" s="244"/>
      <c r="EE283" s="244"/>
      <c r="EF283" s="244"/>
      <c r="EG283" s="244"/>
      <c r="EH283" s="244"/>
      <c r="EI283" s="244"/>
      <c r="EJ283" s="244"/>
      <c r="EK283" s="244"/>
      <c r="EL283" s="244"/>
      <c r="EM283" s="244"/>
      <c r="EN283" s="244"/>
      <c r="EO283" s="244"/>
      <c r="EP283" s="244"/>
      <c r="EQ283" s="244"/>
      <c r="ER283" s="244"/>
      <c r="ES283" s="244"/>
      <c r="ET283" s="244"/>
      <c r="EU283" s="244"/>
      <c r="EV283" s="244"/>
      <c r="EW283" s="244"/>
      <c r="EX283" s="244"/>
      <c r="EY283" s="244"/>
      <c r="EZ283" s="244"/>
      <c r="FA283" s="244"/>
      <c r="FB283" s="244"/>
      <c r="FC283" s="244"/>
      <c r="FD283" s="244"/>
      <c r="FE283" s="244"/>
      <c r="FF283" s="244"/>
      <c r="FG283" s="244"/>
      <c r="FH283" s="244"/>
      <c r="FI283" s="244"/>
      <c r="FJ283" s="244"/>
      <c r="FK283" s="244"/>
      <c r="FL283" s="244"/>
    </row>
    <row r="284" spans="1:168" ht="15.6" thickBot="1" x14ac:dyDescent="0.3">
      <c r="A284" s="34"/>
      <c r="B284" s="34"/>
      <c r="C284" s="101"/>
      <c r="D284" s="79"/>
      <c r="E284" s="34"/>
      <c r="F284" s="34"/>
      <c r="G284" s="101"/>
      <c r="H284" s="79"/>
      <c r="I284" s="34"/>
      <c r="J284" s="34"/>
      <c r="K284" s="40"/>
      <c r="L284" s="167"/>
      <c r="M284" s="34"/>
      <c r="N284" s="40"/>
      <c r="O284" s="40"/>
      <c r="P284" s="40"/>
      <c r="Q284" s="40"/>
      <c r="R284" s="40"/>
      <c r="S284" s="40"/>
      <c r="T284" s="40"/>
      <c r="U284" s="40"/>
      <c r="V284" s="40"/>
      <c r="W284" s="40"/>
      <c r="X284" s="40"/>
      <c r="Y284" s="411"/>
      <c r="Z284" s="427"/>
      <c r="AA284" s="34"/>
      <c r="AB284" s="101"/>
      <c r="AC284" s="79"/>
      <c r="AD284" s="34"/>
      <c r="AE284" s="34"/>
      <c r="AF284" s="101"/>
      <c r="AG284" s="79"/>
      <c r="AI284" s="34"/>
      <c r="AJ284" s="34"/>
      <c r="AK284" s="34"/>
      <c r="AL284" s="34"/>
      <c r="AM284" s="40"/>
      <c r="AN284" s="40"/>
      <c r="AO284" s="40"/>
      <c r="AP284" s="40"/>
      <c r="AQ284" s="40"/>
      <c r="AR284" s="40"/>
      <c r="AS284" s="40"/>
      <c r="AT284" s="40"/>
      <c r="AU284" s="40"/>
      <c r="AV284" s="40"/>
      <c r="AW284" s="40"/>
      <c r="AX284" s="461"/>
      <c r="AZ284" s="34"/>
      <c r="BA284" s="101"/>
      <c r="BB284" s="79"/>
      <c r="BC284" s="34"/>
      <c r="BD284" s="34"/>
      <c r="BE284" s="101"/>
      <c r="BF284" s="79"/>
      <c r="BW284" s="119"/>
      <c r="BY284" s="410"/>
      <c r="BZ284" s="342"/>
      <c r="CA284" s="341"/>
      <c r="CB284" s="34"/>
      <c r="CC284" s="410"/>
      <c r="CD284" s="388"/>
      <c r="CE284" s="341"/>
      <c r="CG284" s="34"/>
      <c r="CH284" s="34"/>
      <c r="CI284" s="34"/>
      <c r="CR284" s="40"/>
      <c r="CS284" s="40"/>
      <c r="CT284" s="40"/>
      <c r="CU284" s="40"/>
      <c r="CV284" s="119"/>
      <c r="CW284" s="40"/>
      <c r="CX284" s="40"/>
      <c r="CY284" s="40"/>
      <c r="CZ284" s="40"/>
      <c r="DA284" s="40"/>
      <c r="DB284" s="40"/>
      <c r="DC284" s="40"/>
      <c r="DD284" s="40"/>
      <c r="DE284" s="40"/>
      <c r="DF284" s="40"/>
      <c r="DG284" s="40"/>
      <c r="DH284" s="40"/>
      <c r="DI284" s="40"/>
      <c r="DJ284" s="40"/>
      <c r="DK284" s="40"/>
      <c r="DL284" s="40"/>
      <c r="DM284" s="40"/>
      <c r="DN284" s="40"/>
      <c r="DO284" s="40"/>
      <c r="DP284" s="40"/>
      <c r="DQ284" s="40"/>
      <c r="DR284" s="40"/>
      <c r="DS284" s="40"/>
      <c r="DT284" s="40"/>
      <c r="DX284" s="244"/>
      <c r="DY284" s="244"/>
      <c r="DZ284" s="244"/>
      <c r="EA284" s="244"/>
      <c r="EB284" s="244"/>
      <c r="EC284" s="244"/>
      <c r="ED284" s="244"/>
      <c r="EE284" s="244"/>
      <c r="EF284" s="244"/>
      <c r="EG284" s="244"/>
      <c r="EH284" s="244"/>
      <c r="EI284" s="244"/>
      <c r="EJ284" s="244"/>
      <c r="EK284" s="244"/>
      <c r="EL284" s="244"/>
      <c r="EM284" s="244"/>
      <c r="EN284" s="244"/>
      <c r="EO284" s="244"/>
      <c r="EP284" s="244"/>
      <c r="EQ284" s="244"/>
      <c r="ER284" s="244"/>
      <c r="ES284" s="244"/>
      <c r="ET284" s="244"/>
      <c r="EU284" s="244"/>
      <c r="EV284" s="244"/>
      <c r="EW284" s="244"/>
      <c r="EX284" s="244"/>
      <c r="EY284" s="244"/>
      <c r="EZ284" s="244"/>
      <c r="FA284" s="244"/>
      <c r="FB284" s="244"/>
      <c r="FC284" s="244"/>
      <c r="FD284" s="244"/>
      <c r="FE284" s="244"/>
      <c r="FF284" s="244"/>
      <c r="FG284" s="244"/>
      <c r="FH284" s="244"/>
      <c r="FI284" s="244"/>
      <c r="FJ284" s="244"/>
      <c r="FK284" s="244"/>
      <c r="FL284" s="244"/>
    </row>
    <row r="285" spans="1:168" x14ac:dyDescent="0.25">
      <c r="A285" s="34"/>
      <c r="B285" s="58" t="s">
        <v>141</v>
      </c>
      <c r="C285" s="59" t="s">
        <v>172</v>
      </c>
      <c r="D285" s="61">
        <f>Invoer!M22</f>
        <v>0</v>
      </c>
      <c r="E285" s="34"/>
      <c r="F285" s="58" t="s">
        <v>141</v>
      </c>
      <c r="G285" s="59" t="s">
        <v>172</v>
      </c>
      <c r="H285" s="61">
        <f>D285</f>
        <v>0</v>
      </c>
      <c r="I285" s="34"/>
      <c r="J285" s="34"/>
      <c r="K285" s="40"/>
      <c r="L285" s="167"/>
      <c r="M285" s="34"/>
      <c r="N285" s="40"/>
      <c r="O285" s="40"/>
      <c r="P285" s="40"/>
      <c r="Q285" s="40"/>
      <c r="R285" s="40"/>
      <c r="S285" s="40"/>
      <c r="T285" s="40"/>
      <c r="U285" s="40"/>
      <c r="V285" s="40"/>
      <c r="W285" s="40"/>
      <c r="X285" s="40"/>
      <c r="Y285" s="411"/>
      <c r="Z285" s="427"/>
      <c r="AA285" s="58" t="s">
        <v>141</v>
      </c>
      <c r="AB285" s="59" t="s">
        <v>172</v>
      </c>
      <c r="AC285" s="61">
        <f>Invoer!AK24</f>
        <v>0</v>
      </c>
      <c r="AD285" s="34"/>
      <c r="AE285" s="58" t="s">
        <v>141</v>
      </c>
      <c r="AF285" s="59" t="s">
        <v>172</v>
      </c>
      <c r="AG285" s="61">
        <f>AC285</f>
        <v>0</v>
      </c>
      <c r="AI285" s="34"/>
      <c r="AJ285" s="34"/>
      <c r="AK285" s="34"/>
      <c r="AL285" s="34"/>
      <c r="AM285" s="40"/>
      <c r="AN285" s="40"/>
      <c r="AO285" s="40"/>
      <c r="AP285" s="40"/>
      <c r="AQ285" s="40"/>
      <c r="AR285" s="40"/>
      <c r="AS285" s="40"/>
      <c r="AT285" s="40"/>
      <c r="AU285" s="40"/>
      <c r="AV285" s="40"/>
      <c r="AW285" s="40"/>
      <c r="AX285" s="461"/>
      <c r="AZ285" s="58" t="s">
        <v>141</v>
      </c>
      <c r="BA285" s="59" t="s">
        <v>172</v>
      </c>
      <c r="BB285" s="61">
        <f>Invoer!BJ23</f>
        <v>0</v>
      </c>
      <c r="BC285" s="34"/>
      <c r="BD285" s="58" t="s">
        <v>141</v>
      </c>
      <c r="BE285" s="59" t="s">
        <v>172</v>
      </c>
      <c r="BF285" s="61">
        <f>BB285</f>
        <v>0</v>
      </c>
      <c r="BW285" s="119"/>
      <c r="BY285" s="58" t="s">
        <v>141</v>
      </c>
      <c r="BZ285" s="59" t="s">
        <v>172</v>
      </c>
      <c r="CA285" s="61">
        <f>Invoer!CI23</f>
        <v>0</v>
      </c>
      <c r="CB285" s="34"/>
      <c r="CC285" s="58" t="s">
        <v>141</v>
      </c>
      <c r="CD285" s="59" t="s">
        <v>172</v>
      </c>
      <c r="CE285" s="61">
        <f>CA285</f>
        <v>0</v>
      </c>
      <c r="CR285" s="40"/>
      <c r="CS285" s="40"/>
      <c r="CT285" s="40"/>
      <c r="CU285" s="40"/>
      <c r="CV285" s="119"/>
      <c r="CW285" s="40"/>
      <c r="CX285" s="40"/>
      <c r="CY285" s="40"/>
      <c r="CZ285" s="40"/>
      <c r="DA285" s="40"/>
      <c r="DB285" s="40"/>
      <c r="DC285" s="40"/>
      <c r="DD285" s="40"/>
      <c r="DE285" s="40"/>
      <c r="DF285" s="40"/>
      <c r="DG285" s="40"/>
      <c r="DH285" s="40"/>
      <c r="DI285" s="40"/>
      <c r="DJ285" s="40"/>
      <c r="DK285" s="40"/>
      <c r="DL285" s="40"/>
      <c r="DM285" s="40"/>
      <c r="DN285" s="40"/>
      <c r="DO285" s="40"/>
      <c r="DP285" s="40"/>
      <c r="DQ285" s="40"/>
      <c r="DR285" s="40"/>
      <c r="DS285" s="40"/>
      <c r="DT285" s="40"/>
      <c r="DX285" s="244"/>
      <c r="DY285" s="244"/>
      <c r="DZ285" s="244"/>
      <c r="EA285" s="244"/>
      <c r="EB285" s="244"/>
      <c r="EC285" s="244"/>
      <c r="ED285" s="244"/>
      <c r="EE285" s="244"/>
      <c r="EF285" s="244"/>
      <c r="EG285" s="244"/>
      <c r="EH285" s="244"/>
      <c r="EI285" s="244"/>
      <c r="EJ285" s="244"/>
      <c r="EK285" s="244"/>
      <c r="EL285" s="244"/>
      <c r="EM285" s="244"/>
      <c r="EN285" s="244"/>
      <c r="EO285" s="244"/>
      <c r="EP285" s="244"/>
      <c r="EQ285" s="244"/>
      <c r="ER285" s="244"/>
      <c r="ES285" s="244"/>
      <c r="ET285" s="244"/>
      <c r="EU285" s="244"/>
      <c r="EV285" s="244"/>
      <c r="EW285" s="244"/>
      <c r="EX285" s="244"/>
      <c r="EY285" s="244"/>
      <c r="EZ285" s="244"/>
      <c r="FA285" s="244"/>
      <c r="FB285" s="244"/>
      <c r="FC285" s="244"/>
      <c r="FD285" s="244"/>
      <c r="FE285" s="244"/>
      <c r="FF285" s="244"/>
      <c r="FG285" s="244"/>
      <c r="FH285" s="244"/>
      <c r="FI285" s="244"/>
      <c r="FJ285" s="244"/>
      <c r="FK285" s="244"/>
      <c r="FL285" s="244"/>
    </row>
    <row r="286" spans="1:168" x14ac:dyDescent="0.25">
      <c r="A286" s="34"/>
      <c r="B286" s="141"/>
      <c r="C286" s="34" t="s">
        <v>175</v>
      </c>
      <c r="D286" s="70">
        <f>D77</f>
        <v>0</v>
      </c>
      <c r="E286" s="34"/>
      <c r="F286" s="141"/>
      <c r="G286" s="96" t="s">
        <v>176</v>
      </c>
      <c r="H286" s="70">
        <f>H77</f>
        <v>2.44</v>
      </c>
      <c r="I286" s="34"/>
      <c r="J286" s="33"/>
      <c r="K286" s="34"/>
      <c r="L286" s="167"/>
      <c r="M286" s="34"/>
      <c r="N286" s="40"/>
      <c r="O286" s="40"/>
      <c r="P286" s="40"/>
      <c r="Q286" s="40"/>
      <c r="R286" s="40"/>
      <c r="S286" s="40"/>
      <c r="T286" s="40"/>
      <c r="U286" s="40"/>
      <c r="V286" s="40"/>
      <c r="W286" s="40"/>
      <c r="X286" s="40"/>
      <c r="Y286" s="411"/>
      <c r="Z286" s="427"/>
      <c r="AA286" s="141"/>
      <c r="AB286" s="34" t="s">
        <v>175</v>
      </c>
      <c r="AC286" s="70">
        <f>AC77</f>
        <v>0</v>
      </c>
      <c r="AD286" s="34"/>
      <c r="AE286" s="141"/>
      <c r="AF286" s="96" t="s">
        <v>176</v>
      </c>
      <c r="AG286" s="70">
        <f>AG77</f>
        <v>2.44</v>
      </c>
      <c r="AI286" s="34"/>
      <c r="AJ286" s="34"/>
      <c r="AK286" s="34"/>
      <c r="AL286" s="34"/>
      <c r="AM286" s="40"/>
      <c r="AN286" s="40"/>
      <c r="AO286" s="40"/>
      <c r="AP286" s="40"/>
      <c r="AQ286" s="40"/>
      <c r="AR286" s="40"/>
      <c r="AS286" s="40"/>
      <c r="AT286" s="40"/>
      <c r="AU286" s="40"/>
      <c r="AV286" s="40"/>
      <c r="AW286" s="40"/>
      <c r="AX286" s="461"/>
      <c r="AZ286" s="141"/>
      <c r="BA286" s="34" t="s">
        <v>175</v>
      </c>
      <c r="BB286" s="70">
        <f>BB76</f>
        <v>0</v>
      </c>
      <c r="BC286" s="34"/>
      <c r="BD286" s="141"/>
      <c r="BE286" s="96" t="s">
        <v>176</v>
      </c>
      <c r="BF286" s="70">
        <f>BF76</f>
        <v>0</v>
      </c>
      <c r="BW286" s="119"/>
      <c r="BY286" s="141"/>
      <c r="BZ286" s="34" t="s">
        <v>175</v>
      </c>
      <c r="CA286" s="70">
        <f>CA76</f>
        <v>0</v>
      </c>
      <c r="CB286" s="34"/>
      <c r="CC286" s="141"/>
      <c r="CD286" s="96" t="s">
        <v>176</v>
      </c>
      <c r="CE286" s="70">
        <f>CE76</f>
        <v>0</v>
      </c>
      <c r="CR286" s="40"/>
      <c r="CS286" s="40"/>
      <c r="CT286" s="40"/>
      <c r="CU286" s="40"/>
      <c r="CV286" s="119"/>
      <c r="CW286" s="40"/>
      <c r="CX286" s="40"/>
      <c r="CY286" s="40"/>
      <c r="CZ286" s="40"/>
      <c r="DA286" s="40"/>
      <c r="DB286" s="40"/>
      <c r="DC286" s="40"/>
      <c r="DD286" s="40"/>
      <c r="DE286" s="40"/>
      <c r="DF286" s="40"/>
      <c r="DG286" s="40"/>
      <c r="DH286" s="40"/>
      <c r="DI286" s="40"/>
      <c r="DJ286" s="40"/>
      <c r="DK286" s="40"/>
      <c r="DL286" s="40"/>
      <c r="DM286" s="40"/>
      <c r="DN286" s="40"/>
      <c r="DO286" s="40"/>
      <c r="DP286" s="40"/>
      <c r="DQ286" s="40"/>
      <c r="DR286" s="40"/>
      <c r="DS286" s="40"/>
      <c r="DT286" s="40"/>
      <c r="DX286" s="244"/>
      <c r="DY286" s="244"/>
      <c r="DZ286" s="244"/>
      <c r="EA286" s="244"/>
      <c r="EB286" s="244"/>
      <c r="EC286" s="244"/>
      <c r="ED286" s="244"/>
      <c r="EE286" s="244"/>
      <c r="EF286" s="244"/>
      <c r="EG286" s="244"/>
      <c r="EH286" s="244"/>
      <c r="EI286" s="244"/>
      <c r="EJ286" s="244"/>
      <c r="EK286" s="244"/>
      <c r="EL286" s="244"/>
      <c r="EM286" s="244"/>
      <c r="EN286" s="244"/>
      <c r="EO286" s="244"/>
      <c r="EP286" s="244"/>
      <c r="EQ286" s="244"/>
      <c r="ER286" s="244"/>
      <c r="ES286" s="244"/>
      <c r="ET286" s="244"/>
      <c r="EU286" s="244"/>
      <c r="EV286" s="244"/>
      <c r="EW286" s="244"/>
      <c r="EX286" s="244"/>
      <c r="EY286" s="244"/>
      <c r="EZ286" s="244"/>
      <c r="FA286" s="244"/>
      <c r="FB286" s="244"/>
      <c r="FC286" s="244"/>
      <c r="FD286" s="244"/>
      <c r="FE286" s="244"/>
      <c r="FF286" s="244"/>
      <c r="FG286" s="244"/>
      <c r="FH286" s="244"/>
      <c r="FI286" s="244"/>
      <c r="FJ286" s="244"/>
      <c r="FK286" s="244"/>
      <c r="FL286" s="244"/>
    </row>
    <row r="287" spans="1:168" ht="15.6" thickBot="1" x14ac:dyDescent="0.3">
      <c r="A287" s="34"/>
      <c r="B287" s="137"/>
      <c r="C287" s="99" t="s">
        <v>182</v>
      </c>
      <c r="D287" s="86">
        <f>D285*D286</f>
        <v>0</v>
      </c>
      <c r="E287" s="34"/>
      <c r="F287" s="137"/>
      <c r="G287" s="142" t="s">
        <v>183</v>
      </c>
      <c r="H287" s="86">
        <f>H285*H286</f>
        <v>0</v>
      </c>
      <c r="I287" s="34"/>
      <c r="J287" s="34"/>
      <c r="K287" s="34"/>
      <c r="L287" s="167"/>
      <c r="M287" s="34"/>
      <c r="N287" s="40"/>
      <c r="O287" s="40"/>
      <c r="P287" s="40"/>
      <c r="Q287" s="40"/>
      <c r="R287" s="40"/>
      <c r="S287" s="40"/>
      <c r="T287" s="40"/>
      <c r="U287" s="40"/>
      <c r="V287" s="40"/>
      <c r="W287" s="40"/>
      <c r="X287" s="40"/>
      <c r="Y287" s="411"/>
      <c r="Z287" s="427"/>
      <c r="AA287" s="137"/>
      <c r="AB287" s="99" t="s">
        <v>182</v>
      </c>
      <c r="AC287" s="86">
        <f>AC285*AC286</f>
        <v>0</v>
      </c>
      <c r="AD287" s="34"/>
      <c r="AE287" s="137"/>
      <c r="AF287" s="142" t="s">
        <v>183</v>
      </c>
      <c r="AG287" s="86">
        <f>AG285*AG286</f>
        <v>0</v>
      </c>
      <c r="AX287" s="461"/>
      <c r="AZ287" s="137"/>
      <c r="BA287" s="99" t="s">
        <v>182</v>
      </c>
      <c r="BB287" s="86">
        <f>BB285*BB286</f>
        <v>0</v>
      </c>
      <c r="BC287" s="34"/>
      <c r="BD287" s="137"/>
      <c r="BE287" s="142" t="s">
        <v>183</v>
      </c>
      <c r="BF287" s="86">
        <f>BF285*BF286</f>
        <v>0</v>
      </c>
      <c r="BW287" s="119"/>
      <c r="BY287" s="137"/>
      <c r="BZ287" s="99" t="s">
        <v>182</v>
      </c>
      <c r="CA287" s="86">
        <f>CA285*CA286</f>
        <v>0</v>
      </c>
      <c r="CB287" s="34"/>
      <c r="CC287" s="137"/>
      <c r="CD287" s="142" t="s">
        <v>183</v>
      </c>
      <c r="CE287" s="86">
        <f>CE285*CE286</f>
        <v>0</v>
      </c>
      <c r="CR287" s="40"/>
      <c r="CS287" s="40"/>
      <c r="CT287" s="40"/>
      <c r="CU287" s="40"/>
      <c r="CV287" s="119"/>
      <c r="CW287" s="40"/>
      <c r="CX287" s="40"/>
      <c r="CY287" s="40"/>
      <c r="CZ287" s="40"/>
      <c r="DA287" s="40"/>
      <c r="DB287" s="40"/>
      <c r="DC287" s="40"/>
      <c r="DD287" s="40"/>
      <c r="DE287" s="40"/>
      <c r="DF287" s="40"/>
      <c r="DG287" s="40"/>
      <c r="DH287" s="40"/>
      <c r="DI287" s="40"/>
      <c r="DJ287" s="40"/>
      <c r="DK287" s="40"/>
      <c r="DL287" s="40"/>
      <c r="DM287" s="40"/>
      <c r="DN287" s="40"/>
      <c r="DO287" s="40"/>
      <c r="DP287" s="40"/>
      <c r="DQ287" s="40"/>
      <c r="DR287" s="40"/>
      <c r="DS287" s="40"/>
      <c r="DT287" s="40"/>
      <c r="DX287" s="244"/>
      <c r="DY287" s="244"/>
      <c r="DZ287" s="244"/>
      <c r="EA287" s="244"/>
      <c r="EB287" s="244"/>
      <c r="EC287" s="244"/>
      <c r="ED287" s="244"/>
      <c r="EE287" s="244"/>
      <c r="EF287" s="244"/>
      <c r="EG287" s="244"/>
      <c r="EH287" s="244"/>
      <c r="EI287" s="244"/>
      <c r="EJ287" s="244"/>
      <c r="EK287" s="244"/>
      <c r="EL287" s="244"/>
      <c r="EM287" s="244"/>
      <c r="EN287" s="244"/>
      <c r="EO287" s="244"/>
      <c r="EP287" s="244"/>
      <c r="EQ287" s="244"/>
      <c r="ER287" s="244"/>
      <c r="ES287" s="244"/>
      <c r="ET287" s="244"/>
      <c r="EU287" s="244"/>
      <c r="EV287" s="244"/>
      <c r="EW287" s="244"/>
      <c r="EX287" s="244"/>
      <c r="EY287" s="244"/>
      <c r="EZ287" s="244"/>
      <c r="FA287" s="244"/>
      <c r="FB287" s="244"/>
      <c r="FC287" s="244"/>
      <c r="FD287" s="244"/>
      <c r="FE287" s="244"/>
      <c r="FF287" s="244"/>
      <c r="FG287" s="244"/>
      <c r="FH287" s="244"/>
      <c r="FI287" s="244"/>
      <c r="FJ287" s="244"/>
      <c r="FK287" s="244"/>
      <c r="FL287" s="244"/>
    </row>
    <row r="288" spans="1:168" ht="15.6" thickBot="1" x14ac:dyDescent="0.3">
      <c r="A288" s="34"/>
      <c r="B288" s="34"/>
      <c r="C288" s="34"/>
      <c r="D288" s="155"/>
      <c r="E288" s="34"/>
      <c r="F288" s="34"/>
      <c r="G288" s="34"/>
      <c r="H288" s="148"/>
      <c r="I288" s="34"/>
      <c r="J288" s="34"/>
      <c r="K288" s="40"/>
      <c r="L288" s="167"/>
      <c r="M288" s="34"/>
      <c r="N288" s="40"/>
      <c r="O288" s="40"/>
      <c r="P288" s="40"/>
      <c r="Q288" s="40"/>
      <c r="R288" s="40"/>
      <c r="S288" s="40"/>
      <c r="T288" s="40"/>
      <c r="U288" s="40"/>
      <c r="V288" s="40"/>
      <c r="W288" s="40"/>
      <c r="X288" s="40"/>
      <c r="Y288" s="411"/>
      <c r="Z288" s="427"/>
      <c r="AA288" s="34"/>
      <c r="AB288" s="34"/>
      <c r="AC288" s="155"/>
      <c r="AD288" s="34"/>
      <c r="AE288" s="34"/>
      <c r="AF288" s="34"/>
      <c r="AG288" s="148"/>
      <c r="AX288" s="461"/>
      <c r="AY288" s="539"/>
      <c r="AZ288" s="519"/>
      <c r="BA288" s="519"/>
      <c r="BB288" s="520"/>
      <c r="BC288" s="34"/>
      <c r="BD288" s="519"/>
      <c r="BE288" s="519"/>
      <c r="BF288" s="521"/>
      <c r="BG288" s="244"/>
      <c r="BW288" s="119"/>
      <c r="BY288" s="34"/>
      <c r="BZ288" s="101"/>
      <c r="CA288" s="79"/>
      <c r="CB288" s="34"/>
      <c r="CC288" s="34"/>
      <c r="CD288" s="101"/>
      <c r="CE288" s="79"/>
      <c r="CR288" s="40"/>
      <c r="CS288" s="40"/>
      <c r="CT288" s="40"/>
      <c r="CU288" s="40"/>
      <c r="CV288" s="119"/>
      <c r="CW288" s="40"/>
      <c r="CX288" s="40"/>
      <c r="CY288" s="40"/>
      <c r="CZ288" s="40"/>
      <c r="DA288" s="40"/>
      <c r="DB288" s="40"/>
      <c r="DC288" s="40"/>
      <c r="DD288" s="40"/>
      <c r="DE288" s="40"/>
      <c r="DF288" s="40"/>
      <c r="DG288" s="40"/>
      <c r="DH288" s="40"/>
      <c r="DI288" s="40"/>
      <c r="DJ288" s="40"/>
      <c r="DK288" s="40"/>
      <c r="DL288" s="40"/>
      <c r="DM288" s="40"/>
      <c r="DN288" s="40"/>
      <c r="DO288" s="40"/>
      <c r="DP288" s="40"/>
      <c r="DQ288" s="40"/>
      <c r="DR288" s="40"/>
      <c r="DS288" s="40"/>
      <c r="DT288" s="40"/>
      <c r="DX288" s="244"/>
      <c r="DY288" s="244"/>
      <c r="DZ288" s="244"/>
      <c r="EA288" s="244"/>
      <c r="EB288" s="244"/>
      <c r="EC288" s="244"/>
      <c r="ED288" s="244"/>
      <c r="EE288" s="244"/>
      <c r="EF288" s="244"/>
      <c r="EG288" s="244"/>
      <c r="EH288" s="244"/>
      <c r="EI288" s="244"/>
      <c r="EJ288" s="244"/>
      <c r="EK288" s="244"/>
      <c r="EL288" s="244"/>
      <c r="EM288" s="244"/>
      <c r="EN288" s="244"/>
      <c r="EO288" s="244"/>
      <c r="EP288" s="244"/>
      <c r="EQ288" s="244"/>
      <c r="ER288" s="244"/>
      <c r="ES288" s="244"/>
      <c r="ET288" s="244"/>
      <c r="EU288" s="244"/>
      <c r="EV288" s="244"/>
      <c r="EW288" s="244"/>
      <c r="EX288" s="244"/>
      <c r="EY288" s="244"/>
      <c r="EZ288" s="244"/>
      <c r="FA288" s="244"/>
      <c r="FB288" s="244"/>
      <c r="FC288" s="244"/>
      <c r="FD288" s="244"/>
      <c r="FE288" s="244"/>
      <c r="FF288" s="244"/>
      <c r="FG288" s="244"/>
      <c r="FH288" s="244"/>
      <c r="FI288" s="244"/>
      <c r="FJ288" s="244"/>
      <c r="FK288" s="244"/>
      <c r="FL288" s="244"/>
    </row>
    <row r="289" spans="1:168" ht="15.6" x14ac:dyDescent="0.3">
      <c r="A289" s="34"/>
      <c r="B289" s="58" t="s">
        <v>108</v>
      </c>
      <c r="C289" s="59" t="s">
        <v>172</v>
      </c>
      <c r="D289" s="61">
        <f>(CALC_Agroforestry!F7+Invoer!M19)*'Economische variabelen'!E222+'Economische variabelen'!E222*0.5*Invoer!M21</f>
        <v>0</v>
      </c>
      <c r="E289" s="34"/>
      <c r="F289" s="58" t="s">
        <v>108</v>
      </c>
      <c r="G289" s="59" t="s">
        <v>172</v>
      </c>
      <c r="H289" s="61">
        <f>D289</f>
        <v>0</v>
      </c>
      <c r="I289" s="34"/>
      <c r="J289" s="34"/>
      <c r="K289" s="34"/>
      <c r="L289" s="34"/>
      <c r="M289" s="34"/>
      <c r="N289" s="40"/>
      <c r="O289" s="40"/>
      <c r="P289" s="40"/>
      <c r="Q289" s="40"/>
      <c r="R289" s="40"/>
      <c r="S289" s="40"/>
      <c r="T289" s="40"/>
      <c r="U289" s="40"/>
      <c r="V289" s="40"/>
      <c r="W289" s="40"/>
      <c r="X289" s="40"/>
      <c r="Y289" s="411"/>
      <c r="Z289" s="427"/>
      <c r="AA289" s="535" t="s">
        <v>108</v>
      </c>
      <c r="AB289" s="495" t="s">
        <v>172</v>
      </c>
      <c r="AC289" s="496">
        <f>(CALC_Agroforestry!F12+Invoer!N19)*'Economische variabelen'!E222+'Economische variabelen'!E222*0.5*Invoer!N21</f>
        <v>0</v>
      </c>
      <c r="AD289" s="244"/>
      <c r="AE289" s="535" t="s">
        <v>108</v>
      </c>
      <c r="AF289" s="580" t="s">
        <v>172</v>
      </c>
      <c r="AG289" s="497">
        <f>AC289</f>
        <v>0</v>
      </c>
      <c r="AX289" s="461"/>
      <c r="AY289" s="539"/>
      <c r="AZ289" s="500" t="s">
        <v>108</v>
      </c>
      <c r="BA289" s="502" t="s">
        <v>172</v>
      </c>
      <c r="BB289" s="503">
        <f>(CALC_Agroforestry!F17+Invoer!O19)*'Economische variabelen'!E222+'Economische variabelen'!E222*0.5*Invoer!O21</f>
        <v>0</v>
      </c>
      <c r="BC289" s="244"/>
      <c r="BD289" s="535" t="s">
        <v>108</v>
      </c>
      <c r="BE289" s="537" t="s">
        <v>172</v>
      </c>
      <c r="BF289" s="543">
        <f>BB289</f>
        <v>0</v>
      </c>
      <c r="BW289" s="119"/>
      <c r="BY289" s="500" t="s">
        <v>108</v>
      </c>
      <c r="BZ289" s="590" t="s">
        <v>172</v>
      </c>
      <c r="CA289" s="543">
        <f>(CALC_Agroforestry!F22+Invoer!P19)*'Economische variabelen'!E222+'Economische variabelen'!E222*0.5*Invoer!P21</f>
        <v>0</v>
      </c>
      <c r="CB289" s="448"/>
      <c r="CC289" s="535" t="s">
        <v>108</v>
      </c>
      <c r="CD289" s="537" t="s">
        <v>172</v>
      </c>
      <c r="CE289" s="497">
        <f>CA289</f>
        <v>0</v>
      </c>
      <c r="CR289" s="40"/>
      <c r="CS289" s="40"/>
      <c r="CT289" s="40"/>
      <c r="CU289" s="40"/>
      <c r="CV289" s="119"/>
      <c r="CW289" s="40"/>
      <c r="CX289" s="40"/>
      <c r="CY289" s="40"/>
      <c r="CZ289" s="40"/>
      <c r="DA289" s="40"/>
      <c r="DB289" s="40"/>
      <c r="DC289" s="40"/>
      <c r="DD289" s="40"/>
      <c r="DE289" s="40"/>
      <c r="DF289" s="40"/>
      <c r="DG289" s="40"/>
      <c r="DH289" s="40"/>
      <c r="DI289" s="40"/>
      <c r="DJ289" s="40"/>
      <c r="DK289" s="40"/>
      <c r="DL289" s="40"/>
      <c r="DM289" s="40"/>
      <c r="DN289" s="40"/>
      <c r="DO289" s="40"/>
      <c r="DP289" s="40"/>
      <c r="DQ289" s="40"/>
      <c r="DR289" s="40"/>
      <c r="DS289" s="40"/>
      <c r="DT289" s="40"/>
      <c r="DX289" s="244"/>
      <c r="DY289" s="244"/>
      <c r="DZ289" s="244"/>
      <c r="EA289" s="244"/>
      <c r="EB289" s="244"/>
      <c r="EC289" s="244"/>
      <c r="ED289" s="244"/>
      <c r="EE289" s="244"/>
      <c r="EF289" s="244"/>
      <c r="EG289" s="244"/>
      <c r="EH289" s="244"/>
      <c r="EI289" s="244"/>
      <c r="EJ289" s="244"/>
      <c r="EK289" s="244"/>
      <c r="EL289" s="244"/>
      <c r="EM289" s="244"/>
      <c r="EN289" s="244"/>
      <c r="EO289" s="244"/>
      <c r="EP289" s="244"/>
      <c r="EQ289" s="244"/>
      <c r="ER289" s="244"/>
      <c r="ES289" s="244"/>
      <c r="ET289" s="244"/>
      <c r="EU289" s="244"/>
      <c r="EV289" s="244"/>
      <c r="EW289" s="244"/>
      <c r="EX289" s="244"/>
      <c r="EY289" s="244"/>
      <c r="EZ289" s="244"/>
      <c r="FA289" s="244"/>
      <c r="FB289" s="244"/>
      <c r="FC289" s="244"/>
      <c r="FD289" s="244"/>
      <c r="FE289" s="244"/>
      <c r="FF289" s="244"/>
      <c r="FG289" s="244"/>
      <c r="FH289" s="244"/>
      <c r="FI289" s="244"/>
      <c r="FJ289" s="244"/>
      <c r="FK289" s="244"/>
      <c r="FL289" s="244"/>
    </row>
    <row r="290" spans="1:168" ht="15.6" x14ac:dyDescent="0.25">
      <c r="A290" s="34"/>
      <c r="B290" s="141"/>
      <c r="C290" s="34" t="s">
        <v>175</v>
      </c>
      <c r="D290" s="70">
        <f>D81</f>
        <v>0</v>
      </c>
      <c r="E290" s="34"/>
      <c r="F290" s="141"/>
      <c r="G290" s="96" t="s">
        <v>176</v>
      </c>
      <c r="H290" s="70">
        <f>H81</f>
        <v>1.1000000000000001</v>
      </c>
      <c r="I290" s="34"/>
      <c r="J290" s="33"/>
      <c r="K290" s="34"/>
      <c r="L290" s="167"/>
      <c r="M290" s="34"/>
      <c r="N290" s="40"/>
      <c r="O290" s="40"/>
      <c r="P290" s="40"/>
      <c r="Q290" s="40"/>
      <c r="R290" s="40"/>
      <c r="S290" s="40"/>
      <c r="T290" s="40"/>
      <c r="U290" s="40"/>
      <c r="V290" s="40"/>
      <c r="W290" s="40"/>
      <c r="X290" s="40"/>
      <c r="Y290" s="411"/>
      <c r="Z290" s="427"/>
      <c r="AA290" s="456"/>
      <c r="AB290" s="410" t="s">
        <v>175</v>
      </c>
      <c r="AC290" s="488">
        <f>AC184</f>
        <v>0</v>
      </c>
      <c r="AD290" s="34"/>
      <c r="AE290" s="427"/>
      <c r="AF290" s="581" t="s">
        <v>176</v>
      </c>
      <c r="AG290" s="562">
        <f>AG184</f>
        <v>1.1000000000000001</v>
      </c>
      <c r="AX290" s="461"/>
      <c r="AY290" s="244"/>
      <c r="AZ290" s="428"/>
      <c r="BA290" s="410" t="s">
        <v>175</v>
      </c>
      <c r="BB290" s="540">
        <f>BB184</f>
        <v>0</v>
      </c>
      <c r="BC290" s="410"/>
      <c r="BD290" s="456"/>
      <c r="BE290" s="388" t="s">
        <v>176</v>
      </c>
      <c r="BF290" s="544">
        <f>BF184</f>
        <v>1.1000000000000001</v>
      </c>
      <c r="BW290" s="119"/>
      <c r="BY290" s="428"/>
      <c r="BZ290" s="427" t="s">
        <v>175</v>
      </c>
      <c r="CA290" s="488">
        <f>CA184</f>
        <v>0</v>
      </c>
      <c r="CB290" s="427"/>
      <c r="CC290" s="456"/>
      <c r="CD290" s="388" t="s">
        <v>176</v>
      </c>
      <c r="CE290" s="488">
        <f>CE184</f>
        <v>1.1000000000000001</v>
      </c>
      <c r="CR290" s="40"/>
      <c r="CS290" s="40"/>
      <c r="CT290" s="40"/>
      <c r="CU290" s="40"/>
      <c r="CV290" s="119"/>
      <c r="CW290" s="40"/>
      <c r="CX290" s="40"/>
      <c r="CY290" s="40"/>
      <c r="CZ290" s="40"/>
      <c r="DA290" s="40"/>
      <c r="DB290" s="40"/>
      <c r="DC290" s="40"/>
      <c r="DD290" s="40"/>
      <c r="DE290" s="40"/>
      <c r="DF290" s="40"/>
      <c r="DG290" s="40"/>
      <c r="DH290" s="40"/>
      <c r="DI290" s="40"/>
      <c r="DJ290" s="40"/>
      <c r="DK290" s="40"/>
      <c r="DL290" s="40"/>
      <c r="DM290" s="40"/>
      <c r="DN290" s="40"/>
      <c r="DO290" s="40"/>
      <c r="DP290" s="40"/>
      <c r="DQ290" s="40"/>
      <c r="DR290" s="40"/>
      <c r="DS290" s="40"/>
      <c r="DT290" s="40"/>
      <c r="DX290" s="244"/>
      <c r="DY290" s="244"/>
      <c r="DZ290" s="244"/>
      <c r="EA290" s="244"/>
      <c r="EB290" s="244"/>
      <c r="EC290" s="244"/>
      <c r="ED290" s="244"/>
      <c r="EE290" s="244"/>
      <c r="EF290" s="244"/>
      <c r="EG290" s="244"/>
      <c r="EH290" s="244"/>
      <c r="EI290" s="244"/>
      <c r="EJ290" s="244"/>
      <c r="EK290" s="244"/>
      <c r="EL290" s="244"/>
      <c r="EM290" s="244"/>
      <c r="EN290" s="244"/>
      <c r="EO290" s="244"/>
      <c r="EP290" s="244"/>
      <c r="EQ290" s="244"/>
      <c r="ER290" s="244"/>
      <c r="ES290" s="244"/>
      <c r="ET290" s="244"/>
      <c r="EU290" s="244"/>
      <c r="EV290" s="244"/>
      <c r="EW290" s="244"/>
      <c r="EX290" s="244"/>
      <c r="EY290" s="244"/>
      <c r="EZ290" s="244"/>
      <c r="FA290" s="244"/>
      <c r="FB290" s="244"/>
      <c r="FC290" s="244"/>
      <c r="FD290" s="244"/>
      <c r="FE290" s="244"/>
      <c r="FF290" s="244"/>
      <c r="FG290" s="244"/>
      <c r="FH290" s="244"/>
      <c r="FI290" s="244"/>
      <c r="FJ290" s="244"/>
      <c r="FK290" s="244"/>
      <c r="FL290" s="244"/>
    </row>
    <row r="291" spans="1:168" ht="16.2" thickBot="1" x14ac:dyDescent="0.3">
      <c r="A291" s="34"/>
      <c r="B291" s="137"/>
      <c r="C291" s="99" t="s">
        <v>182</v>
      </c>
      <c r="D291" s="86">
        <f>D289*D290</f>
        <v>0</v>
      </c>
      <c r="E291" s="34"/>
      <c r="F291" s="137"/>
      <c r="G291" s="142" t="s">
        <v>183</v>
      </c>
      <c r="H291" s="86">
        <f>H289*H290</f>
        <v>0</v>
      </c>
      <c r="I291" s="34"/>
      <c r="J291" s="34"/>
      <c r="K291" s="34"/>
      <c r="L291" s="167"/>
      <c r="M291" s="34"/>
      <c r="N291" s="40"/>
      <c r="O291" s="40"/>
      <c r="P291" s="40"/>
      <c r="Q291" s="40"/>
      <c r="R291" s="40"/>
      <c r="S291" s="40"/>
      <c r="T291" s="40"/>
      <c r="U291" s="40"/>
      <c r="V291" s="40"/>
      <c r="W291" s="40"/>
      <c r="X291" s="40"/>
      <c r="Y291" s="411"/>
      <c r="Z291" s="427"/>
      <c r="AA291" s="432"/>
      <c r="AB291" s="492" t="s">
        <v>182</v>
      </c>
      <c r="AC291" s="491">
        <f>AC289*AC290</f>
        <v>0</v>
      </c>
      <c r="AD291" s="34"/>
      <c r="AE291" s="432"/>
      <c r="AF291" s="582" t="s">
        <v>183</v>
      </c>
      <c r="AG291" s="583">
        <f>AG289*AG290</f>
        <v>0</v>
      </c>
      <c r="AX291" s="461"/>
      <c r="AY291" s="244"/>
      <c r="AZ291" s="439"/>
      <c r="BA291" s="541" t="s">
        <v>182</v>
      </c>
      <c r="BB291" s="542">
        <f>BB289*BB290</f>
        <v>0</v>
      </c>
      <c r="BC291" s="410"/>
      <c r="BD291" s="432"/>
      <c r="BE291" s="490" t="s">
        <v>183</v>
      </c>
      <c r="BF291" s="545">
        <f>BF289*BF290</f>
        <v>0</v>
      </c>
      <c r="BW291" s="119"/>
      <c r="BY291" s="439"/>
      <c r="BZ291" s="534" t="s">
        <v>182</v>
      </c>
      <c r="CA291" s="491">
        <f>CA289*CA290</f>
        <v>0</v>
      </c>
      <c r="CB291" s="410"/>
      <c r="CC291" s="432"/>
      <c r="CD291" s="490" t="s">
        <v>183</v>
      </c>
      <c r="CE291" s="491">
        <f>CE289*CE290</f>
        <v>0</v>
      </c>
      <c r="CR291" s="40"/>
      <c r="CS291" s="40"/>
      <c r="CT291" s="40"/>
      <c r="CU291" s="40"/>
      <c r="CV291" s="119"/>
      <c r="CW291" s="40"/>
      <c r="CX291" s="34"/>
      <c r="CY291" s="34"/>
      <c r="CZ291" s="34"/>
      <c r="DA291" s="34"/>
      <c r="DB291" s="34"/>
      <c r="DC291" s="34"/>
      <c r="DD291" s="34"/>
      <c r="DE291" s="34"/>
      <c r="DF291" s="34"/>
      <c r="DG291" s="34"/>
      <c r="DH291" s="34"/>
      <c r="DI291" s="34"/>
      <c r="DJ291" s="34"/>
      <c r="DK291" s="34"/>
      <c r="DL291" s="34"/>
      <c r="DM291" s="34"/>
      <c r="DN291" s="34"/>
      <c r="DO291" s="34"/>
      <c r="DP291" s="34"/>
      <c r="DQ291" s="34"/>
      <c r="DR291" s="34"/>
      <c r="DS291" s="34"/>
      <c r="DT291" s="40"/>
      <c r="DX291" s="244"/>
      <c r="DY291" s="244"/>
      <c r="DZ291" s="244"/>
      <c r="EA291" s="244"/>
      <c r="EB291" s="244"/>
      <c r="EC291" s="244"/>
      <c r="ED291" s="244"/>
      <c r="EE291" s="244"/>
      <c r="EF291" s="244"/>
      <c r="EG291" s="244"/>
      <c r="EH291" s="244"/>
      <c r="EI291" s="244"/>
      <c r="EJ291" s="244"/>
      <c r="EK291" s="244"/>
      <c r="EL291" s="244"/>
      <c r="EM291" s="244"/>
      <c r="EN291" s="244"/>
      <c r="EO291" s="244"/>
      <c r="EP291" s="244"/>
      <c r="EQ291" s="244"/>
      <c r="ER291" s="244"/>
      <c r="ES291" s="244"/>
      <c r="ET291" s="244"/>
      <c r="EU291" s="244"/>
      <c r="EV291" s="244"/>
      <c r="EW291" s="244"/>
      <c r="EX291" s="244"/>
      <c r="EY291" s="244"/>
      <c r="EZ291" s="244"/>
      <c r="FA291" s="244"/>
      <c r="FB291" s="244"/>
      <c r="FC291" s="244"/>
      <c r="FD291" s="244"/>
      <c r="FE291" s="244"/>
      <c r="FF291" s="244"/>
      <c r="FG291" s="244"/>
      <c r="FH291" s="244"/>
      <c r="FI291" s="244"/>
      <c r="FJ291" s="244"/>
      <c r="FK291" s="244"/>
      <c r="FL291" s="244"/>
    </row>
    <row r="292" spans="1:168" ht="15.6" thickBot="1" x14ac:dyDescent="0.3">
      <c r="A292" s="34"/>
      <c r="B292" s="34"/>
      <c r="C292" s="101"/>
      <c r="D292" s="79"/>
      <c r="E292" s="34"/>
      <c r="F292" s="34"/>
      <c r="G292" s="101"/>
      <c r="H292" s="79"/>
      <c r="I292" s="34"/>
      <c r="J292" s="34"/>
      <c r="K292" s="40"/>
      <c r="L292" s="167"/>
      <c r="M292" s="34"/>
      <c r="N292" s="40"/>
      <c r="O292" s="40"/>
      <c r="P292" s="40"/>
      <c r="Q292" s="40"/>
      <c r="R292" s="40"/>
      <c r="S292" s="40"/>
      <c r="T292" s="40"/>
      <c r="U292" s="40"/>
      <c r="V292" s="40"/>
      <c r="W292" s="40"/>
      <c r="X292" s="40"/>
      <c r="Y292" s="411"/>
      <c r="Z292" s="427"/>
      <c r="AA292" s="34"/>
      <c r="AB292" s="101"/>
      <c r="AC292" s="79"/>
      <c r="AD292" s="34"/>
      <c r="AE292" s="34"/>
      <c r="AF292" s="101"/>
      <c r="AG292" s="79"/>
      <c r="AX292" s="461"/>
      <c r="AZ292" s="34"/>
      <c r="BA292" s="101"/>
      <c r="BB292" s="79"/>
      <c r="BC292" s="34"/>
      <c r="BD292" s="34"/>
      <c r="BE292" s="101"/>
      <c r="BF292" s="79"/>
      <c r="BW292" s="119"/>
      <c r="BY292" s="34"/>
      <c r="BZ292" s="101"/>
      <c r="CA292" s="79"/>
      <c r="CB292" s="34"/>
      <c r="CC292" s="34"/>
      <c r="CD292" s="101"/>
      <c r="CE292" s="79"/>
      <c r="CR292" s="40"/>
      <c r="CS292" s="40"/>
      <c r="CT292" s="40"/>
      <c r="CU292" s="40"/>
      <c r="CV292" s="119"/>
      <c r="CW292" s="40"/>
      <c r="CX292" s="34"/>
      <c r="CY292" s="34"/>
      <c r="CZ292" s="34"/>
      <c r="DA292" s="34"/>
      <c r="DB292" s="34"/>
      <c r="DC292" s="34"/>
      <c r="DD292" s="34"/>
      <c r="DE292" s="34"/>
      <c r="DF292" s="34"/>
      <c r="DG292" s="34"/>
      <c r="DH292" s="34"/>
      <c r="DI292" s="34"/>
      <c r="DJ292" s="34"/>
      <c r="DK292" s="34"/>
      <c r="DL292" s="34"/>
      <c r="DM292" s="34"/>
      <c r="DN292" s="34"/>
      <c r="DO292" s="34"/>
      <c r="DP292" s="34"/>
      <c r="DQ292" s="34"/>
      <c r="DR292" s="34"/>
      <c r="DS292" s="34"/>
      <c r="DT292" s="40"/>
      <c r="DX292" s="244"/>
      <c r="DY292" s="244"/>
      <c r="DZ292" s="244"/>
      <c r="EA292" s="244"/>
      <c r="EB292" s="244"/>
      <c r="EC292" s="244"/>
      <c r="ED292" s="244"/>
      <c r="EE292" s="244"/>
      <c r="EF292" s="244"/>
      <c r="EG292" s="244"/>
      <c r="EH292" s="244"/>
      <c r="EI292" s="244"/>
      <c r="EJ292" s="244"/>
      <c r="EK292" s="244"/>
      <c r="EL292" s="244"/>
      <c r="EM292" s="244"/>
      <c r="EN292" s="244"/>
      <c r="EO292" s="244"/>
      <c r="EP292" s="244"/>
      <c r="EQ292" s="244"/>
      <c r="ER292" s="244"/>
      <c r="ES292" s="244"/>
      <c r="ET292" s="244"/>
      <c r="EU292" s="244"/>
      <c r="EV292" s="244"/>
      <c r="EW292" s="244"/>
      <c r="EX292" s="244"/>
      <c r="EY292" s="244"/>
      <c r="EZ292" s="244"/>
      <c r="FA292" s="244"/>
      <c r="FB292" s="244"/>
      <c r="FC292" s="244"/>
      <c r="FD292" s="244"/>
      <c r="FE292" s="244"/>
      <c r="FF292" s="244"/>
      <c r="FG292" s="244"/>
      <c r="FH292" s="244"/>
      <c r="FI292" s="244"/>
      <c r="FJ292" s="244"/>
      <c r="FK292" s="244"/>
      <c r="FL292" s="244"/>
    </row>
    <row r="293" spans="1:168" x14ac:dyDescent="0.25">
      <c r="A293" s="34"/>
      <c r="B293" s="58" t="s">
        <v>109</v>
      </c>
      <c r="C293" s="59" t="s">
        <v>172</v>
      </c>
      <c r="D293" s="61">
        <f>(CALC_Agroforestry!F7+Invoer!M19)*'Economische variabelen'!E223+'Economische variabelen'!E223*0.5*Invoer!M21</f>
        <v>0</v>
      </c>
      <c r="E293" s="34"/>
      <c r="F293" s="58" t="s">
        <v>109</v>
      </c>
      <c r="G293" s="59" t="s">
        <v>172</v>
      </c>
      <c r="H293" s="61">
        <f>D293</f>
        <v>0</v>
      </c>
      <c r="I293" s="34"/>
      <c r="J293" s="34"/>
      <c r="K293" s="34"/>
      <c r="L293" s="34"/>
      <c r="M293" s="34"/>
      <c r="N293" s="40"/>
      <c r="O293" s="40"/>
      <c r="P293" s="40"/>
      <c r="Q293" s="40"/>
      <c r="R293" s="40"/>
      <c r="S293" s="40"/>
      <c r="T293" s="40"/>
      <c r="U293" s="40"/>
      <c r="V293" s="40"/>
      <c r="W293" s="40"/>
      <c r="X293" s="40"/>
      <c r="Y293" s="411"/>
      <c r="Z293" s="427"/>
      <c r="AA293" s="58" t="s">
        <v>109</v>
      </c>
      <c r="AB293" s="59" t="s">
        <v>172</v>
      </c>
      <c r="AC293" s="61">
        <f>(CALC_Agroforestry!F12+Invoer!N19)*'Economische variabelen'!E223+'Economische variabelen'!E223*0.5*Invoer!N21</f>
        <v>0</v>
      </c>
      <c r="AD293" s="34"/>
      <c r="AE293" s="58" t="s">
        <v>109</v>
      </c>
      <c r="AF293" s="59" t="s">
        <v>172</v>
      </c>
      <c r="AG293" s="61">
        <f>AC293</f>
        <v>0</v>
      </c>
      <c r="AX293" s="461"/>
      <c r="AZ293" s="58" t="s">
        <v>109</v>
      </c>
      <c r="BA293" s="59" t="s">
        <v>172</v>
      </c>
      <c r="BB293" s="61">
        <f>(CALC_Agroforestry!F17+Invoer!O19)*'Economische variabelen'!E223+'Economische variabelen'!E223*0.5*Invoer!O21</f>
        <v>0</v>
      </c>
      <c r="BC293" s="34"/>
      <c r="BD293" s="58" t="s">
        <v>109</v>
      </c>
      <c r="BE293" s="59" t="s">
        <v>172</v>
      </c>
      <c r="BF293" s="61">
        <f>BB293</f>
        <v>0</v>
      </c>
      <c r="BW293" s="119"/>
      <c r="BY293" s="58" t="s">
        <v>109</v>
      </c>
      <c r="BZ293" s="59" t="s">
        <v>172</v>
      </c>
      <c r="CA293" s="61">
        <f>(CALC_Agroforestry!F22+Invoer!P19)*'Economische variabelen'!E223+'Economische variabelen'!E223*0.5*Invoer!P21</f>
        <v>0</v>
      </c>
      <c r="CB293" s="34"/>
      <c r="CC293" s="58" t="s">
        <v>109</v>
      </c>
      <c r="CD293" s="59" t="s">
        <v>172</v>
      </c>
      <c r="CE293" s="61">
        <f>CA293</f>
        <v>0</v>
      </c>
      <c r="CR293" s="40"/>
      <c r="CS293" s="40"/>
      <c r="CT293" s="40"/>
      <c r="CU293" s="40"/>
      <c r="CV293" s="119"/>
      <c r="CW293" s="40"/>
      <c r="CX293" s="34"/>
      <c r="CY293" s="34"/>
      <c r="CZ293" s="34"/>
      <c r="DA293" s="34"/>
      <c r="DB293" s="34"/>
      <c r="DC293" s="34"/>
      <c r="DD293" s="34"/>
      <c r="DE293" s="34"/>
      <c r="DF293" s="34"/>
      <c r="DG293" s="34"/>
      <c r="DH293" s="34"/>
      <c r="DI293" s="34"/>
      <c r="DJ293" s="34"/>
      <c r="DK293" s="34"/>
      <c r="DL293" s="34"/>
      <c r="DM293" s="34"/>
      <c r="DN293" s="34"/>
      <c r="DO293" s="34"/>
      <c r="DP293" s="34"/>
      <c r="DQ293" s="34"/>
      <c r="DR293" s="34"/>
      <c r="DS293" s="34"/>
      <c r="DT293" s="40"/>
    </row>
    <row r="294" spans="1:168" x14ac:dyDescent="0.25">
      <c r="A294" s="34"/>
      <c r="B294" s="141"/>
      <c r="C294" s="34" t="s">
        <v>175</v>
      </c>
      <c r="D294" s="70">
        <f>D85</f>
        <v>0</v>
      </c>
      <c r="E294" s="34"/>
      <c r="F294" s="141"/>
      <c r="G294" s="96" t="s">
        <v>176</v>
      </c>
      <c r="H294" s="70">
        <f>H85</f>
        <v>2.31</v>
      </c>
      <c r="J294" s="34"/>
      <c r="K294" s="34"/>
      <c r="L294" s="34"/>
      <c r="M294" s="34"/>
      <c r="N294" s="40"/>
      <c r="O294" s="40"/>
      <c r="P294" s="40"/>
      <c r="Q294" s="40"/>
      <c r="R294" s="40"/>
      <c r="S294" s="40"/>
      <c r="T294" s="40"/>
      <c r="U294" s="40"/>
      <c r="V294" s="40"/>
      <c r="W294" s="40"/>
      <c r="X294" s="40"/>
      <c r="Y294" s="411"/>
      <c r="Z294" s="427"/>
      <c r="AA294" s="141"/>
      <c r="AB294" s="34" t="s">
        <v>175</v>
      </c>
      <c r="AC294" s="70">
        <f>AC188</f>
        <v>0</v>
      </c>
      <c r="AD294" s="34"/>
      <c r="AE294" s="141"/>
      <c r="AF294" s="96" t="s">
        <v>176</v>
      </c>
      <c r="AG294" s="70">
        <f>AG188</f>
        <v>2.31</v>
      </c>
      <c r="AX294" s="461"/>
      <c r="AZ294" s="141"/>
      <c r="BA294" s="34" t="s">
        <v>175</v>
      </c>
      <c r="BB294" s="70">
        <f>BB188</f>
        <v>0</v>
      </c>
      <c r="BC294" s="34"/>
      <c r="BD294" s="141"/>
      <c r="BE294" s="96" t="s">
        <v>176</v>
      </c>
      <c r="BF294" s="70">
        <f>BF188</f>
        <v>2.31</v>
      </c>
      <c r="BW294" s="119"/>
      <c r="BY294" s="141"/>
      <c r="BZ294" s="34" t="s">
        <v>175</v>
      </c>
      <c r="CA294" s="70">
        <f>CA188</f>
        <v>0</v>
      </c>
      <c r="CB294" s="34"/>
      <c r="CC294" s="141"/>
      <c r="CD294" s="96" t="s">
        <v>176</v>
      </c>
      <c r="CE294" s="70">
        <f>CE188</f>
        <v>2.31</v>
      </c>
      <c r="CR294" s="40"/>
      <c r="CS294" s="40"/>
      <c r="CT294" s="40"/>
      <c r="CU294" s="40"/>
      <c r="CV294" s="119"/>
      <c r="CW294" s="40"/>
      <c r="CX294" s="34"/>
      <c r="CY294" s="34"/>
      <c r="CZ294" s="34"/>
      <c r="DA294" s="34"/>
      <c r="DB294" s="34"/>
      <c r="DC294" s="34"/>
      <c r="DD294" s="34"/>
      <c r="DE294" s="34"/>
      <c r="DF294" s="34"/>
      <c r="DG294" s="34"/>
      <c r="DH294" s="34"/>
      <c r="DI294" s="34"/>
      <c r="DJ294" s="34"/>
      <c r="DK294" s="34"/>
      <c r="DL294" s="34"/>
      <c r="DM294" s="34"/>
      <c r="DN294" s="34"/>
      <c r="DO294" s="34"/>
      <c r="DP294" s="34"/>
      <c r="DQ294" s="34"/>
      <c r="DR294" s="34"/>
      <c r="DS294" s="34"/>
      <c r="DT294" s="40"/>
    </row>
    <row r="295" spans="1:168" ht="15.6" thickBot="1" x14ac:dyDescent="0.3">
      <c r="A295" s="34"/>
      <c r="B295" s="137"/>
      <c r="C295" s="99" t="s">
        <v>182</v>
      </c>
      <c r="D295" s="86">
        <f>D293*D294</f>
        <v>0</v>
      </c>
      <c r="E295" s="34"/>
      <c r="F295" s="137"/>
      <c r="G295" s="142" t="s">
        <v>183</v>
      </c>
      <c r="H295" s="86">
        <f>H293*H294</f>
        <v>0</v>
      </c>
      <c r="J295" s="34"/>
      <c r="K295" s="34"/>
      <c r="L295" s="34"/>
      <c r="M295" s="34"/>
      <c r="N295" s="40"/>
      <c r="O295" s="40"/>
      <c r="P295" s="40"/>
      <c r="Q295" s="40"/>
      <c r="R295" s="40"/>
      <c r="S295" s="40"/>
      <c r="T295" s="40"/>
      <c r="U295" s="40"/>
      <c r="V295" s="40"/>
      <c r="W295" s="40"/>
      <c r="X295" s="40"/>
      <c r="Y295" s="411"/>
      <c r="AA295" s="137"/>
      <c r="AB295" s="99" t="s">
        <v>182</v>
      </c>
      <c r="AC295" s="86">
        <f>AC293*AC294</f>
        <v>0</v>
      </c>
      <c r="AD295" s="34"/>
      <c r="AE295" s="137"/>
      <c r="AF295" s="142" t="s">
        <v>183</v>
      </c>
      <c r="AG295" s="86">
        <f>AG293*AG294</f>
        <v>0</v>
      </c>
      <c r="AX295" s="461"/>
      <c r="AZ295" s="137"/>
      <c r="BA295" s="99" t="s">
        <v>182</v>
      </c>
      <c r="BB295" s="86">
        <f>BB293*BB294</f>
        <v>0</v>
      </c>
      <c r="BC295" s="34"/>
      <c r="BD295" s="137"/>
      <c r="BE295" s="142" t="s">
        <v>183</v>
      </c>
      <c r="BF295" s="86">
        <f>BF293*BF294</f>
        <v>0</v>
      </c>
      <c r="BW295" s="119"/>
      <c r="BY295" s="137"/>
      <c r="BZ295" s="99" t="s">
        <v>182</v>
      </c>
      <c r="CA295" s="86">
        <f>CA293*CA294</f>
        <v>0</v>
      </c>
      <c r="CB295" s="34"/>
      <c r="CC295" s="137"/>
      <c r="CD295" s="142" t="s">
        <v>183</v>
      </c>
      <c r="CE295" s="86">
        <f>CE293*CE294</f>
        <v>0</v>
      </c>
      <c r="CR295" s="40"/>
      <c r="CS295" s="40"/>
      <c r="CT295" s="40"/>
      <c r="CU295" s="40"/>
      <c r="CV295" s="38"/>
      <c r="CW295" s="34"/>
      <c r="CX295" s="34"/>
      <c r="CY295" s="34"/>
      <c r="CZ295" s="34"/>
      <c r="DA295" s="34"/>
      <c r="DB295" s="34"/>
      <c r="DC295" s="34"/>
      <c r="DD295" s="34"/>
      <c r="DE295" s="34"/>
      <c r="DF295" s="34"/>
      <c r="DG295" s="34"/>
      <c r="DH295" s="34"/>
      <c r="DI295" s="34"/>
      <c r="DJ295" s="34"/>
      <c r="DK295" s="34"/>
      <c r="DL295" s="34"/>
      <c r="DM295" s="34"/>
      <c r="DN295" s="34"/>
      <c r="DO295" s="34"/>
      <c r="DP295" s="34"/>
      <c r="DQ295" s="34"/>
      <c r="DR295" s="34"/>
      <c r="DS295" s="34"/>
      <c r="DT295" s="40"/>
    </row>
    <row r="296" spans="1:168" ht="15.6" thickBot="1" x14ac:dyDescent="0.3">
      <c r="A296" s="34"/>
      <c r="B296" s="34"/>
      <c r="C296" s="34"/>
      <c r="D296" s="148"/>
      <c r="E296" s="34"/>
      <c r="F296" s="34"/>
      <c r="G296" s="34"/>
      <c r="H296" s="148"/>
      <c r="J296" s="34"/>
      <c r="K296" s="34"/>
      <c r="L296" s="34"/>
      <c r="M296" s="34"/>
      <c r="N296" s="40"/>
      <c r="O296" s="40"/>
      <c r="P296" s="40"/>
      <c r="Q296" s="40"/>
      <c r="R296" s="40"/>
      <c r="S296" s="40"/>
      <c r="T296" s="40"/>
      <c r="U296" s="40"/>
      <c r="V296" s="40"/>
      <c r="W296" s="40"/>
      <c r="X296" s="40"/>
      <c r="Y296" s="411"/>
      <c r="AA296" s="34"/>
      <c r="AB296" s="34"/>
      <c r="AC296" s="148"/>
      <c r="AD296" s="34"/>
      <c r="AE296" s="34"/>
      <c r="AF296" s="34"/>
      <c r="AG296" s="148"/>
      <c r="AX296" s="461"/>
      <c r="AZ296" s="34"/>
      <c r="BA296" s="34"/>
      <c r="BB296" s="148"/>
      <c r="BC296" s="34"/>
      <c r="BD296" s="34"/>
      <c r="BE296" s="34"/>
      <c r="BF296" s="148"/>
      <c r="BW296" s="119"/>
      <c r="BY296" s="34"/>
      <c r="BZ296" s="34"/>
      <c r="CA296" s="148"/>
      <c r="CB296" s="34"/>
      <c r="CC296" s="34"/>
      <c r="CD296" s="34"/>
      <c r="CE296" s="148"/>
      <c r="CR296" s="40"/>
      <c r="CS296" s="40"/>
      <c r="CT296" s="40"/>
      <c r="CU296" s="40"/>
      <c r="CV296" s="38"/>
      <c r="CW296" s="34"/>
      <c r="DT296" s="34"/>
    </row>
    <row r="297" spans="1:168" x14ac:dyDescent="0.25">
      <c r="A297" s="34"/>
      <c r="B297" s="58" t="s">
        <v>110</v>
      </c>
      <c r="C297" s="59" t="s">
        <v>172</v>
      </c>
      <c r="D297" s="61">
        <f>(CALC_Agroforestry!F7+Invoer!M19)*'Economische variabelen'!E224+'Economische variabelen'!E224*0.5*Invoer!M21</f>
        <v>0</v>
      </c>
      <c r="E297" s="34"/>
      <c r="F297" s="58" t="s">
        <v>110</v>
      </c>
      <c r="G297" s="59" t="s">
        <v>172</v>
      </c>
      <c r="H297" s="61">
        <f>D297</f>
        <v>0</v>
      </c>
      <c r="Y297" s="411"/>
      <c r="AA297" s="58" t="s">
        <v>110</v>
      </c>
      <c r="AB297" s="59" t="s">
        <v>172</v>
      </c>
      <c r="AC297" s="61">
        <f>(CALC_Agroforestry!F12+Invoer!N19)*'Economische variabelen'!E224+'Economische variabelen'!E224*0.5*Invoer!N21</f>
        <v>0</v>
      </c>
      <c r="AD297" s="34"/>
      <c r="AE297" s="58" t="s">
        <v>110</v>
      </c>
      <c r="AF297" s="59" t="s">
        <v>172</v>
      </c>
      <c r="AG297" s="61">
        <f>AC297</f>
        <v>0</v>
      </c>
      <c r="AX297" s="461"/>
      <c r="AZ297" s="58" t="s">
        <v>110</v>
      </c>
      <c r="BA297" s="59" t="s">
        <v>172</v>
      </c>
      <c r="BB297" s="61">
        <f>(CALC_Agroforestry!F17+Invoer!O19)*'Economische variabelen'!E224+'Economische variabelen'!E224*0.5*Invoer!O21</f>
        <v>0</v>
      </c>
      <c r="BC297" s="34"/>
      <c r="BD297" s="58" t="s">
        <v>110</v>
      </c>
      <c r="BE297" s="59" t="s">
        <v>172</v>
      </c>
      <c r="BF297" s="61">
        <f>BB297</f>
        <v>0</v>
      </c>
      <c r="BW297" s="119"/>
      <c r="BY297" s="58" t="s">
        <v>110</v>
      </c>
      <c r="BZ297" s="59" t="s">
        <v>172</v>
      </c>
      <c r="CA297" s="61">
        <f>(CALC_Agroforestry!F22+Invoer!P19)*'Economische variabelen'!E224+'Economische variabelen'!E224*0.5*Invoer!P21</f>
        <v>0</v>
      </c>
      <c r="CB297" s="34"/>
      <c r="CC297" s="58" t="s">
        <v>110</v>
      </c>
      <c r="CD297" s="59" t="s">
        <v>172</v>
      </c>
      <c r="CE297" s="61">
        <f>CA297</f>
        <v>0</v>
      </c>
      <c r="CR297" s="40"/>
      <c r="CS297" s="40"/>
      <c r="CT297" s="40"/>
      <c r="CU297" s="40"/>
      <c r="CV297" s="38"/>
      <c r="CW297" s="34"/>
      <c r="DT297" s="34"/>
    </row>
    <row r="298" spans="1:168" x14ac:dyDescent="0.25">
      <c r="A298" s="34"/>
      <c r="B298" s="141"/>
      <c r="C298" s="34" t="s">
        <v>175</v>
      </c>
      <c r="D298" s="70">
        <f>D89</f>
        <v>0</v>
      </c>
      <c r="E298" s="34"/>
      <c r="F298" s="141"/>
      <c r="G298" s="96" t="s">
        <v>176</v>
      </c>
      <c r="H298" s="70">
        <f>H89</f>
        <v>3.6</v>
      </c>
      <c r="Y298" s="411"/>
      <c r="AA298" s="141"/>
      <c r="AB298" s="34" t="s">
        <v>175</v>
      </c>
      <c r="AC298" s="70">
        <f>AC192</f>
        <v>0</v>
      </c>
      <c r="AD298" s="34"/>
      <c r="AE298" s="141"/>
      <c r="AF298" s="96" t="s">
        <v>176</v>
      </c>
      <c r="AG298" s="70">
        <f>AG192</f>
        <v>3.6</v>
      </c>
      <c r="AX298" s="461"/>
      <c r="AZ298" s="141"/>
      <c r="BA298" s="34" t="s">
        <v>175</v>
      </c>
      <c r="BB298" s="70">
        <f>BB192</f>
        <v>0</v>
      </c>
      <c r="BC298" s="34"/>
      <c r="BD298" s="141"/>
      <c r="BE298" s="96" t="s">
        <v>176</v>
      </c>
      <c r="BF298" s="70">
        <f>BF192</f>
        <v>3.6</v>
      </c>
      <c r="BW298" s="119"/>
      <c r="BY298" s="141"/>
      <c r="BZ298" s="34" t="s">
        <v>175</v>
      </c>
      <c r="CA298" s="70">
        <f>CA192</f>
        <v>0</v>
      </c>
      <c r="CB298" s="34"/>
      <c r="CC298" s="141"/>
      <c r="CD298" s="96" t="s">
        <v>176</v>
      </c>
      <c r="CE298" s="70">
        <f>CE192</f>
        <v>3.6</v>
      </c>
      <c r="CR298" s="40"/>
      <c r="CS298" s="40"/>
      <c r="CT298" s="40"/>
      <c r="CU298" s="40"/>
      <c r="CV298" s="38"/>
      <c r="CW298" s="34"/>
      <c r="DT298" s="34"/>
    </row>
    <row r="299" spans="1:168" ht="15.6" thickBot="1" x14ac:dyDescent="0.3">
      <c r="A299" s="34"/>
      <c r="B299" s="137"/>
      <c r="C299" s="99" t="s">
        <v>182</v>
      </c>
      <c r="D299" s="86">
        <f>D297*D298</f>
        <v>0</v>
      </c>
      <c r="E299" s="34"/>
      <c r="F299" s="137"/>
      <c r="G299" s="142" t="s">
        <v>183</v>
      </c>
      <c r="H299" s="86">
        <f>H297*H298</f>
        <v>0</v>
      </c>
      <c r="Y299" s="411"/>
      <c r="AA299" s="137"/>
      <c r="AB299" s="99" t="s">
        <v>182</v>
      </c>
      <c r="AC299" s="86">
        <f>AC297*AC298</f>
        <v>0</v>
      </c>
      <c r="AD299" s="34"/>
      <c r="AE299" s="137"/>
      <c r="AF299" s="142" t="s">
        <v>183</v>
      </c>
      <c r="AG299" s="86">
        <f>AG297*AG298</f>
        <v>0</v>
      </c>
      <c r="AX299" s="461"/>
      <c r="AY299" s="34"/>
      <c r="AZ299" s="137"/>
      <c r="BA299" s="99" t="s">
        <v>182</v>
      </c>
      <c r="BB299" s="86">
        <f>BB297*BB298</f>
        <v>0</v>
      </c>
      <c r="BC299" s="34"/>
      <c r="BD299" s="137"/>
      <c r="BE299" s="142" t="s">
        <v>183</v>
      </c>
      <c r="BF299" s="86">
        <f>BF297*BF298</f>
        <v>0</v>
      </c>
      <c r="BW299" s="119"/>
      <c r="BY299" s="137"/>
      <c r="BZ299" s="99" t="s">
        <v>182</v>
      </c>
      <c r="CA299" s="86">
        <f>CA297*CA298</f>
        <v>0</v>
      </c>
      <c r="CB299" s="34"/>
      <c r="CC299" s="137"/>
      <c r="CD299" s="142" t="s">
        <v>183</v>
      </c>
      <c r="CE299" s="86">
        <f>CE297*CE298</f>
        <v>0</v>
      </c>
      <c r="CR299" s="40"/>
      <c r="CS299" s="40"/>
      <c r="CT299" s="40"/>
      <c r="CU299" s="40"/>
      <c r="CV299" s="480"/>
      <c r="CW299" s="34"/>
      <c r="DT299" s="34"/>
    </row>
    <row r="300" spans="1:168" ht="15.6" thickBot="1" x14ac:dyDescent="0.3">
      <c r="A300" s="34"/>
      <c r="B300" s="34"/>
      <c r="C300" s="34"/>
      <c r="D300" s="148"/>
      <c r="E300" s="34"/>
      <c r="Y300" s="411"/>
      <c r="AA300" s="34"/>
      <c r="AB300" s="34"/>
      <c r="AC300" s="148"/>
      <c r="AD300" s="34"/>
      <c r="AE300" s="34"/>
      <c r="AF300" s="34"/>
      <c r="AG300" s="148"/>
      <c r="AX300" s="461"/>
      <c r="AY300" s="34"/>
      <c r="AZ300" s="34"/>
      <c r="BA300" s="34"/>
      <c r="BB300" s="148"/>
      <c r="BC300" s="34"/>
      <c r="BD300" s="34"/>
      <c r="BE300" s="34"/>
      <c r="BF300" s="148"/>
      <c r="BW300" s="119"/>
      <c r="BY300" s="34"/>
      <c r="BZ300" s="34"/>
      <c r="CA300" s="148"/>
      <c r="CB300" s="34"/>
      <c r="CC300" s="34"/>
      <c r="CD300" s="34"/>
      <c r="CE300" s="148"/>
      <c r="CR300" s="40"/>
      <c r="CS300" s="40"/>
      <c r="CT300" s="40"/>
      <c r="CU300" s="40"/>
      <c r="CV300" s="461"/>
      <c r="DT300" s="34"/>
    </row>
    <row r="301" spans="1:168" x14ac:dyDescent="0.25">
      <c r="A301" s="34"/>
      <c r="B301" s="58" t="s">
        <v>199</v>
      </c>
      <c r="C301" s="59" t="s">
        <v>172</v>
      </c>
      <c r="D301" s="61">
        <f>Invoer!M29</f>
        <v>0</v>
      </c>
      <c r="E301" s="34"/>
      <c r="Y301" s="411"/>
      <c r="AA301" s="58" t="s">
        <v>21</v>
      </c>
      <c r="AB301" s="150" t="s">
        <v>172</v>
      </c>
      <c r="AC301" s="61">
        <f>Invoer!N25</f>
        <v>0</v>
      </c>
      <c r="AD301" s="34"/>
      <c r="AE301" s="34"/>
      <c r="AF301" s="34"/>
      <c r="AG301" s="148"/>
      <c r="AX301" s="461"/>
      <c r="AZ301" s="151" t="s">
        <v>21</v>
      </c>
      <c r="BA301" s="150" t="s">
        <v>172</v>
      </c>
      <c r="BB301" s="61">
        <f>Invoer!O25</f>
        <v>0</v>
      </c>
      <c r="BC301" s="34"/>
      <c r="BD301" s="34"/>
      <c r="BE301" s="34"/>
      <c r="BF301" s="148"/>
      <c r="BW301" s="460"/>
      <c r="BY301" s="151" t="s">
        <v>21</v>
      </c>
      <c r="BZ301" s="150" t="s">
        <v>172</v>
      </c>
      <c r="CA301" s="61">
        <f>Invoer!P25</f>
        <v>0</v>
      </c>
      <c r="CB301" s="34"/>
      <c r="CC301" s="34"/>
      <c r="CD301" s="34"/>
      <c r="CE301" s="148"/>
      <c r="CR301" s="40"/>
      <c r="CS301" s="40"/>
      <c r="CT301" s="40"/>
      <c r="CU301" s="40"/>
      <c r="CV301" s="461"/>
    </row>
    <row r="302" spans="1:168" x14ac:dyDescent="0.25">
      <c r="A302" s="34"/>
      <c r="B302" s="141"/>
      <c r="C302" s="34" t="s">
        <v>200</v>
      </c>
      <c r="D302" s="70">
        <f>'Invoer - uitgebreid'!J42</f>
        <v>0.09</v>
      </c>
      <c r="E302" s="34"/>
      <c r="Y302" s="411"/>
      <c r="AA302" s="141"/>
      <c r="AB302" s="149" t="s">
        <v>185</v>
      </c>
      <c r="AC302" s="154">
        <f>IF('Invoer - uitgebreid'!J33&lt;1.77,'CALC_Value case'!AC301*Milieuvariabelen!B105,0)</f>
        <v>0</v>
      </c>
      <c r="AD302" s="34"/>
      <c r="AE302" s="34"/>
      <c r="AF302" s="34"/>
      <c r="AG302" s="148"/>
      <c r="AX302" s="461"/>
      <c r="AZ302" s="141"/>
      <c r="BA302" s="149" t="s">
        <v>185</v>
      </c>
      <c r="BB302" s="154">
        <f>IF('Invoer - uitgebreid'!J33&lt;1.77,'CALC_Value case'!BB301*Milieuvariabelen!B113,0)</f>
        <v>0</v>
      </c>
      <c r="BC302" s="34"/>
      <c r="BD302" s="34"/>
      <c r="BE302" s="34"/>
      <c r="BF302" s="148"/>
      <c r="BW302" s="460"/>
      <c r="BY302" s="141"/>
      <c r="BZ302" s="149" t="s">
        <v>185</v>
      </c>
      <c r="CA302" s="154">
        <f>IF('Invoer - uitgebreid'!J33&lt;1.77,'CALC_Value case'!CA301*Milieuvariabelen!B121,0)</f>
        <v>0</v>
      </c>
      <c r="CB302" s="34"/>
      <c r="CC302" s="34"/>
      <c r="CD302" s="34"/>
      <c r="CE302" s="148"/>
      <c r="CF302" s="244"/>
      <c r="CR302" s="40"/>
      <c r="CS302" s="40"/>
      <c r="CT302" s="40"/>
      <c r="CU302" s="40"/>
      <c r="CV302" s="461"/>
    </row>
    <row r="303" spans="1:168" x14ac:dyDescent="0.25">
      <c r="A303" s="34"/>
      <c r="B303" s="149"/>
      <c r="C303" s="149" t="s">
        <v>201</v>
      </c>
      <c r="D303" s="70">
        <f>Milieuvariabelen!H134</f>
        <v>21.5</v>
      </c>
      <c r="E303" s="34"/>
      <c r="Y303" s="411"/>
      <c r="AA303" s="141"/>
      <c r="AB303" s="34" t="s">
        <v>185</v>
      </c>
      <c r="AC303" s="154">
        <f>IF(AND('Invoer - uitgebreid'!J33&lt;2.15,'Invoer - uitgebreid'!J33&gt;1.77),'CALC_Value case'!AC301*Milieuvariabelen!B106,0)</f>
        <v>0</v>
      </c>
      <c r="AD303" s="34"/>
      <c r="AE303" s="34"/>
      <c r="AF303" s="34"/>
      <c r="AG303" s="148"/>
      <c r="AX303" s="461"/>
      <c r="AZ303" s="141"/>
      <c r="BA303" s="34" t="s">
        <v>185</v>
      </c>
      <c r="BB303" s="154">
        <f>IF(AND('Invoer - uitgebreid'!J33&lt;2.15,'Invoer - uitgebreid'!J33&gt;1.77),'CALC_Value case'!BB301*Milieuvariabelen!B114,0)</f>
        <v>0</v>
      </c>
      <c r="BC303" s="34"/>
      <c r="BD303" s="34"/>
      <c r="BE303" s="34"/>
      <c r="BF303" s="148"/>
      <c r="BW303" s="461"/>
      <c r="BY303" s="141"/>
      <c r="BZ303" s="34" t="s">
        <v>185</v>
      </c>
      <c r="CA303" s="154">
        <f>IF(AND('Invoer - uitgebreid'!J33&lt;2.15,'Invoer - uitgebreid'!J33&gt;1.77),'CALC_Value case'!CA301*Milieuvariabelen!B122,0)</f>
        <v>0</v>
      </c>
      <c r="CB303" s="244"/>
      <c r="CC303" s="244"/>
      <c r="CD303" s="244"/>
      <c r="CE303" s="244"/>
      <c r="CF303" s="244"/>
      <c r="CR303" s="34"/>
      <c r="CS303" s="34"/>
      <c r="CT303" s="34"/>
      <c r="CU303" s="34"/>
      <c r="CV303" s="461"/>
    </row>
    <row r="304" spans="1:168" ht="15.6" thickBot="1" x14ac:dyDescent="0.3">
      <c r="A304" s="34"/>
      <c r="B304" s="137"/>
      <c r="C304" s="99" t="s">
        <v>182</v>
      </c>
      <c r="D304" s="86">
        <f>D301*D302*D303</f>
        <v>0</v>
      </c>
      <c r="E304" s="34"/>
      <c r="Y304" s="411"/>
      <c r="AA304" s="141"/>
      <c r="AB304" s="34" t="s">
        <v>185</v>
      </c>
      <c r="AC304" s="154">
        <f>IF(AND('Invoer - uitgebreid'!J33&lt;2.65,'Invoer - uitgebreid'!J33&gt;2.15),'CALC_Value case'!AC301*Milieuvariabelen!B107,0)</f>
        <v>0</v>
      </c>
      <c r="AD304" s="34"/>
      <c r="AE304" s="34"/>
      <c r="AF304" s="34"/>
      <c r="AG304" s="148"/>
      <c r="AX304" s="461"/>
      <c r="AZ304" s="141"/>
      <c r="BA304" s="34" t="s">
        <v>185</v>
      </c>
      <c r="BB304" s="154">
        <f>IF(AND('Invoer - uitgebreid'!J33&lt;2.65,'Invoer - uitgebreid'!J33&gt;2.15),'CALC_Value case'!BB301*Milieuvariabelen!B115,0)</f>
        <v>0</v>
      </c>
      <c r="BC304" s="34"/>
      <c r="BD304" s="34"/>
      <c r="BE304" s="34"/>
      <c r="BF304" s="148"/>
      <c r="BW304" s="461"/>
      <c r="BY304" s="141"/>
      <c r="BZ304" s="34" t="s">
        <v>185</v>
      </c>
      <c r="CA304" s="154">
        <f>IF(AND('Invoer - uitgebreid'!J33&lt;2.65,'Invoer - uitgebreid'!J33&gt;2.15),'CALC_Value case'!CA301*Milieuvariabelen!B123,0)</f>
        <v>0</v>
      </c>
      <c r="CB304" s="244"/>
      <c r="CC304" s="244"/>
      <c r="CD304" s="244"/>
      <c r="CE304" s="244"/>
      <c r="CF304" s="244"/>
      <c r="CR304" s="34"/>
      <c r="CS304" s="34"/>
      <c r="CT304" s="34"/>
      <c r="CU304" s="34"/>
      <c r="CV304" s="461"/>
    </row>
    <row r="305" spans="1:100" ht="15.6" thickBot="1" x14ac:dyDescent="0.3">
      <c r="A305" s="34"/>
      <c r="B305" s="34"/>
      <c r="C305" s="34"/>
      <c r="D305" s="148"/>
      <c r="E305" s="34"/>
      <c r="F305" s="34"/>
      <c r="G305" s="34"/>
      <c r="H305" s="148"/>
      <c r="Y305" s="411"/>
      <c r="AA305" s="156"/>
      <c r="AB305" s="157" t="s">
        <v>185</v>
      </c>
      <c r="AC305" s="154">
        <f>IF('Invoer - uitgebreid'!J33&gt;2.65,'CALC_Value case'!AC301*Milieuvariabelen!B108,0)</f>
        <v>0</v>
      </c>
      <c r="AD305" s="34"/>
      <c r="AE305" s="34"/>
      <c r="AF305" s="34"/>
      <c r="AG305" s="148"/>
      <c r="AX305" s="461"/>
      <c r="AZ305" s="156"/>
      <c r="BA305" s="157" t="s">
        <v>185</v>
      </c>
      <c r="BB305" s="154">
        <f>IF('Invoer - uitgebreid'!J33&gt;2.65,'CALC_Value case'!BB301*Milieuvariabelen!B116,0)</f>
        <v>0</v>
      </c>
      <c r="BC305" s="34"/>
      <c r="BD305" s="34"/>
      <c r="BE305" s="34"/>
      <c r="BF305" s="148"/>
      <c r="BW305" s="461"/>
      <c r="BY305" s="156"/>
      <c r="BZ305" s="157" t="s">
        <v>185</v>
      </c>
      <c r="CA305" s="154">
        <f>IF('Invoer - uitgebreid'!J33&gt;2.65,'CALC_Value case'!CA301*Milieuvariabelen!B124,0)</f>
        <v>0</v>
      </c>
      <c r="CB305" s="244"/>
      <c r="CC305" s="244"/>
      <c r="CD305" s="244"/>
      <c r="CE305" s="244"/>
      <c r="CF305" s="244"/>
      <c r="CR305" s="34"/>
      <c r="CS305" s="34"/>
      <c r="CT305" s="34"/>
      <c r="CU305" s="34"/>
      <c r="CV305" s="461"/>
    </row>
    <row r="306" spans="1:100" ht="18" customHeight="1" thickBot="1" x14ac:dyDescent="0.3">
      <c r="A306" s="33"/>
      <c r="B306" s="58" t="s">
        <v>21</v>
      </c>
      <c r="C306" s="150" t="s">
        <v>172</v>
      </c>
      <c r="D306" s="61">
        <f>Invoer!M25</f>
        <v>0</v>
      </c>
      <c r="E306" s="34"/>
      <c r="Y306" s="411"/>
      <c r="AA306" s="159"/>
      <c r="AB306" s="160" t="s">
        <v>182</v>
      </c>
      <c r="AC306" s="86">
        <f>SUM(AC302:AC305)</f>
        <v>0</v>
      </c>
      <c r="AD306" s="34"/>
      <c r="AX306" s="461"/>
      <c r="AZ306" s="159"/>
      <c r="BA306" s="160" t="s">
        <v>182</v>
      </c>
      <c r="BB306" s="86">
        <f>SUM(BB302:BB305)</f>
        <v>0</v>
      </c>
      <c r="BC306" s="34"/>
      <c r="BW306" s="461"/>
      <c r="BY306" s="159"/>
      <c r="BZ306" s="160" t="s">
        <v>182</v>
      </c>
      <c r="CA306" s="86">
        <f>SUM(CA302:CA305)</f>
        <v>0</v>
      </c>
      <c r="CB306" s="244"/>
      <c r="CC306" s="244"/>
      <c r="CD306" s="244"/>
      <c r="CE306" s="244"/>
      <c r="CF306" s="244"/>
      <c r="CR306" s="34"/>
      <c r="CS306" s="34"/>
      <c r="CT306" s="34"/>
      <c r="CU306" s="34"/>
      <c r="CV306" s="461"/>
    </row>
    <row r="307" spans="1:100" ht="15.6" thickBot="1" x14ac:dyDescent="0.3">
      <c r="A307" s="33"/>
      <c r="B307" s="141"/>
      <c r="C307" s="149" t="s">
        <v>185</v>
      </c>
      <c r="D307" s="154">
        <f>IF('Invoer - uitgebreid'!J33&lt;1.77,'CALC_Value case'!D306*Milieuvariabelen!B97,0)</f>
        <v>0</v>
      </c>
      <c r="Y307" s="411"/>
      <c r="AD307" s="244"/>
      <c r="AE307" s="244"/>
      <c r="AX307" s="461"/>
      <c r="BW307" s="461"/>
      <c r="CB307" s="244"/>
      <c r="CC307" s="244"/>
      <c r="CD307" s="244"/>
      <c r="CE307" s="244"/>
      <c r="CF307" s="244"/>
      <c r="CR307" s="34"/>
      <c r="CS307" s="34"/>
      <c r="CT307" s="34"/>
      <c r="CU307" s="34"/>
      <c r="CV307" s="461"/>
    </row>
    <row r="308" spans="1:100" x14ac:dyDescent="0.25">
      <c r="A308" s="33"/>
      <c r="B308" s="141"/>
      <c r="C308" s="34" t="s">
        <v>185</v>
      </c>
      <c r="D308" s="154">
        <f>IF(AND('Invoer - uitgebreid'!J33&lt;2.15,'Invoer - uitgebreid'!J33&gt;1.77),'CALC_Value case'!D306*Milieuvariabelen!B98,0)</f>
        <v>0</v>
      </c>
      <c r="I308" s="34"/>
      <c r="Y308" s="411"/>
      <c r="AA308" s="58" t="s">
        <v>23</v>
      </c>
      <c r="AB308" s="150" t="s">
        <v>172</v>
      </c>
      <c r="AC308" s="61">
        <f>Invoer!N26</f>
        <v>0</v>
      </c>
      <c r="AD308" s="244"/>
      <c r="AE308" s="244"/>
      <c r="AX308" s="461"/>
      <c r="AZ308" s="151" t="s">
        <v>23</v>
      </c>
      <c r="BA308" s="150" t="s">
        <v>172</v>
      </c>
      <c r="BB308" s="61">
        <f>Invoer!O26</f>
        <v>0</v>
      </c>
      <c r="BW308" s="461"/>
      <c r="BY308" s="151" t="s">
        <v>23</v>
      </c>
      <c r="BZ308" s="150" t="s">
        <v>172</v>
      </c>
      <c r="CA308" s="61">
        <f>Invoer!P26</f>
        <v>0</v>
      </c>
      <c r="CB308" s="244"/>
      <c r="CC308" s="244"/>
      <c r="CD308" s="244"/>
      <c r="CE308" s="244"/>
      <c r="CF308" s="244"/>
      <c r="CV308" s="461"/>
    </row>
    <row r="309" spans="1:100" x14ac:dyDescent="0.25">
      <c r="A309" s="33"/>
      <c r="B309" s="141"/>
      <c r="C309" s="34" t="s">
        <v>185</v>
      </c>
      <c r="D309" s="154">
        <f>IF(AND('Invoer - uitgebreid'!J33&lt;2.65,'Invoer - uitgebreid'!J33&gt;2.15),'CALC_Value case'!D306*Milieuvariabelen!B99,0)</f>
        <v>0</v>
      </c>
      <c r="AA309" s="141"/>
      <c r="AB309" s="149" t="s">
        <v>185</v>
      </c>
      <c r="AC309" s="154">
        <f>IF('Invoer - uitgebreid'!J38&lt;1.77,'CALC_Value case'!AC308*Milieuvariabelen!B105,0)</f>
        <v>0</v>
      </c>
      <c r="AD309" s="244"/>
      <c r="AE309" s="244"/>
      <c r="AX309" s="461"/>
      <c r="AZ309" s="141"/>
      <c r="BA309" s="149" t="s">
        <v>185</v>
      </c>
      <c r="BB309" s="154">
        <f>IF('Invoer - uitgebreid'!J38&lt;1.77,'CALC_Value case'!BB308*Milieuvariabelen!B113,0)</f>
        <v>0</v>
      </c>
      <c r="BW309" s="461"/>
      <c r="BY309" s="141"/>
      <c r="BZ309" s="149" t="s">
        <v>185</v>
      </c>
      <c r="CA309" s="154">
        <f>IF('Invoer - uitgebreid'!J38&lt;1.77,'CALC_Value case'!CA308*Milieuvariabelen!B121,0)</f>
        <v>0</v>
      </c>
      <c r="CB309" s="244"/>
      <c r="CC309" s="244"/>
      <c r="CD309" s="244"/>
      <c r="CE309" s="244"/>
      <c r="CF309" s="244"/>
      <c r="CV309" s="461"/>
    </row>
    <row r="310" spans="1:100" x14ac:dyDescent="0.25">
      <c r="A310" s="33"/>
      <c r="B310" s="156"/>
      <c r="C310" s="168" t="s">
        <v>185</v>
      </c>
      <c r="D310" s="154">
        <f>IF('Invoer - uitgebreid'!J33&gt;2.65,'CALC_Value case'!D306*Milieuvariabelen!B100,0)</f>
        <v>0</v>
      </c>
      <c r="AA310" s="141"/>
      <c r="AB310" s="34" t="s">
        <v>185</v>
      </c>
      <c r="AC310" s="154">
        <f>IF(AND('Invoer - uitgebreid'!J38&lt;2.15,'Invoer - uitgebreid'!J38&gt;1.77),'CALC_Value case'!AC308*Milieuvariabelen!B106,0)</f>
        <v>0</v>
      </c>
      <c r="AD310" s="244"/>
      <c r="AE310" s="244"/>
      <c r="AX310" s="461"/>
      <c r="AZ310" s="141"/>
      <c r="BA310" s="34" t="s">
        <v>185</v>
      </c>
      <c r="BB310" s="154">
        <f>IF(AND('Invoer - uitgebreid'!J38&lt;2.15,'Invoer - uitgebreid'!J38&gt;1.77),'CALC_Value case'!BB308*Milieuvariabelen!B114,0)</f>
        <v>0</v>
      </c>
      <c r="BW310" s="461"/>
      <c r="BY310" s="141"/>
      <c r="BZ310" s="34" t="s">
        <v>185</v>
      </c>
      <c r="CA310" s="154">
        <f>IF(AND('Invoer - uitgebreid'!J38&lt;2.15,'Invoer - uitgebreid'!J38&gt;1.77),'CALC_Value case'!CA308*Milieuvariabelen!B122,0)</f>
        <v>0</v>
      </c>
      <c r="CB310" s="244"/>
      <c r="CC310" s="244"/>
      <c r="CD310" s="244"/>
      <c r="CE310" s="244"/>
      <c r="CF310" s="244"/>
      <c r="CV310" s="461"/>
    </row>
    <row r="311" spans="1:100" ht="15.6" thickBot="1" x14ac:dyDescent="0.3">
      <c r="A311" s="33"/>
      <c r="B311" s="169"/>
      <c r="C311" s="170" t="s">
        <v>182</v>
      </c>
      <c r="D311" s="86">
        <f>SUM(D307:D310)</f>
        <v>0</v>
      </c>
      <c r="AA311" s="141"/>
      <c r="AB311" s="34" t="s">
        <v>185</v>
      </c>
      <c r="AC311" s="154">
        <f>IF(AND('Invoer - uitgebreid'!J38&lt;2.65,'Invoer - uitgebreid'!J38&gt;2.15),'CALC_Value case'!AC308*Milieuvariabelen!B107,0)</f>
        <v>0</v>
      </c>
      <c r="AD311" s="244"/>
      <c r="AE311" s="244"/>
      <c r="AX311" s="461"/>
      <c r="AZ311" s="141"/>
      <c r="BA311" s="34" t="s">
        <v>185</v>
      </c>
      <c r="BB311" s="154">
        <f>IF(AND('Invoer - uitgebreid'!J38&lt;2.65,'Invoer - uitgebreid'!J38&gt;2.15),'CALC_Value case'!BB308*Milieuvariabelen!B115,0)</f>
        <v>0</v>
      </c>
      <c r="BW311" s="461"/>
      <c r="BY311" s="141"/>
      <c r="BZ311" s="34" t="s">
        <v>185</v>
      </c>
      <c r="CA311" s="154">
        <f>IF(AND('Invoer - uitgebreid'!J38&lt;2.65,'Invoer - uitgebreid'!J38&gt;2.16),'CALC_Value case'!CA308*Milieuvariabelen!B123,0)</f>
        <v>0</v>
      </c>
      <c r="CB311" s="244"/>
      <c r="CC311" s="244"/>
      <c r="CD311" s="244"/>
      <c r="CE311" s="244"/>
      <c r="CF311" s="244"/>
      <c r="CV311" s="461"/>
    </row>
    <row r="312" spans="1:100" ht="15.6" thickBot="1" x14ac:dyDescent="0.3">
      <c r="A312" s="33"/>
      <c r="B312" s="340"/>
      <c r="C312" s="337"/>
      <c r="D312" s="341"/>
      <c r="AA312" s="156"/>
      <c r="AB312" s="157" t="s">
        <v>185</v>
      </c>
      <c r="AC312" s="154">
        <f>IF('Invoer - uitgebreid'!J38&gt;2.65,'CALC_Value case'!AC308*Milieuvariabelen!B108,0)</f>
        <v>0</v>
      </c>
      <c r="AD312" s="244"/>
      <c r="AE312" s="244"/>
      <c r="AX312" s="461"/>
      <c r="AZ312" s="156"/>
      <c r="BA312" s="157" t="s">
        <v>185</v>
      </c>
      <c r="BB312" s="154">
        <f>IF('Invoer - uitgebreid'!J38&gt;2.65,'CALC_Value case'!BB308*Milieuvariabelen!B116,0)</f>
        <v>0</v>
      </c>
      <c r="BW312" s="461"/>
      <c r="BY312" s="156"/>
      <c r="BZ312" s="157" t="s">
        <v>185</v>
      </c>
      <c r="CA312" s="154">
        <f>IF('Invoer - uitgebreid'!J38&gt;2.65,'CALC_Value case'!CA308*Milieuvariabelen!B124,0)</f>
        <v>0</v>
      </c>
      <c r="CB312" s="244"/>
      <c r="CC312" s="244"/>
      <c r="CD312" s="244"/>
      <c r="CE312" s="244"/>
      <c r="CF312" s="244"/>
      <c r="CV312" s="461"/>
    </row>
    <row r="313" spans="1:100" ht="15.6" thickBot="1" x14ac:dyDescent="0.3">
      <c r="A313" s="33"/>
      <c r="B313" s="58" t="s">
        <v>23</v>
      </c>
      <c r="C313" s="150" t="s">
        <v>172</v>
      </c>
      <c r="D313" s="61">
        <f>Invoer!M26</f>
        <v>0</v>
      </c>
      <c r="Y313" s="259"/>
      <c r="Z313" s="244"/>
      <c r="AA313" s="159"/>
      <c r="AB313" s="160" t="s">
        <v>182</v>
      </c>
      <c r="AC313" s="86">
        <f>SUM(AC309:AC312)</f>
        <v>0</v>
      </c>
      <c r="AD313" s="244"/>
      <c r="AE313" s="244"/>
      <c r="AX313" s="461"/>
      <c r="AZ313" s="159"/>
      <c r="BA313" s="160" t="s">
        <v>182</v>
      </c>
      <c r="BB313" s="86">
        <f>SUM(BB309:BB312)</f>
        <v>0</v>
      </c>
      <c r="BW313" s="461"/>
      <c r="BY313" s="159"/>
      <c r="BZ313" s="160" t="s">
        <v>182</v>
      </c>
      <c r="CA313" s="86">
        <f>SUM(CA309:CA312)</f>
        <v>0</v>
      </c>
      <c r="CB313" s="244"/>
      <c r="CC313" s="244"/>
      <c r="CD313" s="244"/>
      <c r="CE313" s="244"/>
      <c r="CF313" s="244"/>
      <c r="CV313" s="461"/>
    </row>
    <row r="314" spans="1:100" x14ac:dyDescent="0.25">
      <c r="A314" s="33"/>
      <c r="B314" s="141"/>
      <c r="C314" s="149" t="s">
        <v>185</v>
      </c>
      <c r="D314" s="154">
        <f>IF('Invoer - uitgebreid'!J38&lt;1.77,'CALC_Value case'!D313*Milieuvariabelen!B97,0)</f>
        <v>0</v>
      </c>
      <c r="Y314" s="259"/>
      <c r="Z314" s="244"/>
      <c r="AA314" s="244"/>
      <c r="AB314" s="244"/>
      <c r="AC314" s="244"/>
      <c r="AD314" s="244"/>
      <c r="AE314" s="244"/>
      <c r="AF314" s="244"/>
      <c r="AG314" s="244"/>
      <c r="AX314" s="461"/>
      <c r="AZ314" s="244"/>
      <c r="BA314" s="244"/>
      <c r="BB314" s="244"/>
      <c r="BC314" s="244"/>
      <c r="BD314" s="244"/>
      <c r="BE314" s="244"/>
      <c r="BF314" s="244"/>
      <c r="BW314" s="461"/>
      <c r="CB314" s="244"/>
      <c r="CC314" s="244"/>
      <c r="CD314" s="244"/>
      <c r="CE314" s="244"/>
      <c r="CF314" s="244"/>
      <c r="CV314" s="461"/>
    </row>
    <row r="315" spans="1:100" ht="15.6" thickBot="1" x14ac:dyDescent="0.3">
      <c r="A315" s="33"/>
      <c r="B315" s="141"/>
      <c r="C315" s="34" t="s">
        <v>185</v>
      </c>
      <c r="D315" s="154">
        <f>IF(AND('Invoer - uitgebreid'!J38&lt;2.15,'Invoer - uitgebreid'!J38&gt;1.77),'CALC_Value case'!D313*Milieuvariabelen!B98,0)</f>
        <v>0</v>
      </c>
      <c r="Y315" s="259"/>
      <c r="Z315" s="244"/>
      <c r="AA315" s="244"/>
      <c r="AB315" s="244"/>
      <c r="AC315" s="244"/>
      <c r="AD315" s="244"/>
      <c r="AE315" s="244"/>
      <c r="AF315" s="244"/>
      <c r="AG315" s="244"/>
      <c r="AX315" s="461"/>
      <c r="AZ315" s="244"/>
      <c r="BA315" s="244"/>
      <c r="BB315" s="244"/>
      <c r="BC315" s="244"/>
      <c r="BD315" s="244"/>
      <c r="BE315" s="244"/>
      <c r="BF315" s="244"/>
      <c r="BW315" s="461"/>
      <c r="BX315" s="244"/>
      <c r="BY315" s="244"/>
      <c r="BZ315" s="244"/>
      <c r="CB315" s="244"/>
      <c r="CC315" s="244"/>
      <c r="CD315" s="244"/>
      <c r="CE315" s="244"/>
      <c r="CF315" s="244"/>
      <c r="CV315" s="461"/>
    </row>
    <row r="316" spans="1:100" ht="15.6" thickBot="1" x14ac:dyDescent="0.3">
      <c r="A316" s="33"/>
      <c r="B316" s="141"/>
      <c r="C316" s="34" t="s">
        <v>185</v>
      </c>
      <c r="D316" s="154">
        <f>IF(AND('Invoer - uitgebreid'!J38&lt;2.65,'Invoer - uitgebreid'!J38&gt;2.15),'CALC_Value case'!D313*Milieuvariabelen!B99,0)</f>
        <v>0</v>
      </c>
      <c r="AA316" s="161" t="s">
        <v>65</v>
      </c>
      <c r="AB316" s="162" t="s">
        <v>182</v>
      </c>
      <c r="AC316" s="163">
        <f>SUM(AC231,AC235,AC239,AC243,AC247,AC251,AC255,AC259,AC263,AC267,AC271,AC275,AC279,AC283,AC287,AC291,AC295,AC299,AC306,AC313)</f>
        <v>0</v>
      </c>
      <c r="AD316" s="34"/>
      <c r="AE316" s="161" t="s">
        <v>65</v>
      </c>
      <c r="AF316" s="162" t="s">
        <v>183</v>
      </c>
      <c r="AG316" s="163">
        <f>SUM(AG231,AG235,AG239,AG243,AG247,AG251,AG255,AG259,AG263,AG267,AG271,AG275,AG279,AG283,AG287,AG291,AG295,AG299)</f>
        <v>0</v>
      </c>
      <c r="AX316" s="461"/>
      <c r="AZ316" s="161" t="s">
        <v>65</v>
      </c>
      <c r="BA316" s="162" t="s">
        <v>182</v>
      </c>
      <c r="BB316" s="163">
        <f>SUM(BB231,BB235,BB239,BB243,BB247,BB251,BB255,BB259,BB263,BB267,BB271,BB275,BB279,BB283,BB287,BB291,BB295,BB299,BB306,BB313)</f>
        <v>0</v>
      </c>
      <c r="BC316" s="34"/>
      <c r="BD316" s="161" t="s">
        <v>65</v>
      </c>
      <c r="BE316" s="162" t="s">
        <v>183</v>
      </c>
      <c r="BF316" s="163">
        <f>SUM(BF231,BF235,BF239,BF243,BF247,BF251,BF255,BF259,BF263,BF267,BF271,BF275,BF279,BF283,BF287,BF291,BF295,BF299)</f>
        <v>0</v>
      </c>
      <c r="BW316" s="461"/>
      <c r="BX316" s="244"/>
      <c r="BY316" s="161" t="s">
        <v>65</v>
      </c>
      <c r="BZ316" s="162" t="s">
        <v>182</v>
      </c>
      <c r="CA316" s="163">
        <f>SUM(CA231,CA235,CA239,CA243,CA247,CA251,CA255,CA259,CA263,CA267,CA271,CA275,CA279,CA283,CA287,CA291,CA295,CA299,CA306,CA313)</f>
        <v>0</v>
      </c>
      <c r="CB316" s="34"/>
      <c r="CC316" s="161" t="s">
        <v>65</v>
      </c>
      <c r="CD316" s="162" t="s">
        <v>183</v>
      </c>
      <c r="CE316" s="163">
        <f>SUM(CE231,CE235,CE239,CE243,CE247,CE251,CE255,CE259,CE263,CE267,CE271,CE275,CE279,CE283,CE287,CE291,CE295,CE299)</f>
        <v>0</v>
      </c>
      <c r="CF316" s="244"/>
      <c r="CV316" s="461"/>
    </row>
    <row r="317" spans="1:100" x14ac:dyDescent="0.25">
      <c r="A317" s="33"/>
      <c r="B317" s="156"/>
      <c r="C317" s="168" t="s">
        <v>185</v>
      </c>
      <c r="D317" s="154">
        <f>IF('Invoer - uitgebreid'!J38&gt;2.65,'CALC_Value case'!D313*Milieuvariabelen!B100,0)</f>
        <v>0</v>
      </c>
      <c r="AA317" s="34"/>
      <c r="AB317" s="34"/>
      <c r="AC317" s="34"/>
      <c r="AD317" s="34"/>
      <c r="AE317" s="34"/>
      <c r="AF317" s="34"/>
      <c r="AG317" s="34"/>
      <c r="AX317" s="461"/>
      <c r="AZ317" s="34"/>
      <c r="BA317" s="34"/>
      <c r="BB317" s="34"/>
      <c r="BC317" s="34"/>
      <c r="BD317" s="34"/>
      <c r="BE317" s="34"/>
      <c r="BF317" s="34"/>
      <c r="BW317" s="461"/>
      <c r="BX317" s="244"/>
      <c r="BY317" s="34"/>
      <c r="BZ317" s="34"/>
      <c r="CA317" s="34"/>
      <c r="CB317" s="34"/>
      <c r="CC317" s="34"/>
      <c r="CD317" s="34"/>
      <c r="CE317" s="34"/>
      <c r="CF317" s="244"/>
      <c r="CV317" s="461"/>
    </row>
    <row r="318" spans="1:100" ht="15.6" thickBot="1" x14ac:dyDescent="0.3">
      <c r="A318" s="33"/>
      <c r="B318" s="169"/>
      <c r="C318" s="170" t="s">
        <v>182</v>
      </c>
      <c r="D318" s="86">
        <f>SUM(D314:D317)</f>
        <v>0</v>
      </c>
      <c r="AA318" s="34"/>
      <c r="AB318" s="34"/>
      <c r="AC318" s="34"/>
      <c r="AD318" s="34"/>
      <c r="AE318" s="34"/>
      <c r="AF318" s="34"/>
      <c r="AG318" s="34"/>
      <c r="AX318" s="461"/>
      <c r="AZ318" s="34"/>
      <c r="BA318" s="34"/>
      <c r="BB318" s="34"/>
      <c r="BC318" s="34"/>
      <c r="BD318" s="34"/>
      <c r="BE318" s="34"/>
      <c r="BF318" s="34"/>
      <c r="BW318" s="461"/>
      <c r="BX318" s="244"/>
      <c r="BY318" s="34"/>
      <c r="BZ318" s="34"/>
      <c r="CA318" s="34"/>
      <c r="CB318" s="34"/>
      <c r="CC318" s="34"/>
      <c r="CD318" s="34"/>
      <c r="CE318" s="34"/>
      <c r="CF318" s="244"/>
      <c r="CV318" s="461"/>
    </row>
    <row r="319" spans="1:100" x14ac:dyDescent="0.25">
      <c r="A319" s="33"/>
      <c r="B319" s="244"/>
      <c r="C319" s="244"/>
      <c r="D319" s="244"/>
      <c r="E319" s="244"/>
      <c r="AA319" s="34"/>
      <c r="AB319" s="34"/>
      <c r="AC319" s="34"/>
      <c r="AD319" s="34"/>
      <c r="AE319" s="34"/>
      <c r="AF319" s="34"/>
      <c r="AG319" s="34"/>
      <c r="AX319" s="461"/>
      <c r="AZ319" s="34"/>
      <c r="BA319" s="34"/>
      <c r="BB319" s="34"/>
      <c r="BC319" s="34"/>
      <c r="BD319" s="34"/>
      <c r="BE319" s="34"/>
      <c r="BF319" s="34"/>
      <c r="BW319" s="461"/>
      <c r="BX319" s="244"/>
      <c r="BY319" s="34"/>
      <c r="BZ319" s="34"/>
      <c r="CA319" s="34"/>
      <c r="CB319" s="34"/>
      <c r="CC319" s="34"/>
      <c r="CD319" s="34"/>
      <c r="CE319" s="34"/>
      <c r="CF319" s="244"/>
      <c r="CV319" s="461"/>
    </row>
    <row r="320" spans="1:100" ht="15.6" thickBot="1" x14ac:dyDescent="0.3">
      <c r="A320" s="33"/>
      <c r="B320" s="244"/>
      <c r="C320" s="244"/>
      <c r="E320" s="244"/>
      <c r="AA320" s="34"/>
      <c r="AB320" s="34"/>
      <c r="AD320" s="34"/>
      <c r="AE320" s="34"/>
      <c r="AF320" s="34"/>
      <c r="AX320" s="461"/>
      <c r="AZ320" s="34"/>
      <c r="BA320" s="34"/>
      <c r="BB320" s="34"/>
      <c r="BC320" s="34"/>
      <c r="BD320" s="34"/>
      <c r="BE320" s="34"/>
      <c r="BF320" s="34"/>
      <c r="BW320" s="461"/>
      <c r="BY320" s="34"/>
      <c r="BZ320" s="34"/>
      <c r="CA320" s="34"/>
      <c r="CB320" s="34"/>
      <c r="CC320" s="34"/>
      <c r="CD320" s="34"/>
      <c r="CE320" s="34"/>
      <c r="CV320" s="461"/>
    </row>
    <row r="321" spans="1:100" ht="15.6" thickBot="1" x14ac:dyDescent="0.3">
      <c r="A321" s="33"/>
      <c r="B321" s="161" t="s">
        <v>65</v>
      </c>
      <c r="C321" s="162" t="s">
        <v>182</v>
      </c>
      <c r="D321" s="163">
        <f>SUM(D231,D235,D239,D243,D247,D251,D255,D259,D263,D267,D271,D287,D291,D295,D299,D304,D311,D318,D275,D279,D283)</f>
        <v>0</v>
      </c>
      <c r="E321" s="34"/>
      <c r="F321" s="161" t="s">
        <v>65</v>
      </c>
      <c r="G321" s="162" t="s">
        <v>183</v>
      </c>
      <c r="H321" s="163">
        <f>SUM(H231,H235,H239,H243,H247,H251,H255,H259,H263,H267,H271,H275,H279,H283,H287,H291,H295,H299)</f>
        <v>0</v>
      </c>
      <c r="AA321" s="34"/>
      <c r="AB321" s="34"/>
      <c r="AC321" s="34"/>
      <c r="AD321" s="34"/>
      <c r="AE321" s="34"/>
      <c r="AF321" s="34"/>
      <c r="AG321" s="34"/>
      <c r="AX321" s="461"/>
      <c r="AZ321" s="34"/>
      <c r="BA321" s="34"/>
      <c r="BB321" s="34"/>
      <c r="BC321" s="34"/>
      <c r="BD321" s="34"/>
      <c r="BE321" s="34"/>
      <c r="BF321" s="34"/>
      <c r="BW321" s="461"/>
      <c r="BY321" s="34"/>
      <c r="BZ321" s="34"/>
      <c r="CA321" s="34"/>
      <c r="CB321" s="34"/>
      <c r="CC321" s="34"/>
      <c r="CD321" s="34"/>
      <c r="CE321" s="34"/>
      <c r="CV321" s="461"/>
    </row>
    <row r="322" spans="1:100" x14ac:dyDescent="0.25">
      <c r="AX322" s="461"/>
      <c r="BW322" s="461"/>
      <c r="CV322" s="461"/>
    </row>
    <row r="323" spans="1:100" x14ac:dyDescent="0.25">
      <c r="AX323" s="461"/>
      <c r="BW323" s="461"/>
      <c r="CV323" s="461"/>
    </row>
    <row r="324" spans="1:100" x14ac:dyDescent="0.25">
      <c r="AX324" s="461"/>
      <c r="BW324" s="461"/>
      <c r="CV324" s="461"/>
    </row>
    <row r="325" spans="1:100" x14ac:dyDescent="0.25">
      <c r="AX325" s="461"/>
      <c r="BW325" s="461"/>
      <c r="CV325" s="461"/>
    </row>
    <row r="326" spans="1:100" x14ac:dyDescent="0.25">
      <c r="AX326" s="461"/>
      <c r="BW326" s="461"/>
      <c r="CV326" s="461"/>
    </row>
    <row r="327" spans="1:100" x14ac:dyDescent="0.25">
      <c r="AX327" s="461"/>
      <c r="CV327" s="244"/>
    </row>
    <row r="328" spans="1:100" x14ac:dyDescent="0.25">
      <c r="AX328" s="461"/>
    </row>
    <row r="329" spans="1:100" x14ac:dyDescent="0.25">
      <c r="AX329" s="461"/>
    </row>
    <row r="330" spans="1:100" x14ac:dyDescent="0.25">
      <c r="AX330" s="461"/>
    </row>
    <row r="331" spans="1:100" x14ac:dyDescent="0.25">
      <c r="AX331" s="461"/>
    </row>
    <row r="332" spans="1:100" ht="15" customHeight="1" x14ac:dyDescent="0.25">
      <c r="AX332" s="461"/>
    </row>
    <row r="333" spans="1:100" ht="15" customHeight="1" x14ac:dyDescent="0.25">
      <c r="AX333" s="461"/>
    </row>
    <row r="334" spans="1:100" ht="15" customHeight="1" x14ac:dyDescent="0.25">
      <c r="AX334" s="461"/>
    </row>
    <row r="335" spans="1:100" ht="15" customHeight="1" x14ac:dyDescent="0.25">
      <c r="AX335" s="461"/>
    </row>
    <row r="336" spans="1:100" ht="15" customHeight="1" x14ac:dyDescent="0.25">
      <c r="AX336" s="461"/>
    </row>
    <row r="337" spans="22:90" ht="15" customHeight="1" x14ac:dyDescent="0.25">
      <c r="AX337" s="461"/>
    </row>
    <row r="338" spans="22:90" ht="15" customHeight="1" x14ac:dyDescent="0.25">
      <c r="AX338" s="461"/>
    </row>
    <row r="339" spans="22:90" ht="15" customHeight="1" x14ac:dyDescent="0.25">
      <c r="AX339" s="461"/>
      <c r="CL339" s="244"/>
    </row>
    <row r="340" spans="22:90" ht="15" customHeight="1" x14ac:dyDescent="0.25">
      <c r="AX340" s="461"/>
    </row>
    <row r="341" spans="22:90" ht="15" customHeight="1" x14ac:dyDescent="0.25">
      <c r="AX341" s="461"/>
    </row>
    <row r="342" spans="22:90" ht="15" customHeight="1" x14ac:dyDescent="0.25">
      <c r="AX342" s="461"/>
    </row>
    <row r="343" spans="22:90" ht="15" customHeight="1" x14ac:dyDescent="0.25">
      <c r="AX343" s="461"/>
    </row>
    <row r="344" spans="22:90" ht="15" customHeight="1" thickBot="1" x14ac:dyDescent="0.3">
      <c r="AX344" s="461"/>
    </row>
    <row r="345" spans="22:90" ht="15" customHeight="1" thickBot="1" x14ac:dyDescent="0.3">
      <c r="V345" s="244"/>
      <c r="AX345" s="461"/>
      <c r="BM345" s="595"/>
    </row>
    <row r="346" spans="22:90" ht="15" customHeight="1" x14ac:dyDescent="0.25">
      <c r="AX346" s="461"/>
    </row>
    <row r="347" spans="22:90" ht="15" customHeight="1" x14ac:dyDescent="0.25">
      <c r="AX347" s="461"/>
    </row>
    <row r="348" spans="22:90" ht="15" customHeight="1" x14ac:dyDescent="0.25">
      <c r="AX348" s="461"/>
    </row>
    <row r="349" spans="22:90" ht="15" customHeight="1" x14ac:dyDescent="0.25">
      <c r="AX349" s="461"/>
    </row>
    <row r="350" spans="22:90" ht="15" customHeight="1" x14ac:dyDescent="0.25">
      <c r="AX350" s="461"/>
    </row>
    <row r="351" spans="22:90" ht="15" customHeight="1" x14ac:dyDescent="0.25">
      <c r="AX351" s="461"/>
    </row>
    <row r="352" spans="22:90" ht="15" customHeight="1" x14ac:dyDescent="0.25">
      <c r="AX352" s="461"/>
    </row>
    <row r="353" spans="50:50" ht="15" customHeight="1" x14ac:dyDescent="0.25">
      <c r="AX353" s="461"/>
    </row>
    <row r="354" spans="50:50" ht="15" customHeight="1" x14ac:dyDescent="0.25">
      <c r="AX354" s="461"/>
    </row>
    <row r="355" spans="50:50" ht="15" customHeight="1" x14ac:dyDescent="0.25">
      <c r="AX355" s="461"/>
    </row>
    <row r="356" spans="50:50" ht="15" customHeight="1" x14ac:dyDescent="0.25">
      <c r="AX356" s="461"/>
    </row>
    <row r="357" spans="50:50" ht="15" customHeight="1" x14ac:dyDescent="0.25">
      <c r="AX357" s="461"/>
    </row>
    <row r="358" spans="50:50" ht="15" customHeight="1" x14ac:dyDescent="0.25">
      <c r="AX358" s="461"/>
    </row>
    <row r="359" spans="50:50" ht="15" customHeight="1" x14ac:dyDescent="0.25">
      <c r="AX359" s="461"/>
    </row>
    <row r="360" spans="50:50" ht="15" customHeight="1" x14ac:dyDescent="0.25">
      <c r="AX360" s="461"/>
    </row>
    <row r="361" spans="50:50" ht="15" customHeight="1" x14ac:dyDescent="0.25">
      <c r="AX361" s="461"/>
    </row>
    <row r="362" spans="50:50" ht="15" customHeight="1" x14ac:dyDescent="0.25">
      <c r="AX362" s="461"/>
    </row>
    <row r="363" spans="50:50" ht="15" customHeight="1" x14ac:dyDescent="0.25">
      <c r="AX363" s="461"/>
    </row>
    <row r="364" spans="50:50" ht="15" customHeight="1" x14ac:dyDescent="0.25">
      <c r="AX364" s="461"/>
    </row>
    <row r="365" spans="50:50" ht="15" customHeight="1" x14ac:dyDescent="0.25">
      <c r="AX365" s="461"/>
    </row>
    <row r="366" spans="50:50" ht="15" customHeight="1" x14ac:dyDescent="0.25">
      <c r="AX366" s="461"/>
    </row>
    <row r="367" spans="50:50" ht="15" customHeight="1" x14ac:dyDescent="0.25">
      <c r="AX367" s="461"/>
    </row>
    <row r="368" spans="50:50" ht="15" customHeight="1" x14ac:dyDescent="0.25">
      <c r="AX368" s="461"/>
    </row>
    <row r="369" spans="50:50" ht="15" customHeight="1" x14ac:dyDescent="0.25">
      <c r="AX369" s="461"/>
    </row>
    <row r="370" spans="50:50" ht="15" customHeight="1" x14ac:dyDescent="0.25">
      <c r="AX370" s="461"/>
    </row>
    <row r="371" spans="50:50" ht="15" customHeight="1" x14ac:dyDescent="0.25">
      <c r="AX371" s="461"/>
    </row>
    <row r="372" spans="50:50" ht="15" customHeight="1" x14ac:dyDescent="0.25">
      <c r="AX372" s="461"/>
    </row>
    <row r="373" spans="50:50" ht="15" customHeight="1" x14ac:dyDescent="0.25">
      <c r="AX373" s="461"/>
    </row>
    <row r="374" spans="50:50" ht="15" customHeight="1" x14ac:dyDescent="0.25">
      <c r="AX374" s="461"/>
    </row>
    <row r="375" spans="50:50" ht="15" customHeight="1" x14ac:dyDescent="0.25">
      <c r="AX375" s="461"/>
    </row>
    <row r="376" spans="50:50" ht="15" customHeight="1" x14ac:dyDescent="0.25">
      <c r="AX376" s="461"/>
    </row>
    <row r="377" spans="50:50" ht="15" customHeight="1" x14ac:dyDescent="0.25">
      <c r="AX377" s="461"/>
    </row>
    <row r="378" spans="50:50" ht="15" customHeight="1" x14ac:dyDescent="0.25">
      <c r="AX378" s="461"/>
    </row>
    <row r="379" spans="50:50" ht="15" customHeight="1" x14ac:dyDescent="0.25">
      <c r="AX379" s="461"/>
    </row>
    <row r="380" spans="50:50" ht="15" customHeight="1" x14ac:dyDescent="0.25">
      <c r="AX380" s="461"/>
    </row>
    <row r="381" spans="50:50" ht="15" customHeight="1" x14ac:dyDescent="0.25">
      <c r="AX381" s="461"/>
    </row>
    <row r="382" spans="50:50" ht="15" customHeight="1" x14ac:dyDescent="0.25">
      <c r="AX382" s="461"/>
    </row>
    <row r="383" spans="50:50" ht="15" customHeight="1" x14ac:dyDescent="0.25">
      <c r="AX383" s="461"/>
    </row>
    <row r="384" spans="50:50" ht="15" customHeight="1" x14ac:dyDescent="0.25">
      <c r="AX384" s="461"/>
    </row>
    <row r="385" spans="50:50" ht="15" customHeight="1" x14ac:dyDescent="0.25">
      <c r="AX385" s="461"/>
    </row>
    <row r="386" spans="50:50" ht="15" customHeight="1" x14ac:dyDescent="0.25">
      <c r="AX386" s="461"/>
    </row>
    <row r="387" spans="50:50" ht="15" customHeight="1" x14ac:dyDescent="0.25">
      <c r="AX387" s="461"/>
    </row>
    <row r="388" spans="50:50" ht="15" customHeight="1" x14ac:dyDescent="0.25">
      <c r="AX388" s="461"/>
    </row>
    <row r="389" spans="50:50" ht="15" customHeight="1" x14ac:dyDescent="0.25">
      <c r="AX389" s="461"/>
    </row>
    <row r="390" spans="50:50" ht="15" customHeight="1" x14ac:dyDescent="0.25">
      <c r="AX390" s="461"/>
    </row>
    <row r="391" spans="50:50" ht="15" customHeight="1" x14ac:dyDescent="0.25">
      <c r="AX391" s="461"/>
    </row>
    <row r="392" spans="50:50" ht="15" customHeight="1" x14ac:dyDescent="0.25">
      <c r="AX392" s="461"/>
    </row>
    <row r="393" spans="50:50" ht="15" customHeight="1" x14ac:dyDescent="0.25">
      <c r="AX393" s="461"/>
    </row>
    <row r="394" spans="50:50" ht="15" customHeight="1" x14ac:dyDescent="0.25">
      <c r="AX394" s="461"/>
    </row>
    <row r="395" spans="50:50" ht="15" customHeight="1" x14ac:dyDescent="0.25">
      <c r="AX395" s="461"/>
    </row>
    <row r="396" spans="50:50" ht="15" customHeight="1" x14ac:dyDescent="0.25">
      <c r="AX396" s="461"/>
    </row>
    <row r="397" spans="50:50" ht="15" customHeight="1" x14ac:dyDescent="0.25">
      <c r="AX397" s="461"/>
    </row>
    <row r="398" spans="50:50" ht="15" customHeight="1" x14ac:dyDescent="0.25">
      <c r="AX398" s="461"/>
    </row>
    <row r="399" spans="50:50" ht="15" customHeight="1" x14ac:dyDescent="0.25">
      <c r="AX399" s="461"/>
    </row>
    <row r="400" spans="50:50" ht="15" customHeight="1" x14ac:dyDescent="0.25">
      <c r="AX400" s="461"/>
    </row>
    <row r="401" spans="50:50" ht="15" customHeight="1" x14ac:dyDescent="0.25">
      <c r="AX401" s="461"/>
    </row>
    <row r="402" spans="50:50" ht="15" customHeight="1" x14ac:dyDescent="0.25">
      <c r="AX402" s="461"/>
    </row>
    <row r="403" spans="50:50" ht="15" customHeight="1" x14ac:dyDescent="0.25">
      <c r="AX403" s="461"/>
    </row>
    <row r="404" spans="50:50" ht="15" customHeight="1" x14ac:dyDescent="0.25">
      <c r="AX404" s="461"/>
    </row>
    <row r="405" spans="50:50" ht="15" customHeight="1" x14ac:dyDescent="0.25">
      <c r="AX405" s="461"/>
    </row>
    <row r="406" spans="50:50" ht="15" customHeight="1" x14ac:dyDescent="0.25">
      <c r="AX406" s="461"/>
    </row>
    <row r="407" spans="50:50" ht="15" customHeight="1" x14ac:dyDescent="0.25">
      <c r="AX407" s="461"/>
    </row>
    <row r="408" spans="50:50" ht="15" customHeight="1" x14ac:dyDescent="0.25">
      <c r="AX408" s="461"/>
    </row>
    <row r="409" spans="50:50" ht="15" customHeight="1" x14ac:dyDescent="0.25">
      <c r="AX409" s="461"/>
    </row>
    <row r="410" spans="50:50" ht="15" customHeight="1" x14ac:dyDescent="0.25">
      <c r="AX410" s="461"/>
    </row>
    <row r="411" spans="50:50" ht="15" customHeight="1" x14ac:dyDescent="0.25">
      <c r="AX411" s="461"/>
    </row>
    <row r="412" spans="50:50" ht="15" customHeight="1" x14ac:dyDescent="0.25">
      <c r="AX412" s="461"/>
    </row>
    <row r="413" spans="50:50" ht="15" customHeight="1" x14ac:dyDescent="0.25">
      <c r="AX413" s="461"/>
    </row>
    <row r="414" spans="50:50" ht="15" customHeight="1" x14ac:dyDescent="0.25">
      <c r="AX414" s="461"/>
    </row>
    <row r="415" spans="50:50" ht="15" customHeight="1" x14ac:dyDescent="0.25">
      <c r="AX415" s="461"/>
    </row>
    <row r="416" spans="50:50" ht="15" customHeight="1" x14ac:dyDescent="0.25">
      <c r="AX416" s="461"/>
    </row>
    <row r="417" spans="50:50" ht="15" customHeight="1" x14ac:dyDescent="0.25">
      <c r="AX417" s="461"/>
    </row>
    <row r="418" spans="50:50" ht="15" customHeight="1" x14ac:dyDescent="0.25">
      <c r="AX418" s="461"/>
    </row>
    <row r="419" spans="50:50" ht="15" customHeight="1" x14ac:dyDescent="0.25">
      <c r="AX419" s="461"/>
    </row>
    <row r="420" spans="50:50" ht="15" customHeight="1" x14ac:dyDescent="0.25">
      <c r="AX420" s="461"/>
    </row>
    <row r="421" spans="50:50" ht="15" customHeight="1" x14ac:dyDescent="0.25">
      <c r="AX421" s="461"/>
    </row>
    <row r="422" spans="50:50" ht="15" customHeight="1" x14ac:dyDescent="0.25">
      <c r="AX422" s="461"/>
    </row>
    <row r="423" spans="50:50" ht="15" customHeight="1" x14ac:dyDescent="0.25">
      <c r="AX423" s="461"/>
    </row>
    <row r="424" spans="50:50" ht="15" customHeight="1" x14ac:dyDescent="0.25">
      <c r="AX424" s="461"/>
    </row>
    <row r="425" spans="50:50" ht="15" customHeight="1" x14ac:dyDescent="0.25">
      <c r="AX425" s="461"/>
    </row>
    <row r="426" spans="50:50" ht="15" customHeight="1" x14ac:dyDescent="0.25">
      <c r="AX426" s="461"/>
    </row>
    <row r="427" spans="50:50" ht="15" customHeight="1" x14ac:dyDescent="0.25">
      <c r="AX427" s="461"/>
    </row>
    <row r="428" spans="50:50" ht="15" customHeight="1" x14ac:dyDescent="0.25">
      <c r="AX428" s="461"/>
    </row>
    <row r="429" spans="50:50" ht="15" customHeight="1" x14ac:dyDescent="0.25">
      <c r="AX429" s="461"/>
    </row>
    <row r="430" spans="50:50" ht="15" customHeight="1" x14ac:dyDescent="0.25">
      <c r="AX430" s="461"/>
    </row>
    <row r="431" spans="50:50" ht="15" customHeight="1" x14ac:dyDescent="0.25">
      <c r="AX431" s="461"/>
    </row>
    <row r="432" spans="50:50" ht="15" customHeight="1" x14ac:dyDescent="0.25">
      <c r="AX432" s="461"/>
    </row>
    <row r="433" spans="50:50" ht="15" customHeight="1" x14ac:dyDescent="0.25">
      <c r="AX433" s="461"/>
    </row>
    <row r="434" spans="50:50" ht="15" customHeight="1" x14ac:dyDescent="0.25">
      <c r="AX434" s="461"/>
    </row>
    <row r="435" spans="50:50" ht="15" customHeight="1" x14ac:dyDescent="0.25">
      <c r="AX435" s="461"/>
    </row>
    <row r="436" spans="50:50" ht="15" customHeight="1" x14ac:dyDescent="0.25">
      <c r="AX436" s="461"/>
    </row>
    <row r="437" spans="50:50" ht="15" customHeight="1" x14ac:dyDescent="0.25">
      <c r="AX437" s="461"/>
    </row>
    <row r="438" spans="50:50" ht="15" customHeight="1" x14ac:dyDescent="0.25">
      <c r="AX438" s="461"/>
    </row>
    <row r="439" spans="50:50" ht="15" customHeight="1" x14ac:dyDescent="0.25">
      <c r="AX439" s="461"/>
    </row>
    <row r="440" spans="50:50" ht="15" customHeight="1" x14ac:dyDescent="0.25">
      <c r="AX440" s="461"/>
    </row>
    <row r="441" spans="50:50" ht="15" customHeight="1" x14ac:dyDescent="0.25">
      <c r="AX441" s="461"/>
    </row>
    <row r="442" spans="50:50" ht="15" customHeight="1" x14ac:dyDescent="0.25">
      <c r="AX442" s="461"/>
    </row>
    <row r="443" spans="50:50" ht="15" customHeight="1" x14ac:dyDescent="0.25">
      <c r="AX443" s="461"/>
    </row>
    <row r="444" spans="50:50" ht="15" customHeight="1" x14ac:dyDescent="0.25">
      <c r="AX444" s="461"/>
    </row>
    <row r="445" spans="50:50" ht="15" customHeight="1" x14ac:dyDescent="0.25">
      <c r="AX445" s="461"/>
    </row>
    <row r="446" spans="50:50" ht="15" customHeight="1" x14ac:dyDescent="0.25">
      <c r="AX446" s="461"/>
    </row>
    <row r="447" spans="50:50" ht="15" customHeight="1" x14ac:dyDescent="0.25">
      <c r="AX447" s="461"/>
    </row>
    <row r="448" spans="50:50" ht="15" customHeight="1" x14ac:dyDescent="0.25">
      <c r="AX448" s="461"/>
    </row>
    <row r="449" spans="50:50" ht="15" customHeight="1" x14ac:dyDescent="0.25">
      <c r="AX449" s="461"/>
    </row>
    <row r="450" spans="50:50" ht="15" customHeight="1" x14ac:dyDescent="0.25">
      <c r="AX450" s="461"/>
    </row>
    <row r="451" spans="50:50" ht="15" customHeight="1" x14ac:dyDescent="0.25">
      <c r="AX451" s="461"/>
    </row>
    <row r="452" spans="50:50" ht="15" customHeight="1" x14ac:dyDescent="0.25">
      <c r="AX452" s="461"/>
    </row>
    <row r="453" spans="50:50" ht="15" customHeight="1" x14ac:dyDescent="0.25">
      <c r="AX453" s="461"/>
    </row>
    <row r="454" spans="50:50" ht="15" customHeight="1" x14ac:dyDescent="0.25">
      <c r="AX454" s="461"/>
    </row>
    <row r="455" spans="50:50" ht="15" customHeight="1" x14ac:dyDescent="0.25">
      <c r="AX455" s="461"/>
    </row>
    <row r="456" spans="50:50" ht="15" customHeight="1" x14ac:dyDescent="0.25">
      <c r="AX456" s="461"/>
    </row>
    <row r="457" spans="50:50" ht="15" customHeight="1" x14ac:dyDescent="0.25">
      <c r="AX457" s="461"/>
    </row>
    <row r="458" spans="50:50" ht="15" customHeight="1" x14ac:dyDescent="0.25">
      <c r="AX458" s="461"/>
    </row>
    <row r="459" spans="50:50" ht="15" customHeight="1" x14ac:dyDescent="0.25">
      <c r="AX459" s="461"/>
    </row>
    <row r="460" spans="50:50" ht="15" customHeight="1" x14ac:dyDescent="0.25">
      <c r="AX460" s="461"/>
    </row>
    <row r="461" spans="50:50" ht="15" customHeight="1" x14ac:dyDescent="0.25">
      <c r="AX461" s="461"/>
    </row>
    <row r="462" spans="50:50" ht="15" customHeight="1" x14ac:dyDescent="0.25">
      <c r="AX462" s="461"/>
    </row>
    <row r="463" spans="50:50" ht="15" customHeight="1" x14ac:dyDescent="0.25">
      <c r="AX463" s="461"/>
    </row>
    <row r="464" spans="50:50" ht="15" customHeight="1" x14ac:dyDescent="0.25">
      <c r="AX464" s="461"/>
    </row>
    <row r="465" spans="50:50" ht="15" customHeight="1" x14ac:dyDescent="0.25">
      <c r="AX465" s="461"/>
    </row>
    <row r="466" spans="50:50" ht="15" customHeight="1" x14ac:dyDescent="0.25">
      <c r="AX466" s="461"/>
    </row>
    <row r="467" spans="50:50" ht="15" customHeight="1" x14ac:dyDescent="0.25">
      <c r="AX467" s="461"/>
    </row>
    <row r="468" spans="50:50" ht="15" customHeight="1" x14ac:dyDescent="0.25">
      <c r="AX468" s="461"/>
    </row>
    <row r="469" spans="50:50" ht="15" customHeight="1" x14ac:dyDescent="0.25">
      <c r="AX469" s="461"/>
    </row>
    <row r="470" spans="50:50" ht="15" customHeight="1" x14ac:dyDescent="0.25">
      <c r="AX470" s="461"/>
    </row>
    <row r="471" spans="50:50" ht="15" customHeight="1" x14ac:dyDescent="0.25">
      <c r="AX471" s="461"/>
    </row>
    <row r="472" spans="50:50" ht="15" customHeight="1" x14ac:dyDescent="0.25">
      <c r="AX472" s="461"/>
    </row>
    <row r="473" spans="50:50" ht="15" customHeight="1" x14ac:dyDescent="0.25">
      <c r="AX473" s="461"/>
    </row>
    <row r="474" spans="50:50" ht="15" customHeight="1" x14ac:dyDescent="0.25">
      <c r="AX474" s="461"/>
    </row>
    <row r="475" spans="50:50" ht="15" customHeight="1" x14ac:dyDescent="0.25">
      <c r="AX475" s="461"/>
    </row>
    <row r="476" spans="50:50" ht="15" customHeight="1" x14ac:dyDescent="0.25">
      <c r="AX476" s="461"/>
    </row>
    <row r="477" spans="50:50" ht="15" customHeight="1" x14ac:dyDescent="0.25">
      <c r="AX477" s="461"/>
    </row>
    <row r="478" spans="50:50" ht="15" customHeight="1" x14ac:dyDescent="0.25">
      <c r="AX478" s="461"/>
    </row>
    <row r="479" spans="50:50" ht="15" customHeight="1" x14ac:dyDescent="0.25">
      <c r="AX479" s="461"/>
    </row>
    <row r="480" spans="50:50" ht="15" customHeight="1" x14ac:dyDescent="0.25">
      <c r="AX480" s="461"/>
    </row>
    <row r="481" spans="50:50" ht="15" customHeight="1" x14ac:dyDescent="0.25">
      <c r="AX481" s="461"/>
    </row>
    <row r="482" spans="50:50" ht="15" customHeight="1" x14ac:dyDescent="0.25">
      <c r="AX482" s="461"/>
    </row>
    <row r="483" spans="50:50" ht="15" customHeight="1" x14ac:dyDescent="0.25">
      <c r="AX483" s="461"/>
    </row>
    <row r="484" spans="50:50" ht="15" customHeight="1" x14ac:dyDescent="0.25">
      <c r="AX484" s="461"/>
    </row>
    <row r="485" spans="50:50" ht="15" customHeight="1" x14ac:dyDescent="0.25">
      <c r="AX485" s="461"/>
    </row>
    <row r="486" spans="50:50" ht="15" customHeight="1" x14ac:dyDescent="0.25">
      <c r="AX486" s="461"/>
    </row>
    <row r="487" spans="50:50" ht="15" customHeight="1" x14ac:dyDescent="0.25">
      <c r="AX487" s="461"/>
    </row>
    <row r="488" spans="50:50" ht="15" customHeight="1" x14ac:dyDescent="0.25">
      <c r="AX488" s="461"/>
    </row>
    <row r="489" spans="50:50" ht="15" customHeight="1" x14ac:dyDescent="0.25">
      <c r="AX489" s="461"/>
    </row>
    <row r="490" spans="50:50" ht="15" customHeight="1" x14ac:dyDescent="0.25">
      <c r="AX490" s="461"/>
    </row>
    <row r="491" spans="50:50" ht="15" customHeight="1" x14ac:dyDescent="0.25">
      <c r="AX491" s="461"/>
    </row>
    <row r="492" spans="50:50" ht="15" customHeight="1" x14ac:dyDescent="0.25">
      <c r="AX492" s="461"/>
    </row>
    <row r="493" spans="50:50" ht="15" customHeight="1" x14ac:dyDescent="0.25">
      <c r="AX493" s="461"/>
    </row>
    <row r="494" spans="50:50" ht="15" customHeight="1" x14ac:dyDescent="0.25">
      <c r="AX494" s="461"/>
    </row>
    <row r="495" spans="50:50" ht="15" customHeight="1" x14ac:dyDescent="0.25">
      <c r="AX495" s="461"/>
    </row>
    <row r="496" spans="50:50" ht="15" customHeight="1" x14ac:dyDescent="0.25">
      <c r="AX496" s="461"/>
    </row>
    <row r="497" spans="50:50" ht="15" customHeight="1" x14ac:dyDescent="0.25">
      <c r="AX497" s="461"/>
    </row>
    <row r="498" spans="50:50" ht="15" customHeight="1" x14ac:dyDescent="0.25">
      <c r="AX498" s="461"/>
    </row>
    <row r="499" spans="50:50" ht="15" customHeight="1" x14ac:dyDescent="0.25">
      <c r="AX499" s="461"/>
    </row>
    <row r="500" spans="50:50" ht="15" customHeight="1" x14ac:dyDescent="0.25">
      <c r="AX500" s="461"/>
    </row>
    <row r="501" spans="50:50" ht="15" customHeight="1" x14ac:dyDescent="0.25">
      <c r="AX501" s="461"/>
    </row>
    <row r="502" spans="50:50" ht="15" customHeight="1" x14ac:dyDescent="0.25">
      <c r="AX502" s="461"/>
    </row>
    <row r="503" spans="50:50" ht="15" customHeight="1" x14ac:dyDescent="0.25">
      <c r="AX503" s="461"/>
    </row>
    <row r="504" spans="50:50" ht="15" customHeight="1" x14ac:dyDescent="0.25">
      <c r="AX504" s="461"/>
    </row>
    <row r="505" spans="50:50" ht="15" customHeight="1" x14ac:dyDescent="0.25">
      <c r="AX505" s="461"/>
    </row>
    <row r="506" spans="50:50" ht="15" customHeight="1" x14ac:dyDescent="0.25">
      <c r="AX506" s="461"/>
    </row>
    <row r="507" spans="50:50" ht="15" customHeight="1" x14ac:dyDescent="0.25">
      <c r="AX507" s="461"/>
    </row>
    <row r="508" spans="50:50" ht="15" customHeight="1" x14ac:dyDescent="0.25">
      <c r="AX508" s="461"/>
    </row>
    <row r="509" spans="50:50" ht="15" customHeight="1" x14ac:dyDescent="0.25">
      <c r="AX509" s="461"/>
    </row>
    <row r="510" spans="50:50" ht="15" customHeight="1" x14ac:dyDescent="0.25">
      <c r="AX510" s="461"/>
    </row>
    <row r="511" spans="50:50" ht="15" customHeight="1" x14ac:dyDescent="0.25">
      <c r="AX511" s="461"/>
    </row>
    <row r="512" spans="50:50" ht="15" customHeight="1" x14ac:dyDescent="0.25">
      <c r="AX512" s="461"/>
    </row>
    <row r="513" spans="50:50" ht="15" customHeight="1" x14ac:dyDescent="0.25">
      <c r="AX513" s="461"/>
    </row>
    <row r="514" spans="50:50" ht="15" customHeight="1" x14ac:dyDescent="0.25">
      <c r="AX514" s="461"/>
    </row>
    <row r="515" spans="50:50" ht="15" customHeight="1" x14ac:dyDescent="0.25">
      <c r="AX515" s="461"/>
    </row>
    <row r="516" spans="50:50" ht="15" customHeight="1" x14ac:dyDescent="0.25">
      <c r="AX516" s="461"/>
    </row>
    <row r="517" spans="50:50" ht="15" customHeight="1" x14ac:dyDescent="0.25">
      <c r="AX517" s="461"/>
    </row>
    <row r="518" spans="50:50" ht="15" customHeight="1" x14ac:dyDescent="0.25">
      <c r="AX518" s="461"/>
    </row>
    <row r="519" spans="50:50" ht="15" customHeight="1" x14ac:dyDescent="0.25">
      <c r="AX519" s="461"/>
    </row>
    <row r="520" spans="50:50" ht="15" customHeight="1" x14ac:dyDescent="0.25">
      <c r="AX520" s="461"/>
    </row>
    <row r="521" spans="50:50" ht="15" customHeight="1" x14ac:dyDescent="0.25">
      <c r="AX521" s="461"/>
    </row>
    <row r="522" spans="50:50" ht="15" customHeight="1" x14ac:dyDescent="0.25">
      <c r="AX522" s="461"/>
    </row>
    <row r="523" spans="50:50" ht="15" customHeight="1" x14ac:dyDescent="0.25">
      <c r="AX523" s="461"/>
    </row>
    <row r="524" spans="50:50" ht="15" customHeight="1" x14ac:dyDescent="0.25">
      <c r="AX524" s="461"/>
    </row>
    <row r="525" spans="50:50" ht="15" customHeight="1" x14ac:dyDescent="0.25">
      <c r="AX525" s="461"/>
    </row>
    <row r="526" spans="50:50" ht="15" customHeight="1" x14ac:dyDescent="0.25">
      <c r="AX526" s="461"/>
    </row>
    <row r="527" spans="50:50" ht="15" customHeight="1" x14ac:dyDescent="0.25">
      <c r="AX527" s="461"/>
    </row>
    <row r="528" spans="50:50" ht="15" customHeight="1" x14ac:dyDescent="0.25">
      <c r="AX528" s="461"/>
    </row>
    <row r="529" spans="50:50" ht="15" customHeight="1" x14ac:dyDescent="0.25">
      <c r="AX529" s="461"/>
    </row>
    <row r="530" spans="50:50" ht="15" customHeight="1" x14ac:dyDescent="0.25">
      <c r="AX530" s="461"/>
    </row>
    <row r="531" spans="50:50" ht="15" customHeight="1" x14ac:dyDescent="0.25">
      <c r="AX531" s="461"/>
    </row>
    <row r="532" spans="50:50" ht="15" customHeight="1" x14ac:dyDescent="0.25">
      <c r="AX532" s="461"/>
    </row>
    <row r="533" spans="50:50" ht="15" customHeight="1" x14ac:dyDescent="0.25">
      <c r="AX533" s="461"/>
    </row>
    <row r="534" spans="50:50" ht="15" customHeight="1" x14ac:dyDescent="0.25">
      <c r="AX534" s="461"/>
    </row>
    <row r="535" spans="50:50" ht="15" customHeight="1" x14ac:dyDescent="0.25">
      <c r="AX535" s="461"/>
    </row>
    <row r="536" spans="50:50" ht="15" customHeight="1" x14ac:dyDescent="0.25">
      <c r="AX536" s="461"/>
    </row>
    <row r="537" spans="50:50" ht="15" customHeight="1" x14ac:dyDescent="0.25">
      <c r="AX537" s="461"/>
    </row>
    <row r="538" spans="50:50" ht="15" customHeight="1" x14ac:dyDescent="0.25">
      <c r="AX538" s="461"/>
    </row>
    <row r="539" spans="50:50" ht="15" customHeight="1" x14ac:dyDescent="0.25">
      <c r="AX539" s="461"/>
    </row>
    <row r="540" spans="50:50" ht="15" customHeight="1" x14ac:dyDescent="0.25">
      <c r="AX540" s="461"/>
    </row>
    <row r="541" spans="50:50" ht="15" customHeight="1" x14ac:dyDescent="0.25">
      <c r="AX541" s="461"/>
    </row>
    <row r="542" spans="50:50" ht="15" customHeight="1" x14ac:dyDescent="0.25">
      <c r="AX542" s="461"/>
    </row>
    <row r="543" spans="50:50" ht="15" customHeight="1" x14ac:dyDescent="0.25">
      <c r="AX543" s="461"/>
    </row>
    <row r="544" spans="50:50" ht="15" customHeight="1" x14ac:dyDescent="0.25">
      <c r="AX544" s="461"/>
    </row>
    <row r="545" spans="50:50" ht="15" customHeight="1" x14ac:dyDescent="0.25">
      <c r="AX545" s="461"/>
    </row>
    <row r="546" spans="50:50" ht="15" customHeight="1" x14ac:dyDescent="0.25">
      <c r="AX546" s="461"/>
    </row>
    <row r="547" spans="50:50" ht="15" customHeight="1" x14ac:dyDescent="0.25">
      <c r="AX547" s="461"/>
    </row>
    <row r="548" spans="50:50" ht="15" customHeight="1" x14ac:dyDescent="0.25">
      <c r="AX548" s="461"/>
    </row>
    <row r="549" spans="50:50" ht="15" customHeight="1" x14ac:dyDescent="0.25">
      <c r="AX549" s="461"/>
    </row>
    <row r="550" spans="50:50" ht="15" customHeight="1" x14ac:dyDescent="0.25">
      <c r="AX550" s="461"/>
    </row>
    <row r="551" spans="50:50" ht="15" customHeight="1" x14ac:dyDescent="0.25">
      <c r="AX551" s="461"/>
    </row>
    <row r="552" spans="50:50" ht="15" customHeight="1" x14ac:dyDescent="0.25">
      <c r="AX552" s="461"/>
    </row>
    <row r="553" spans="50:50" ht="15" customHeight="1" x14ac:dyDescent="0.25">
      <c r="AX553" s="461"/>
    </row>
    <row r="554" spans="50:50" ht="15" customHeight="1" x14ac:dyDescent="0.25">
      <c r="AX554" s="461"/>
    </row>
    <row r="555" spans="50:50" ht="15" customHeight="1" x14ac:dyDescent="0.25">
      <c r="AX555" s="461"/>
    </row>
    <row r="556" spans="50:50" ht="15" customHeight="1" x14ac:dyDescent="0.25">
      <c r="AX556" s="461"/>
    </row>
  </sheetData>
  <sheetProtection sheet="1" objects="1" scenarios="1"/>
  <mergeCells count="1">
    <mergeCell ref="B1:H1"/>
  </mergeCell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28AF8C"/>
  </sheetPr>
  <dimension ref="A1:AC1001"/>
  <sheetViews>
    <sheetView showGridLines="0" topLeftCell="C1" workbookViewId="0">
      <selection activeCell="D93" sqref="D93"/>
    </sheetView>
  </sheetViews>
  <sheetFormatPr defaultColWidth="11.26953125" defaultRowHeight="15" customHeight="1" x14ac:dyDescent="0.25"/>
  <cols>
    <col min="1" max="1" width="6.453125" customWidth="1"/>
    <col min="2" max="2" width="13.81640625" customWidth="1"/>
    <col min="3" max="5" width="14" bestFit="1" customWidth="1"/>
    <col min="6" max="6" width="6.453125" customWidth="1"/>
    <col min="7" max="7" width="14.26953125" customWidth="1"/>
    <col min="8" max="8" width="11.54296875" customWidth="1"/>
    <col min="9" max="9" width="15.26953125" customWidth="1"/>
    <col min="10" max="10" width="9.1796875" customWidth="1"/>
    <col min="11" max="11" width="12.26953125" customWidth="1"/>
    <col min="12" max="12" width="8.26953125" customWidth="1"/>
    <col min="13" max="13" width="17.54296875" customWidth="1"/>
    <col min="14" max="14" width="9.7265625" customWidth="1"/>
    <col min="15" max="15" width="12.7265625" customWidth="1"/>
    <col min="16" max="16" width="10.7265625" customWidth="1"/>
    <col min="17" max="17" width="9.7265625" customWidth="1"/>
    <col min="18" max="18" width="12.26953125" customWidth="1"/>
    <col min="19" max="19" width="7.54296875" customWidth="1"/>
    <col min="20" max="20" width="8.26953125" customWidth="1"/>
    <col min="21" max="21" width="10.453125" customWidth="1"/>
    <col min="22" max="22" width="10.26953125" bestFit="1" customWidth="1"/>
    <col min="23" max="23" width="13.7265625" customWidth="1"/>
    <col min="24" max="24" width="10.54296875" customWidth="1"/>
    <col min="25" max="25" width="11.54296875" customWidth="1"/>
    <col min="26" max="26" width="6.453125" customWidth="1"/>
    <col min="27" max="27" width="7.54296875" customWidth="1"/>
    <col min="28" max="28" width="6.453125" customWidth="1"/>
    <col min="29" max="29" width="9.26953125" customWidth="1"/>
  </cols>
  <sheetData>
    <row r="1" spans="2:29" ht="15.75" customHeight="1" x14ac:dyDescent="0.25"/>
    <row r="2" spans="2:29" ht="15.75" customHeight="1" x14ac:dyDescent="0.25"/>
    <row r="3" spans="2:29" ht="23.4" x14ac:dyDescent="0.45">
      <c r="B3" s="2" t="s">
        <v>220</v>
      </c>
    </row>
    <row r="4" spans="2:29" ht="15.75" customHeight="1" x14ac:dyDescent="0.25"/>
    <row r="5" spans="2:29" ht="20.399999999999999" thickBot="1" x14ac:dyDescent="0.45">
      <c r="B5" s="5" t="s">
        <v>56</v>
      </c>
      <c r="C5" s="5"/>
      <c r="D5" s="5"/>
      <c r="E5" s="5"/>
      <c r="G5" s="5" t="s">
        <v>66</v>
      </c>
      <c r="H5" s="5"/>
      <c r="I5" s="5"/>
      <c r="J5" s="5"/>
      <c r="K5" s="5"/>
      <c r="L5" s="1"/>
      <c r="M5" s="5" t="s">
        <v>378</v>
      </c>
      <c r="N5" s="5"/>
      <c r="O5" s="5"/>
      <c r="P5" s="5"/>
      <c r="U5" s="188" t="s">
        <v>340</v>
      </c>
      <c r="V5" s="5"/>
      <c r="W5" s="5"/>
    </row>
    <row r="6" spans="2:29" ht="15.75" customHeight="1" thickTop="1" x14ac:dyDescent="0.3">
      <c r="G6" s="1" t="s">
        <v>221</v>
      </c>
      <c r="L6" s="1"/>
      <c r="U6" s="20"/>
    </row>
    <row r="7" spans="2:29" ht="15.75" customHeight="1" x14ac:dyDescent="0.35">
      <c r="B7" s="1" t="s">
        <v>222</v>
      </c>
      <c r="J7" s="9"/>
      <c r="K7" s="189"/>
      <c r="L7" s="1"/>
      <c r="M7" s="1"/>
      <c r="U7" s="20"/>
    </row>
    <row r="8" spans="2:29" ht="15.75" customHeight="1" x14ac:dyDescent="0.3">
      <c r="B8" s="1" t="s">
        <v>223</v>
      </c>
      <c r="L8" s="1"/>
      <c r="M8" s="1"/>
      <c r="U8" s="20"/>
    </row>
    <row r="9" spans="2:29" ht="15.75" customHeight="1" x14ac:dyDescent="0.35">
      <c r="E9" s="9"/>
      <c r="F9" s="189"/>
      <c r="J9" s="20"/>
      <c r="K9" s="9"/>
      <c r="L9" s="1"/>
      <c r="P9" s="9"/>
      <c r="U9" s="20"/>
    </row>
    <row r="10" spans="2:29" ht="15.75" customHeight="1" thickBot="1" x14ac:dyDescent="0.4">
      <c r="B10" s="10" t="s">
        <v>101</v>
      </c>
      <c r="C10" s="11" t="s">
        <v>43</v>
      </c>
      <c r="D10" s="11" t="s">
        <v>2</v>
      </c>
      <c r="E10" s="11" t="s">
        <v>3</v>
      </c>
      <c r="G10" s="10" t="s">
        <v>101</v>
      </c>
      <c r="H10" s="11" t="s">
        <v>43</v>
      </c>
      <c r="I10" s="11" t="s">
        <v>2</v>
      </c>
      <c r="J10" s="11" t="s">
        <v>3</v>
      </c>
      <c r="K10" s="11" t="s">
        <v>224</v>
      </c>
      <c r="M10" s="269" t="s">
        <v>101</v>
      </c>
      <c r="N10" s="11" t="s">
        <v>43</v>
      </c>
      <c r="O10" s="11" t="s">
        <v>2</v>
      </c>
      <c r="P10" s="11" t="s">
        <v>3</v>
      </c>
      <c r="U10" s="10" t="s">
        <v>77</v>
      </c>
      <c r="Z10" s="10" t="s">
        <v>78</v>
      </c>
      <c r="AA10" s="1"/>
      <c r="AB10" s="1"/>
      <c r="AC10" s="1"/>
    </row>
    <row r="11" spans="2:29" ht="15.75" customHeight="1" thickTop="1" thickBot="1" x14ac:dyDescent="0.35">
      <c r="B11" s="14" t="s">
        <v>62</v>
      </c>
      <c r="C11" s="174">
        <f>'Economische variabelen'!H90</f>
        <v>247</v>
      </c>
      <c r="D11" s="174">
        <f>'Economische variabelen'!I90</f>
        <v>247</v>
      </c>
      <c r="E11" s="174">
        <f>'Economische variabelen'!J90</f>
        <v>247</v>
      </c>
      <c r="F11" s="9"/>
      <c r="G11" s="14" t="s">
        <v>62</v>
      </c>
      <c r="H11" s="174">
        <f>'Economische variabelen'!H128</f>
        <v>154</v>
      </c>
      <c r="I11" s="174">
        <f>'Economische variabelen'!I128</f>
        <v>154</v>
      </c>
      <c r="J11" s="174">
        <f>'Economische variabelen'!J128</f>
        <v>154</v>
      </c>
      <c r="K11" s="6"/>
      <c r="M11" s="14" t="s">
        <v>62</v>
      </c>
      <c r="N11" s="174">
        <f>'Economische variabelen'!H110</f>
        <v>150</v>
      </c>
      <c r="O11" s="174">
        <f>'Economische variabelen'!I110</f>
        <v>150</v>
      </c>
      <c r="P11" s="174">
        <f>'Economische variabelen'!J110</f>
        <v>150</v>
      </c>
      <c r="U11" s="14" t="s">
        <v>214</v>
      </c>
      <c r="V11" s="11" t="s">
        <v>43</v>
      </c>
      <c r="W11" s="190" t="s">
        <v>2</v>
      </c>
      <c r="X11" s="190" t="s">
        <v>3</v>
      </c>
      <c r="Y11" s="20"/>
      <c r="Z11" s="14" t="s">
        <v>214</v>
      </c>
      <c r="AA11" s="11" t="s">
        <v>43</v>
      </c>
      <c r="AB11" s="190" t="s">
        <v>2</v>
      </c>
      <c r="AC11" s="190" t="s">
        <v>3</v>
      </c>
    </row>
    <row r="12" spans="2:29" ht="15.75" customHeight="1" thickTop="1" thickBot="1" x14ac:dyDescent="0.35">
      <c r="B12" s="14" t="s">
        <v>63</v>
      </c>
      <c r="C12" s="174">
        <f>'Economische variabelen'!H91</f>
        <v>1621</v>
      </c>
      <c r="D12" s="174">
        <f>'Economische variabelen'!I91</f>
        <v>1621</v>
      </c>
      <c r="E12" s="174">
        <f>'Economische variabelen'!J91</f>
        <v>1621</v>
      </c>
      <c r="F12" s="9"/>
      <c r="G12" s="14" t="s">
        <v>63</v>
      </c>
      <c r="H12" s="174">
        <f>'Economische variabelen'!H129</f>
        <v>0</v>
      </c>
      <c r="I12" s="174">
        <f>'Economische variabelen'!I129</f>
        <v>0</v>
      </c>
      <c r="J12" s="174">
        <f>'Economische variabelen'!J129</f>
        <v>0</v>
      </c>
      <c r="K12" s="6"/>
      <c r="M12" s="14" t="s">
        <v>63</v>
      </c>
      <c r="N12" s="174">
        <f>'Economische variabelen'!H111</f>
        <v>450</v>
      </c>
      <c r="O12" s="174">
        <f>'Economische variabelen'!I111</f>
        <v>450</v>
      </c>
      <c r="P12" s="174">
        <f>'Economische variabelen'!J111</f>
        <v>450</v>
      </c>
      <c r="U12" s="14" t="s">
        <v>5</v>
      </c>
      <c r="V12" s="174">
        <f>'Economische variabelen'!C145</f>
        <v>0</v>
      </c>
      <c r="W12" s="174">
        <f>'Economische variabelen'!D145</f>
        <v>0</v>
      </c>
      <c r="X12" s="174">
        <f>'Economische variabelen'!E145</f>
        <v>0</v>
      </c>
      <c r="Z12" s="14" t="s">
        <v>5</v>
      </c>
      <c r="AA12" s="174">
        <f>'Economische variabelen'!C157</f>
        <v>0</v>
      </c>
      <c r="AB12" s="174">
        <f>'Economische variabelen'!D157</f>
        <v>0</v>
      </c>
      <c r="AC12" s="174">
        <f>'Economische variabelen'!E157</f>
        <v>0</v>
      </c>
    </row>
    <row r="13" spans="2:29" ht="15.75" customHeight="1" thickTop="1" thickBot="1" x14ac:dyDescent="0.35">
      <c r="B13" s="14" t="s">
        <v>50</v>
      </c>
      <c r="C13" s="174">
        <f>'Economische variabelen'!H92</f>
        <v>117</v>
      </c>
      <c r="D13" s="174">
        <f>'Economische variabelen'!I92</f>
        <v>117</v>
      </c>
      <c r="E13" s="174">
        <f>'Economische variabelen'!J92</f>
        <v>117</v>
      </c>
      <c r="F13" s="9"/>
      <c r="G13" s="14" t="s">
        <v>50</v>
      </c>
      <c r="H13" s="174">
        <f>'Economische variabelen'!H130</f>
        <v>235</v>
      </c>
      <c r="I13" s="174">
        <f>'Economische variabelen'!I130</f>
        <v>235</v>
      </c>
      <c r="J13" s="174">
        <f>'Economische variabelen'!J130</f>
        <v>235</v>
      </c>
      <c r="K13" s="191" t="s">
        <v>225</v>
      </c>
      <c r="M13" s="14" t="s">
        <v>50</v>
      </c>
      <c r="N13" s="174">
        <f>'Economische variabelen'!H112</f>
        <v>105</v>
      </c>
      <c r="O13" s="174">
        <f>'Economische variabelen'!I112</f>
        <v>105</v>
      </c>
      <c r="P13" s="174">
        <f>'Economische variabelen'!J112</f>
        <v>105</v>
      </c>
      <c r="U13" s="14" t="s">
        <v>6</v>
      </c>
      <c r="V13" s="174">
        <f>'Economische variabelen'!C146</f>
        <v>3174.5</v>
      </c>
      <c r="W13" s="174">
        <f>'Economische variabelen'!D146</f>
        <v>3174.5</v>
      </c>
      <c r="X13" s="174">
        <f>'Economische variabelen'!E146</f>
        <v>3174.5</v>
      </c>
      <c r="Z13" s="14" t="s">
        <v>6</v>
      </c>
      <c r="AA13" s="174">
        <f>'Economische variabelen'!C158</f>
        <v>974.6</v>
      </c>
      <c r="AB13" s="174">
        <f>'Economische variabelen'!D158</f>
        <v>974.6</v>
      </c>
      <c r="AC13" s="174">
        <f>'Economische variabelen'!E158</f>
        <v>974.6</v>
      </c>
    </row>
    <row r="14" spans="2:29" ht="18.75" customHeight="1" thickTop="1" thickBot="1" x14ac:dyDescent="0.35">
      <c r="B14" s="14" t="s">
        <v>343</v>
      </c>
      <c r="C14" s="174">
        <f>'Economische variabelen'!H93</f>
        <v>196</v>
      </c>
      <c r="D14" s="174">
        <f>'Economische variabelen'!I93</f>
        <v>196</v>
      </c>
      <c r="E14" s="174">
        <f>'Economische variabelen'!J93</f>
        <v>196</v>
      </c>
      <c r="F14" s="9"/>
      <c r="G14" s="14" t="s">
        <v>343</v>
      </c>
      <c r="H14" s="174">
        <f>'Economische variabelen'!H131</f>
        <v>0</v>
      </c>
      <c r="I14" s="174">
        <f>'Economische variabelen'!I131</f>
        <v>0</v>
      </c>
      <c r="J14" s="174">
        <f>'Economische variabelen'!J131</f>
        <v>0</v>
      </c>
      <c r="K14" s="6" t="s">
        <v>226</v>
      </c>
      <c r="M14" s="14" t="s">
        <v>343</v>
      </c>
      <c r="N14" s="174">
        <f>'Economische variabelen'!H113</f>
        <v>80</v>
      </c>
      <c r="O14" s="174">
        <f>'Economische variabelen'!I113</f>
        <v>80</v>
      </c>
      <c r="P14" s="174">
        <f>'Economische variabelen'!J113</f>
        <v>80</v>
      </c>
      <c r="U14" s="14" t="s">
        <v>7</v>
      </c>
      <c r="V14" s="174">
        <f>'Economische variabelen'!C147</f>
        <v>3174.5</v>
      </c>
      <c r="W14" s="174">
        <f>'Economische variabelen'!D147</f>
        <v>3174.5</v>
      </c>
      <c r="X14" s="174">
        <f>'Economische variabelen'!E147</f>
        <v>3174.5</v>
      </c>
      <c r="Z14" s="14" t="s">
        <v>7</v>
      </c>
      <c r="AA14" s="174">
        <f>'Economische variabelen'!C159</f>
        <v>974.6</v>
      </c>
      <c r="AB14" s="174">
        <f>'Economische variabelen'!D159</f>
        <v>974.6</v>
      </c>
      <c r="AC14" s="174">
        <f>'Economische variabelen'!E159</f>
        <v>974.6</v>
      </c>
    </row>
    <row r="15" spans="2:29" ht="15.75" customHeight="1" thickTop="1" thickBot="1" x14ac:dyDescent="0.35">
      <c r="B15" s="14" t="s">
        <v>68</v>
      </c>
      <c r="C15" s="174">
        <f>'Economische variabelen'!H94</f>
        <v>78</v>
      </c>
      <c r="D15" s="174">
        <f>'Economische variabelen'!I94</f>
        <v>78</v>
      </c>
      <c r="E15" s="174">
        <f>'Economische variabelen'!J94</f>
        <v>78</v>
      </c>
      <c r="G15" s="14" t="s">
        <v>68</v>
      </c>
      <c r="H15" s="174">
        <f>'Economische variabelen'!H132</f>
        <v>57</v>
      </c>
      <c r="I15" s="174">
        <f>'Economische variabelen'!I132</f>
        <v>57</v>
      </c>
      <c r="J15" s="174">
        <f>'Economische variabelen'!J132</f>
        <v>57</v>
      </c>
      <c r="M15" s="14" t="s">
        <v>68</v>
      </c>
      <c r="N15" s="174">
        <f>'Economische variabelen'!H114</f>
        <v>0</v>
      </c>
      <c r="O15" s="174">
        <f>'Economische variabelen'!I114</f>
        <v>0</v>
      </c>
      <c r="P15" s="174">
        <f>'Economische variabelen'!J114</f>
        <v>0</v>
      </c>
      <c r="U15" s="14" t="s">
        <v>8</v>
      </c>
      <c r="V15" s="174">
        <f>'Economische variabelen'!C148</f>
        <v>3269</v>
      </c>
      <c r="W15" s="174">
        <f>'Economische variabelen'!D148</f>
        <v>3269</v>
      </c>
      <c r="X15" s="174">
        <f>'Economische variabelen'!E148</f>
        <v>3269</v>
      </c>
      <c r="Z15" s="14" t="s">
        <v>8</v>
      </c>
      <c r="AA15" s="174">
        <f>'Economische variabelen'!C160</f>
        <v>694.33</v>
      </c>
      <c r="AB15" s="174">
        <f>'Economische variabelen'!D160</f>
        <v>694.33</v>
      </c>
      <c r="AC15" s="174">
        <f>'Economische variabelen'!E160</f>
        <v>694.33</v>
      </c>
    </row>
    <row r="16" spans="2:29" ht="15.75" customHeight="1" thickTop="1" thickBot="1" x14ac:dyDescent="0.35">
      <c r="B16" s="18" t="s">
        <v>227</v>
      </c>
      <c r="C16" s="19">
        <f>SUM(C11:C15)</f>
        <v>2259</v>
      </c>
      <c r="D16" s="19">
        <f t="shared" ref="D16:E16" si="0">SUM(D11:D15)</f>
        <v>2259</v>
      </c>
      <c r="E16" s="19">
        <f t="shared" si="0"/>
        <v>2259</v>
      </c>
      <c r="F16" s="9"/>
      <c r="G16" s="14"/>
      <c r="H16" s="174"/>
      <c r="I16" s="174"/>
      <c r="J16" s="174"/>
      <c r="K16" s="6"/>
      <c r="M16" s="18" t="s">
        <v>227</v>
      </c>
      <c r="N16" s="19">
        <f>SUM(N11:N15)</f>
        <v>785</v>
      </c>
      <c r="O16" s="19">
        <f>SUM(O11:O15)</f>
        <v>785</v>
      </c>
      <c r="P16" s="19">
        <f>SUM(P11:P15)</f>
        <v>785</v>
      </c>
    </row>
    <row r="17" spans="2:24" ht="15.75" customHeight="1" thickTop="1" thickBot="1" x14ac:dyDescent="0.4">
      <c r="G17" s="18" t="s">
        <v>65</v>
      </c>
      <c r="H17" s="19">
        <f>SUM(H11:H16)</f>
        <v>446</v>
      </c>
      <c r="I17" s="19">
        <f>SUM(I11:I16)</f>
        <v>446</v>
      </c>
      <c r="J17" s="19">
        <f>SUM(J11:J16)</f>
        <v>446</v>
      </c>
      <c r="K17" s="6"/>
      <c r="U17" s="21" t="s">
        <v>79</v>
      </c>
      <c r="V17" s="181"/>
      <c r="W17" s="181"/>
      <c r="X17" s="181"/>
    </row>
    <row r="18" spans="2:24" ht="15.75" customHeight="1" thickTop="1" thickBot="1" x14ac:dyDescent="0.35">
      <c r="U18" s="14" t="s">
        <v>214</v>
      </c>
      <c r="V18" s="22" t="s">
        <v>43</v>
      </c>
      <c r="W18" s="192" t="s">
        <v>228</v>
      </c>
      <c r="X18" s="192" t="s">
        <v>229</v>
      </c>
    </row>
    <row r="19" spans="2:24" ht="15.75" customHeight="1" thickBot="1" x14ac:dyDescent="0.4">
      <c r="B19" s="10" t="s">
        <v>207</v>
      </c>
      <c r="G19" s="10" t="s">
        <v>207</v>
      </c>
      <c r="H19" s="11" t="s">
        <v>43</v>
      </c>
      <c r="I19" s="11" t="s">
        <v>2</v>
      </c>
      <c r="J19" s="11" t="s">
        <v>3</v>
      </c>
      <c r="M19" s="269" t="s">
        <v>207</v>
      </c>
      <c r="U19" s="14" t="s">
        <v>5</v>
      </c>
      <c r="V19" s="174">
        <f>'Economische variabelen'!C151</f>
        <v>0</v>
      </c>
      <c r="W19" s="174">
        <f>'Economische variabelen'!D151</f>
        <v>0</v>
      </c>
      <c r="X19" s="174">
        <f>'Economische variabelen'!E151</f>
        <v>0</v>
      </c>
    </row>
    <row r="20" spans="2:24" ht="15.75" customHeight="1" thickTop="1" thickBot="1" x14ac:dyDescent="0.35">
      <c r="B20" s="11" t="s">
        <v>230</v>
      </c>
      <c r="C20" s="11" t="s">
        <v>43</v>
      </c>
      <c r="D20" s="11" t="s">
        <v>2</v>
      </c>
      <c r="E20" s="11" t="s">
        <v>3</v>
      </c>
      <c r="G20" s="14" t="s">
        <v>231</v>
      </c>
      <c r="H20" s="193">
        <f>'Economische variabelen'!C128</f>
        <v>8</v>
      </c>
      <c r="I20" s="193">
        <f>'Economische variabelen'!D128</f>
        <v>8</v>
      </c>
      <c r="J20" s="193">
        <f>'Economische variabelen'!E128</f>
        <v>8</v>
      </c>
      <c r="U20" s="14" t="s">
        <v>6</v>
      </c>
      <c r="V20" s="174">
        <f>'Economische variabelen'!C152</f>
        <v>2145</v>
      </c>
      <c r="W20" s="174">
        <f>'Economische variabelen'!D152</f>
        <v>2145</v>
      </c>
      <c r="X20" s="174">
        <f>'Economische variabelen'!E152</f>
        <v>2145</v>
      </c>
    </row>
    <row r="21" spans="2:24" ht="15.75" customHeight="1" thickBot="1" x14ac:dyDescent="0.35">
      <c r="B21" s="14" t="s">
        <v>231</v>
      </c>
      <c r="C21" s="193">
        <f>'Economische variabelen'!C94</f>
        <v>0</v>
      </c>
      <c r="D21" s="193">
        <f>'Economische variabelen'!D94</f>
        <v>0</v>
      </c>
      <c r="E21" s="193">
        <f>'Economische variabelen'!E94</f>
        <v>0</v>
      </c>
      <c r="G21" s="14" t="s">
        <v>232</v>
      </c>
      <c r="H21" s="174">
        <f>'Economische variabelen'!H137</f>
        <v>150</v>
      </c>
      <c r="I21" s="174">
        <f>'Economische variabelen'!I137</f>
        <v>150</v>
      </c>
      <c r="J21" s="174">
        <f>'Economische variabelen'!J137</f>
        <v>150</v>
      </c>
      <c r="M21" s="11" t="s">
        <v>58</v>
      </c>
      <c r="N21" s="11" t="s">
        <v>43</v>
      </c>
      <c r="O21" s="11" t="s">
        <v>2</v>
      </c>
      <c r="P21" s="11" t="s">
        <v>3</v>
      </c>
      <c r="U21" s="14" t="s">
        <v>7</v>
      </c>
      <c r="V21" s="174">
        <f>'Economische variabelen'!C153</f>
        <v>2145</v>
      </c>
      <c r="W21" s="174">
        <f>'Economische variabelen'!D153</f>
        <v>2145</v>
      </c>
      <c r="X21" s="174">
        <f>'Economische variabelen'!E153</f>
        <v>2145</v>
      </c>
    </row>
    <row r="22" spans="2:24" ht="15.75" customHeight="1" thickTop="1" thickBot="1" x14ac:dyDescent="0.35">
      <c r="B22" s="14" t="s">
        <v>69</v>
      </c>
      <c r="C22" s="174">
        <f>'Economische variabelen'!H88</f>
        <v>0</v>
      </c>
      <c r="D22" s="174">
        <f>'Economische variabelen'!I88</f>
        <v>0</v>
      </c>
      <c r="E22" s="174">
        <f>'Economische variabelen'!J88</f>
        <v>0</v>
      </c>
      <c r="M22" s="14" t="s">
        <v>59</v>
      </c>
      <c r="N22" s="174">
        <f>'Economische variabelen'!H123</f>
        <v>0</v>
      </c>
      <c r="O22" s="174">
        <f>'Economische variabelen'!I123</f>
        <v>0</v>
      </c>
      <c r="P22" s="174">
        <f>'Economische variabelen'!J123</f>
        <v>0</v>
      </c>
      <c r="U22" s="14" t="s">
        <v>8</v>
      </c>
      <c r="V22" s="174">
        <f>'Economische variabelen'!C154</f>
        <v>1632.5</v>
      </c>
      <c r="W22" s="174">
        <f>'Economische variabelen'!D154</f>
        <v>1632.5</v>
      </c>
      <c r="X22" s="174">
        <f>'Economische variabelen'!E154</f>
        <v>1632.5</v>
      </c>
    </row>
    <row r="23" spans="2:24" ht="15.75" customHeight="1" thickTop="1" thickBot="1" x14ac:dyDescent="0.35">
      <c r="B23" s="11" t="s">
        <v>233</v>
      </c>
      <c r="C23" s="11" t="s">
        <v>43</v>
      </c>
      <c r="D23" s="11" t="s">
        <v>2</v>
      </c>
      <c r="E23" s="11" t="s">
        <v>3</v>
      </c>
      <c r="G23" s="11" t="s">
        <v>58</v>
      </c>
      <c r="H23" s="11" t="s">
        <v>43</v>
      </c>
      <c r="I23" s="11" t="s">
        <v>2</v>
      </c>
      <c r="J23" s="11" t="s">
        <v>3</v>
      </c>
      <c r="M23" s="14" t="s">
        <v>61</v>
      </c>
      <c r="N23" s="174">
        <f>'Economische variabelen'!H124</f>
        <v>0</v>
      </c>
      <c r="O23" s="174">
        <f>'Economische variabelen'!I124</f>
        <v>0</v>
      </c>
      <c r="P23" s="174">
        <f>'Economische variabelen'!J124</f>
        <v>0</v>
      </c>
    </row>
    <row r="24" spans="2:24" ht="15.75" customHeight="1" thickBot="1" x14ac:dyDescent="0.4">
      <c r="B24" s="14" t="s">
        <v>231</v>
      </c>
      <c r="C24" s="193">
        <f>'Economische variabelen'!C97</f>
        <v>0</v>
      </c>
      <c r="D24" s="193">
        <f>'Economische variabelen'!D97</f>
        <v>0</v>
      </c>
      <c r="E24" s="193">
        <f>'Economische variabelen'!E97</f>
        <v>0</v>
      </c>
      <c r="G24" s="14" t="s">
        <v>59</v>
      </c>
      <c r="H24" s="174">
        <f>'Economische variabelen'!H140</f>
        <v>0</v>
      </c>
      <c r="I24" s="174">
        <f>'Economische variabelen'!I140</f>
        <v>0</v>
      </c>
      <c r="J24" s="174">
        <f>'Economische variabelen'!J140</f>
        <v>0</v>
      </c>
      <c r="U24" s="21" t="s">
        <v>70</v>
      </c>
      <c r="V24" s="181"/>
      <c r="W24" s="181"/>
      <c r="X24" s="181"/>
    </row>
    <row r="25" spans="2:24" ht="15.75" customHeight="1" thickTop="1" thickBot="1" x14ac:dyDescent="0.4">
      <c r="B25" s="14" t="s">
        <v>69</v>
      </c>
      <c r="C25" s="174">
        <f>'Economische variabelen'!H100</f>
        <v>300</v>
      </c>
      <c r="D25" s="174">
        <f>'Economische variabelen'!I100</f>
        <v>300</v>
      </c>
      <c r="E25" s="174">
        <f>'Economische variabelen'!J100</f>
        <v>300</v>
      </c>
      <c r="G25" s="14" t="s">
        <v>61</v>
      </c>
      <c r="H25" s="174">
        <f>'Economische variabelen'!H141</f>
        <v>0</v>
      </c>
      <c r="I25" s="174">
        <f>'Economische variabelen'!I141</f>
        <v>0</v>
      </c>
      <c r="J25" s="174">
        <f>'Economische variabelen'!J141</f>
        <v>0</v>
      </c>
      <c r="M25" s="269" t="s">
        <v>214</v>
      </c>
      <c r="N25" s="11" t="s">
        <v>43</v>
      </c>
      <c r="O25" s="11" t="s">
        <v>2</v>
      </c>
      <c r="P25" s="11" t="s">
        <v>3</v>
      </c>
    </row>
    <row r="26" spans="2:24" ht="15.75" customHeight="1" thickTop="1" thickBot="1" x14ac:dyDescent="0.35">
      <c r="C26" s="20"/>
      <c r="M26" s="14" t="s">
        <v>493</v>
      </c>
      <c r="N26" s="19">
        <f>'Economische variabelen'!C110*'Economische variabelen'!H119+'Economische variabelen'!C116*'Economische variabelen'!H120</f>
        <v>0</v>
      </c>
      <c r="O26" s="19">
        <f>'Economische variabelen'!D110*'Economische variabelen'!I119+'Economische variabelen'!D116*'Economische variabelen'!I120</f>
        <v>0</v>
      </c>
      <c r="P26" s="19">
        <f>'Economische variabelen'!E110*'Economische variabelen'!J119+'Economische variabelen'!E116*'Economische variabelen'!J120</f>
        <v>0</v>
      </c>
      <c r="U26" s="194" t="str">
        <f>'Economische variabelen'!G144</f>
        <v>Extra gewas 1</v>
      </c>
      <c r="V26" s="22" t="s">
        <v>43</v>
      </c>
      <c r="W26" s="192" t="s">
        <v>228</v>
      </c>
      <c r="X26" s="192" t="s">
        <v>229</v>
      </c>
    </row>
    <row r="27" spans="2:24" ht="15.75" customHeight="1" thickTop="1" thickBot="1" x14ac:dyDescent="0.4">
      <c r="B27" s="11" t="s">
        <v>64</v>
      </c>
      <c r="C27" s="11" t="s">
        <v>43</v>
      </c>
      <c r="D27" s="11" t="s">
        <v>2</v>
      </c>
      <c r="E27" s="11" t="s">
        <v>3</v>
      </c>
      <c r="G27" s="10" t="s">
        <v>214</v>
      </c>
      <c r="H27" s="11" t="s">
        <v>43</v>
      </c>
      <c r="I27" s="11" t="s">
        <v>2</v>
      </c>
      <c r="J27" s="11" t="s">
        <v>3</v>
      </c>
      <c r="M27" s="265" t="s">
        <v>235</v>
      </c>
      <c r="N27" s="19">
        <f>N26+N$22+N$23</f>
        <v>0</v>
      </c>
      <c r="O27" s="19">
        <f>O26+O$22+O$23</f>
        <v>0</v>
      </c>
      <c r="P27" s="19">
        <f>P26+P$22+P$23</f>
        <v>0</v>
      </c>
      <c r="U27" s="14" t="s">
        <v>5</v>
      </c>
      <c r="V27" s="174">
        <f>'Economische variabelen'!H145</f>
        <v>0</v>
      </c>
      <c r="W27" s="174">
        <f>'Economische variabelen'!I145</f>
        <v>0</v>
      </c>
      <c r="X27" s="174">
        <f>'Economische variabelen'!J145</f>
        <v>0</v>
      </c>
    </row>
    <row r="28" spans="2:24" ht="15.75" customHeight="1" thickBot="1" x14ac:dyDescent="0.35">
      <c r="B28" s="14" t="s">
        <v>117</v>
      </c>
      <c r="C28" s="193">
        <f>'Economische variabelen'!C103</f>
        <v>0</v>
      </c>
      <c r="D28" s="193">
        <f>'Economische variabelen'!D103</f>
        <v>0</v>
      </c>
      <c r="E28" s="193">
        <f>'Economische variabelen'!E103</f>
        <v>0</v>
      </c>
      <c r="F28" s="14" t="s">
        <v>5</v>
      </c>
      <c r="G28" s="14" t="s">
        <v>234</v>
      </c>
      <c r="H28" s="19">
        <f>'Economische variabelen'!C128*'Economische variabelen'!H137-H17</f>
        <v>754</v>
      </c>
      <c r="I28" s="19">
        <f>'Economische variabelen'!D128*'Economische variabelen'!I137-I17</f>
        <v>754</v>
      </c>
      <c r="J28" s="19">
        <f>'Economische variabelen'!E128*'Economische variabelen'!J137-J17</f>
        <v>754</v>
      </c>
      <c r="U28" s="14" t="s">
        <v>6</v>
      </c>
      <c r="V28" s="174">
        <f>'Economische variabelen'!H146</f>
        <v>0</v>
      </c>
      <c r="W28" s="174">
        <f>'Economische variabelen'!I146</f>
        <v>0</v>
      </c>
      <c r="X28" s="174">
        <f>'Economische variabelen'!J146</f>
        <v>0</v>
      </c>
    </row>
    <row r="29" spans="2:24" ht="15.75" customHeight="1" thickTop="1" thickBot="1" x14ac:dyDescent="0.35">
      <c r="B29" s="14" t="s">
        <v>120</v>
      </c>
      <c r="C29" s="174">
        <f>'Economische variabelen'!H101</f>
        <v>1050</v>
      </c>
      <c r="D29" s="174">
        <f>'Economische variabelen'!I101</f>
        <v>1050</v>
      </c>
      <c r="E29" s="174">
        <f>'Economische variabelen'!J101</f>
        <v>1050</v>
      </c>
      <c r="G29" s="14" t="s">
        <v>235</v>
      </c>
      <c r="H29" s="19">
        <f>H28+H24+H25</f>
        <v>754</v>
      </c>
      <c r="I29" s="19">
        <f>I28+I24+I25</f>
        <v>754</v>
      </c>
      <c r="J29" s="19">
        <f>J28+J24+J25</f>
        <v>754</v>
      </c>
      <c r="M29" s="14" t="s">
        <v>494</v>
      </c>
      <c r="N29" s="19">
        <f>'Economische variabelen'!C111*'Economische variabelen'!H119+'Economische variabelen'!C117*'Economische variabelen'!H120-N16</f>
        <v>776.59999999999991</v>
      </c>
      <c r="O29" s="19">
        <f>'Economische variabelen'!D111*'Economische variabelen'!I119+'Economische variabelen'!D117*'Economische variabelen'!I120-O16</f>
        <v>776.59999999999991</v>
      </c>
      <c r="P29" s="19">
        <f>'Economische variabelen'!E111*'Economische variabelen'!J119+'Economische variabelen'!E117*'Economische variabelen'!J120-P16</f>
        <v>776.59999999999991</v>
      </c>
      <c r="U29" s="14" t="s">
        <v>7</v>
      </c>
      <c r="V29" s="174">
        <f>'Economische variabelen'!H147</f>
        <v>0</v>
      </c>
      <c r="W29" s="174">
        <f>'Economische variabelen'!I147</f>
        <v>0</v>
      </c>
      <c r="X29" s="174">
        <f>'Economische variabelen'!J147</f>
        <v>0</v>
      </c>
    </row>
    <row r="30" spans="2:24" ht="15.75" customHeight="1" thickTop="1" thickBot="1" x14ac:dyDescent="0.35">
      <c r="F30" s="14"/>
      <c r="M30" s="265" t="s">
        <v>235</v>
      </c>
      <c r="N30" s="19">
        <f>N29+$N$22+$N$23</f>
        <v>776.59999999999991</v>
      </c>
      <c r="O30" s="19">
        <f>O29+$N$22+$N$23</f>
        <v>776.59999999999991</v>
      </c>
      <c r="P30" s="19">
        <f>P29+$N$22+$N$23</f>
        <v>776.59999999999991</v>
      </c>
      <c r="U30" s="14" t="s">
        <v>8</v>
      </c>
      <c r="V30" s="174">
        <f>'Economische variabelen'!H148</f>
        <v>0</v>
      </c>
      <c r="W30" s="174">
        <f>'Economische variabelen'!I148</f>
        <v>0</v>
      </c>
      <c r="X30" s="174">
        <f>'Economische variabelen'!J148</f>
        <v>0</v>
      </c>
    </row>
    <row r="31" spans="2:24" ht="15.75" customHeight="1" thickTop="1" thickBot="1" x14ac:dyDescent="0.35">
      <c r="B31" s="11" t="s">
        <v>58</v>
      </c>
      <c r="C31" s="11" t="s">
        <v>43</v>
      </c>
      <c r="D31" s="11" t="s">
        <v>2</v>
      </c>
      <c r="E31" s="11" t="s">
        <v>3</v>
      </c>
      <c r="F31" s="14" t="s">
        <v>6</v>
      </c>
      <c r="G31" s="14" t="s">
        <v>234</v>
      </c>
      <c r="H31" s="19">
        <f>'Economische variabelen'!C129*'Economische variabelen'!H137-H17</f>
        <v>754</v>
      </c>
      <c r="I31" s="19">
        <f>'Economische variabelen'!D129*'Economische variabelen'!I137-I17</f>
        <v>754</v>
      </c>
      <c r="J31" s="19">
        <f>'Economische variabelen'!E129*'Economische variabelen'!J137-J17</f>
        <v>754</v>
      </c>
    </row>
    <row r="32" spans="2:24" ht="15.75" customHeight="1" thickBot="1" x14ac:dyDescent="0.35">
      <c r="B32" s="14" t="s">
        <v>59</v>
      </c>
      <c r="C32" s="174">
        <f>'Economische variabelen'!H104</f>
        <v>0</v>
      </c>
      <c r="D32" s="174">
        <f>'Economische variabelen'!I104</f>
        <v>0</v>
      </c>
      <c r="E32" s="174">
        <f>'Economische variabelen'!J104</f>
        <v>0</v>
      </c>
      <c r="F32" s="14"/>
      <c r="G32" s="14" t="s">
        <v>235</v>
      </c>
      <c r="H32" s="19">
        <f>H31+H24+H25</f>
        <v>754</v>
      </c>
      <c r="I32" s="19">
        <f>I31+I24+I25</f>
        <v>754</v>
      </c>
      <c r="J32" s="19">
        <f>J31+J24+J25</f>
        <v>754</v>
      </c>
      <c r="M32" s="14" t="s">
        <v>495</v>
      </c>
      <c r="N32" s="19">
        <f>'Economische variabelen'!C112*'Economische variabelen'!H119+'Economische variabelen'!C118*'Economische variabelen'!H120-N16</f>
        <v>776.59999999999991</v>
      </c>
      <c r="O32" s="19">
        <f>'Economische variabelen'!D112*'Economische variabelen'!I119+'Economische variabelen'!D118*'Economische variabelen'!I120-O16</f>
        <v>776.59999999999991</v>
      </c>
      <c r="P32" s="19">
        <f>'Economische variabelen'!E112*'Economische variabelen'!J119+'Economische variabelen'!E118*'Economische variabelen'!J120-P16</f>
        <v>776.59999999999991</v>
      </c>
    </row>
    <row r="33" spans="1:29" ht="15.75" customHeight="1" thickTop="1" thickBot="1" x14ac:dyDescent="0.35">
      <c r="B33" s="14" t="s">
        <v>61</v>
      </c>
      <c r="C33" s="174">
        <f>'Economische variabelen'!H105</f>
        <v>0</v>
      </c>
      <c r="D33" s="174">
        <f>'Economische variabelen'!I105</f>
        <v>0</v>
      </c>
      <c r="E33" s="174">
        <f>'Economische variabelen'!J105</f>
        <v>0</v>
      </c>
      <c r="F33" s="14"/>
      <c r="G33" s="1"/>
      <c r="H33" s="1"/>
      <c r="I33" s="1"/>
      <c r="J33" s="1"/>
      <c r="K33" s="1"/>
      <c r="L33" s="1"/>
      <c r="M33" s="265" t="s">
        <v>235</v>
      </c>
      <c r="N33" s="19">
        <f>N32+$N$22+$N$23</f>
        <v>776.59999999999991</v>
      </c>
      <c r="O33" s="19">
        <f>O32+$N$22+$N$23</f>
        <v>776.59999999999991</v>
      </c>
      <c r="P33" s="19">
        <f>P32+$N$22+$N$23</f>
        <v>776.59999999999991</v>
      </c>
      <c r="U33" s="194" t="str">
        <f>'Economische variabelen'!G150</f>
        <v>Extra gewas 2</v>
      </c>
      <c r="V33" s="22" t="s">
        <v>43</v>
      </c>
      <c r="W33" s="192" t="s">
        <v>228</v>
      </c>
      <c r="X33" s="192" t="s">
        <v>229</v>
      </c>
      <c r="Y33" s="1"/>
      <c r="Z33" s="1"/>
      <c r="AA33" s="1"/>
      <c r="AB33" s="1"/>
      <c r="AC33" s="1"/>
    </row>
    <row r="34" spans="1:29" ht="15.75" customHeight="1" thickTop="1" thickBot="1" x14ac:dyDescent="0.35">
      <c r="F34" s="14" t="s">
        <v>7</v>
      </c>
      <c r="G34" s="14" t="s">
        <v>234</v>
      </c>
      <c r="H34" s="19">
        <f>'Economische variabelen'!C130*'Economische variabelen'!H137-H17</f>
        <v>754</v>
      </c>
      <c r="I34" s="19">
        <f>'Economische variabelen'!D130*'Economische variabelen'!I137-I17</f>
        <v>754</v>
      </c>
      <c r="J34" s="19">
        <f>'Economische variabelen'!E130*'Economische variabelen'!J137-J17</f>
        <v>754</v>
      </c>
      <c r="K34" s="1"/>
      <c r="L34" s="1"/>
      <c r="U34" s="14" t="s">
        <v>5</v>
      </c>
      <c r="V34" s="174">
        <f>'Economische variabelen'!H151</f>
        <v>0</v>
      </c>
      <c r="W34" s="174">
        <f>'Economische variabelen'!I151</f>
        <v>0</v>
      </c>
      <c r="X34" s="174">
        <f>'Economische variabelen'!J151</f>
        <v>0</v>
      </c>
      <c r="Y34" s="1"/>
      <c r="Z34" s="1"/>
      <c r="AA34" s="1"/>
      <c r="AB34" s="1"/>
      <c r="AC34" s="1"/>
    </row>
    <row r="35" spans="1:29" ht="15.75" customHeight="1" thickTop="1" thickBot="1" x14ac:dyDescent="0.4">
      <c r="B35" s="10" t="s">
        <v>214</v>
      </c>
      <c r="C35" s="11" t="s">
        <v>43</v>
      </c>
      <c r="D35" s="11" t="s">
        <v>2</v>
      </c>
      <c r="E35" s="11" t="s">
        <v>3</v>
      </c>
      <c r="F35" s="14"/>
      <c r="G35" s="14" t="s">
        <v>235</v>
      </c>
      <c r="H35" s="19">
        <f>H34+H24+H25</f>
        <v>754</v>
      </c>
      <c r="I35" s="19">
        <f>I34+I24+I25</f>
        <v>754</v>
      </c>
      <c r="J35" s="19">
        <f>J34+J24+J25</f>
        <v>754</v>
      </c>
      <c r="K35" s="1"/>
      <c r="L35" s="1"/>
      <c r="M35" s="14" t="s">
        <v>496</v>
      </c>
      <c r="N35" s="19">
        <f>'Economische variabelen'!C113*'Economische variabelen'!H119+'Economische variabelen'!C119*'Economische variabelen'!H120-N16</f>
        <v>878.59999999999991</v>
      </c>
      <c r="O35" s="19">
        <f>'Economische variabelen'!D113*'Economische variabelen'!I119+'Economische variabelen'!D119*'Economische variabelen'!I120-O16</f>
        <v>878.59999999999991</v>
      </c>
      <c r="P35" s="19">
        <f>'Economische variabelen'!E113*'Economische variabelen'!J119+'Economische variabelen'!E119*'Economische variabelen'!J120-P16</f>
        <v>878.59999999999991</v>
      </c>
      <c r="U35" s="14" t="s">
        <v>6</v>
      </c>
      <c r="V35" s="174">
        <f>'Economische variabelen'!H152</f>
        <v>0</v>
      </c>
      <c r="W35" s="174">
        <f>'Economische variabelen'!I152</f>
        <v>0</v>
      </c>
      <c r="X35" s="174">
        <f>'Economische variabelen'!J152</f>
        <v>0</v>
      </c>
      <c r="Y35" s="1"/>
      <c r="Z35" s="1"/>
      <c r="AA35" s="1"/>
      <c r="AB35" s="1"/>
      <c r="AC35" s="1"/>
    </row>
    <row r="36" spans="1:29" ht="15.75" customHeight="1" thickTop="1" thickBot="1" x14ac:dyDescent="0.35">
      <c r="A36" s="14" t="s">
        <v>5</v>
      </c>
      <c r="B36" s="14" t="s">
        <v>234</v>
      </c>
      <c r="C36" s="19">
        <f>'Economische variabelen'!H100*'Economische variabelen'!C97+'Economische variabelen'!H101*'Economische variabelen'!C103+'Economische variabelen'!C91*'Economische variabelen'!H99-C16</f>
        <v>-2259</v>
      </c>
      <c r="D36" s="19">
        <f>'Economische variabelen'!I100*'Economische variabelen'!D97+'Economische variabelen'!I101*'Economische variabelen'!D103+'Economische variabelen'!D91*'Economische variabelen'!I99-D16</f>
        <v>-2259</v>
      </c>
      <c r="E36" s="19">
        <f>'Economische variabelen'!J100*'Economische variabelen'!E97+'Economische variabelen'!J101*'Economische variabelen'!E103+'Economische variabelen'!E91*'Economische variabelen'!J99-E16</f>
        <v>-2259</v>
      </c>
      <c r="F36" s="14"/>
      <c r="G36" s="1"/>
      <c r="H36" s="1"/>
      <c r="I36" s="1"/>
      <c r="J36" s="1"/>
      <c r="K36" s="1"/>
      <c r="L36" s="1"/>
      <c r="M36" s="265" t="s">
        <v>235</v>
      </c>
      <c r="N36" s="19">
        <f>N35+$N$22+$N$23</f>
        <v>878.59999999999991</v>
      </c>
      <c r="O36" s="19">
        <f>O35+$N$22+$N$23</f>
        <v>878.59999999999991</v>
      </c>
      <c r="P36" s="19">
        <f>P35+$N$22+$N$23</f>
        <v>878.59999999999991</v>
      </c>
      <c r="U36" s="14" t="s">
        <v>7</v>
      </c>
      <c r="V36" s="174">
        <f>'Economische variabelen'!H153</f>
        <v>0</v>
      </c>
      <c r="W36" s="174">
        <f>'Economische variabelen'!I153</f>
        <v>0</v>
      </c>
      <c r="X36" s="174">
        <f>'Economische variabelen'!J153</f>
        <v>0</v>
      </c>
      <c r="Y36" s="1"/>
      <c r="Z36" s="1"/>
      <c r="AA36" s="1"/>
      <c r="AB36" s="1"/>
      <c r="AC36" s="1"/>
    </row>
    <row r="37" spans="1:29" ht="15.75" customHeight="1" thickTop="1" thickBot="1" x14ac:dyDescent="0.35">
      <c r="A37" s="14"/>
      <c r="B37" s="14" t="s">
        <v>235</v>
      </c>
      <c r="C37" s="19">
        <f>C36+C32+C33</f>
        <v>-2259</v>
      </c>
      <c r="D37" s="19">
        <f>D36+D32+D33</f>
        <v>-2259</v>
      </c>
      <c r="E37" s="19">
        <f>E36+E32+E33</f>
        <v>-2259</v>
      </c>
      <c r="F37" s="14" t="s">
        <v>8</v>
      </c>
      <c r="G37" s="14" t="s">
        <v>234</v>
      </c>
      <c r="H37" s="19">
        <f>'Economische variabelen'!C131*'Economische variabelen'!H137-H17</f>
        <v>754</v>
      </c>
      <c r="I37" s="19">
        <f>'Economische variabelen'!D131*'Economische variabelen'!I137-I17</f>
        <v>754</v>
      </c>
      <c r="J37" s="19">
        <f>'Economische variabelen'!E131*'Economische variabelen'!J137-J17</f>
        <v>754</v>
      </c>
      <c r="K37" s="1"/>
      <c r="L37" s="1"/>
      <c r="U37" s="14" t="s">
        <v>8</v>
      </c>
      <c r="V37" s="174">
        <f>'Economische variabelen'!H154</f>
        <v>0</v>
      </c>
      <c r="W37" s="174">
        <f>'Economische variabelen'!I154</f>
        <v>0</v>
      </c>
      <c r="X37" s="174">
        <f>'Economische variabelen'!J154</f>
        <v>0</v>
      </c>
      <c r="Y37" s="1"/>
      <c r="Z37" s="1"/>
      <c r="AA37" s="1"/>
      <c r="AB37" s="1"/>
      <c r="AC37" s="1"/>
    </row>
    <row r="38" spans="1:29" ht="15.75" customHeight="1" thickTop="1" x14ac:dyDescent="0.3">
      <c r="A38" s="14" t="s">
        <v>6</v>
      </c>
      <c r="B38" s="14" t="s">
        <v>234</v>
      </c>
      <c r="C38" s="19">
        <f>'Economische variabelen'!H100*'Economische variabelen'!C98+'Economische variabelen'!H101*'Economische variabelen'!C104+'Economische variabelen'!C92*'Economische variabelen'!H99-C16</f>
        <v>2137.5</v>
      </c>
      <c r="D38" s="19">
        <f>'Economische variabelen'!I100*'Economische variabelen'!D98+'Economische variabelen'!I101*'Economische variabelen'!D104+'Economische variabelen'!D92*'Economische variabelen'!I99-D16</f>
        <v>2137.5</v>
      </c>
      <c r="E38" s="19">
        <f>'Economische variabelen'!J100*'Economische variabelen'!E98+'Economische variabelen'!J101*'Economische variabelen'!E104+'Economische variabelen'!E92*'Economische variabelen'!J99-E16</f>
        <v>2137.5</v>
      </c>
      <c r="F38" s="1"/>
      <c r="G38" s="14" t="s">
        <v>235</v>
      </c>
      <c r="H38" s="19">
        <f>H37+H24+H25</f>
        <v>754</v>
      </c>
      <c r="I38" s="19">
        <f>I37+I24+I25</f>
        <v>754</v>
      </c>
      <c r="J38" s="19">
        <f>J37+J24+J25</f>
        <v>754</v>
      </c>
      <c r="K38" s="1"/>
      <c r="L38" s="1"/>
      <c r="U38" s="1"/>
      <c r="V38" s="1"/>
      <c r="W38" s="1"/>
      <c r="X38" s="1"/>
      <c r="Y38" s="1"/>
      <c r="Z38" s="1"/>
      <c r="AA38" s="1"/>
      <c r="AB38" s="1"/>
      <c r="AC38" s="1"/>
    </row>
    <row r="39" spans="1:29" ht="15.75" customHeight="1" x14ac:dyDescent="0.3">
      <c r="A39" s="14"/>
      <c r="B39" s="14" t="s">
        <v>235</v>
      </c>
      <c r="C39" s="19">
        <f>C38+C32+C33</f>
        <v>2137.5</v>
      </c>
      <c r="D39" s="19">
        <f>D38+D32+D33</f>
        <v>2137.5</v>
      </c>
      <c r="E39" s="19">
        <f>E38+E32+E33</f>
        <v>2137.5</v>
      </c>
      <c r="F39" s="1"/>
      <c r="G39" s="1"/>
      <c r="H39" s="1"/>
      <c r="I39" s="1"/>
      <c r="J39" s="1"/>
      <c r="K39" s="1"/>
      <c r="L39" s="1"/>
      <c r="R39" s="1"/>
      <c r="S39" s="1"/>
      <c r="T39" s="1"/>
      <c r="U39" s="1"/>
      <c r="V39" s="1"/>
      <c r="W39" s="1"/>
      <c r="X39" s="1"/>
      <c r="Y39" s="1"/>
      <c r="Z39" s="1"/>
      <c r="AA39" s="1"/>
      <c r="AB39" s="1"/>
      <c r="AC39" s="1"/>
    </row>
    <row r="40" spans="1:29" ht="15.75" customHeight="1" x14ac:dyDescent="0.3">
      <c r="A40" s="14" t="s">
        <v>7</v>
      </c>
      <c r="B40" s="14" t="s">
        <v>234</v>
      </c>
      <c r="C40" s="19">
        <f>'Economische variabelen'!H100*'Economische variabelen'!C99+'Economische variabelen'!H101*'Economische variabelen'!C105+'Economische variabelen'!C93*'Economische variabelen'!H99-C16</f>
        <v>2137.5</v>
      </c>
      <c r="D40" s="19">
        <f>'Economische variabelen'!I100*'Economische variabelen'!D99+'Economische variabelen'!I101*'Economische variabelen'!D105+'Economische variabelen'!D93*'Economische variabelen'!I99-D16</f>
        <v>2137.5</v>
      </c>
      <c r="E40" s="19">
        <f>'Economische variabelen'!J100*'Economische variabelen'!E99+'Economische variabelen'!J101*'Economische variabelen'!E105+'Economische variabelen'!E93*'Economische variabelen'!J99-E16</f>
        <v>2137.5</v>
      </c>
      <c r="F40" s="1"/>
    </row>
    <row r="41" spans="1:29" ht="15.75" customHeight="1" x14ac:dyDescent="0.3">
      <c r="A41" s="14"/>
      <c r="B41" s="14" t="s">
        <v>235</v>
      </c>
      <c r="C41" s="19">
        <f>C40+C32+C33</f>
        <v>2137.5</v>
      </c>
      <c r="D41" s="19">
        <f>D40+D32+D33</f>
        <v>2137.5</v>
      </c>
      <c r="E41" s="19">
        <f>E40+E32+E33</f>
        <v>2137.5</v>
      </c>
    </row>
    <row r="42" spans="1:29" ht="15.75" customHeight="1" x14ac:dyDescent="0.3">
      <c r="A42" s="14" t="s">
        <v>8</v>
      </c>
      <c r="B42" s="14" t="s">
        <v>234</v>
      </c>
      <c r="C42" s="19">
        <f>'Economische variabelen'!H100*'Economische variabelen'!C100+'Economische variabelen'!H101*'Economische variabelen'!C106+'Economische variabelen'!C94*'Economische variabelen'!H99-C16</f>
        <v>-2259</v>
      </c>
      <c r="D42" s="19">
        <f>'Economische variabelen'!I100*'Economische variabelen'!D100+'Economische variabelen'!I101*'Economische variabelen'!D106+'Economische variabelen'!D94*'Economische variabelen'!I99-D16</f>
        <v>-2259</v>
      </c>
      <c r="E42" s="19">
        <f>'Economische variabelen'!J100*'Economische variabelen'!E100+'Economische variabelen'!J101*'Economische variabelen'!E106+'Economische variabelen'!E94*'Economische variabelen'!J99-E16</f>
        <v>-2259</v>
      </c>
      <c r="G42" s="1"/>
      <c r="H42" s="1"/>
      <c r="I42" s="1"/>
      <c r="J42" s="1"/>
      <c r="K42" s="1"/>
      <c r="L42" s="1"/>
      <c r="R42" s="1"/>
      <c r="S42" s="1"/>
      <c r="T42" s="1"/>
      <c r="U42" s="1"/>
      <c r="V42" s="1"/>
      <c r="W42" s="1"/>
      <c r="X42" s="1"/>
      <c r="Y42" s="1"/>
      <c r="Z42" s="1"/>
      <c r="AA42" s="1"/>
      <c r="AB42" s="1"/>
      <c r="AC42" s="1"/>
    </row>
    <row r="43" spans="1:29" ht="15.75" customHeight="1" x14ac:dyDescent="0.3">
      <c r="A43" s="14"/>
      <c r="B43" s="14" t="s">
        <v>235</v>
      </c>
      <c r="C43" s="19">
        <f>C42+C32+C33</f>
        <v>-2259</v>
      </c>
      <c r="D43" s="19">
        <f>D42+D32+D33</f>
        <v>-2259</v>
      </c>
      <c r="E43" s="19">
        <f>E42+E32+E33</f>
        <v>-2259</v>
      </c>
    </row>
    <row r="44" spans="1:29" ht="15.75" customHeight="1" x14ac:dyDescent="0.25"/>
    <row r="45" spans="1:29" ht="15.75" customHeight="1" thickBot="1" x14ac:dyDescent="0.45">
      <c r="B45" s="5" t="s">
        <v>21</v>
      </c>
    </row>
    <row r="46" spans="1:29" ht="15.75" customHeight="1" thickTop="1" thickBot="1" x14ac:dyDescent="0.35">
      <c r="B46" s="11" t="s">
        <v>241</v>
      </c>
      <c r="C46" s="11">
        <v>0</v>
      </c>
      <c r="D46" s="11">
        <v>1</v>
      </c>
      <c r="E46" s="11">
        <v>2</v>
      </c>
    </row>
    <row r="47" spans="1:29" ht="15.75" customHeight="1" x14ac:dyDescent="0.3">
      <c r="B47" s="14" t="s">
        <v>5</v>
      </c>
      <c r="C47" s="175" t="e">
        <f>('Invoer - uitgebreid'!$B$32*(Invoer!C25/'Invoer - uitgebreid'!$B$31))*'Economische variabelen'!C183</f>
        <v>#DIV/0!</v>
      </c>
      <c r="D47" s="175" t="e">
        <f>('Invoer - uitgebreid'!$F$32*(Invoer!H25/'Invoer - uitgebreid'!$F$31))*'Economische variabelen'!D183</f>
        <v>#DIV/0!</v>
      </c>
      <c r="E47" s="175" t="e">
        <f>('Invoer - uitgebreid'!J$32*(Invoer!M25/'Invoer - uitgebreid'!$J$31))*'Economische variabelen'!E183</f>
        <v>#DIV/0!</v>
      </c>
    </row>
    <row r="48" spans="1:29" ht="15.75" customHeight="1" x14ac:dyDescent="0.3">
      <c r="B48" s="14" t="s">
        <v>6</v>
      </c>
      <c r="C48" s="175" t="e">
        <f>('Invoer - uitgebreid'!$B$32*(Invoer!D25/'Invoer - uitgebreid'!$B$31))*'Economische variabelen'!C184</f>
        <v>#DIV/0!</v>
      </c>
      <c r="D48" s="175" t="e">
        <f>('Invoer - uitgebreid'!$F$32*(Invoer!I25/'Invoer - uitgebreid'!$F$31))*'Economische variabelen'!D184</f>
        <v>#DIV/0!</v>
      </c>
      <c r="E48" s="175" t="e">
        <f>('Invoer - uitgebreid'!J$32*(Invoer!N25/'Invoer - uitgebreid'!$J$31))*'Economische variabelen'!E184</f>
        <v>#DIV/0!</v>
      </c>
    </row>
    <row r="49" spans="2:29" ht="15.75" customHeight="1" x14ac:dyDescent="0.3">
      <c r="B49" s="14" t="s">
        <v>7</v>
      </c>
      <c r="C49" s="175" t="e">
        <f>('Invoer - uitgebreid'!$B$32*(Invoer!E25/'Invoer - uitgebreid'!$B$31))*'Economische variabelen'!C185</f>
        <v>#DIV/0!</v>
      </c>
      <c r="D49" s="175" t="e">
        <f>('Invoer - uitgebreid'!$F$32*(Invoer!J25/'Invoer - uitgebreid'!$F$31))*'Economische variabelen'!D185</f>
        <v>#DIV/0!</v>
      </c>
      <c r="E49" s="175" t="e">
        <f>('Invoer - uitgebreid'!J$32*(Invoer!O25/'Invoer - uitgebreid'!$J$31))*'Economische variabelen'!E185</f>
        <v>#DIV/0!</v>
      </c>
    </row>
    <row r="50" spans="2:29" ht="15.75" customHeight="1" thickBot="1" x14ac:dyDescent="0.45">
      <c r="B50" s="14" t="s">
        <v>5</v>
      </c>
      <c r="C50" s="175" t="e">
        <f>('Invoer - uitgebreid'!$B$32*(Invoer!F25/'Invoer - uitgebreid'!$B$31))*'Economische variabelen'!C186</f>
        <v>#DIV/0!</v>
      </c>
      <c r="D50" s="175" t="e">
        <f>('Invoer - uitgebreid'!$F$32*(Invoer!K25/'Invoer - uitgebreid'!$F$31))*'Economische variabelen'!D186</f>
        <v>#DIV/0!</v>
      </c>
      <c r="E50" s="175" t="e">
        <f>('Invoer - uitgebreid'!J$32*(Invoer!P25/'Invoer - uitgebreid'!$J$31))*'Economische variabelen'!E186</f>
        <v>#DIV/0!</v>
      </c>
      <c r="G50" s="5" t="s">
        <v>236</v>
      </c>
      <c r="H50" s="5"/>
      <c r="I50" s="5"/>
      <c r="J50" s="5"/>
      <c r="K50" s="5"/>
      <c r="L50" s="5"/>
      <c r="M50" s="5"/>
      <c r="O50" s="5" t="s">
        <v>237</v>
      </c>
      <c r="P50" s="5"/>
      <c r="Q50" s="5"/>
      <c r="R50" s="5"/>
      <c r="S50" s="5"/>
      <c r="T50" s="5"/>
      <c r="U50" s="5"/>
      <c r="W50" s="5" t="s">
        <v>238</v>
      </c>
      <c r="X50" s="5"/>
      <c r="Y50" s="5"/>
      <c r="Z50" s="5"/>
      <c r="AA50" s="5"/>
      <c r="AB50" s="5"/>
      <c r="AC50" s="5"/>
    </row>
    <row r="51" spans="2:29" ht="15.75" customHeight="1" thickTop="1" thickBot="1" x14ac:dyDescent="0.35">
      <c r="B51" s="7" t="s">
        <v>242</v>
      </c>
      <c r="C51" s="176" t="e">
        <f>SUM(C47:C50)/'Invoer - uitgebreid'!B31</f>
        <v>#DIV/0!</v>
      </c>
      <c r="D51" s="176" t="e">
        <f>SUM(D47:D50)/'Invoer - uitgebreid'!F31</f>
        <v>#DIV/0!</v>
      </c>
      <c r="E51" s="176" t="e">
        <f>SUM(E47:E50)/'Invoer - uitgebreid'!J31</f>
        <v>#DIV/0!</v>
      </c>
      <c r="G51" s="14" t="s">
        <v>80</v>
      </c>
      <c r="H51" s="1" t="s">
        <v>8</v>
      </c>
      <c r="I51" s="1"/>
      <c r="K51" s="14" t="s">
        <v>80</v>
      </c>
      <c r="L51" s="1" t="s">
        <v>6</v>
      </c>
      <c r="M51" s="1"/>
      <c r="O51" s="14" t="s">
        <v>80</v>
      </c>
      <c r="P51" s="1" t="s">
        <v>8</v>
      </c>
      <c r="Q51" s="1"/>
      <c r="S51" s="14" t="s">
        <v>80</v>
      </c>
      <c r="T51" s="1" t="s">
        <v>6</v>
      </c>
      <c r="U51" s="1"/>
      <c r="W51" s="14" t="s">
        <v>80</v>
      </c>
      <c r="X51" s="1" t="s">
        <v>8</v>
      </c>
      <c r="Y51" s="1"/>
      <c r="AA51" s="14" t="s">
        <v>80</v>
      </c>
      <c r="AB51" s="1" t="s">
        <v>6</v>
      </c>
    </row>
    <row r="52" spans="2:29" ht="15.75" customHeight="1" thickTop="1" thickBot="1" x14ac:dyDescent="0.35">
      <c r="G52" s="14" t="s">
        <v>239</v>
      </c>
      <c r="H52" s="195">
        <f>Invoer!F13</f>
        <v>0</v>
      </c>
      <c r="I52" s="1"/>
      <c r="K52" s="14" t="s">
        <v>239</v>
      </c>
      <c r="L52" s="195">
        <f>Invoer!D13</f>
        <v>0</v>
      </c>
      <c r="M52" s="1"/>
      <c r="O52" s="14" t="s">
        <v>239</v>
      </c>
      <c r="P52" s="195">
        <f>Invoer!K13</f>
        <v>0</v>
      </c>
      <c r="Q52" s="1"/>
      <c r="S52" s="14" t="s">
        <v>239</v>
      </c>
      <c r="T52" s="195">
        <f>Invoer!I13</f>
        <v>0</v>
      </c>
      <c r="U52" s="1"/>
      <c r="W52" s="14" t="s">
        <v>239</v>
      </c>
      <c r="X52" s="195">
        <f>Invoer!P13</f>
        <v>0</v>
      </c>
      <c r="Y52" s="1"/>
      <c r="AA52" s="14" t="s">
        <v>239</v>
      </c>
      <c r="AB52" s="195">
        <f>Invoer!N13</f>
        <v>0</v>
      </c>
    </row>
    <row r="53" spans="2:29" ht="15.75" customHeight="1" thickTop="1" thickBot="1" x14ac:dyDescent="0.35">
      <c r="G53" s="11" t="s">
        <v>75</v>
      </c>
      <c r="H53" s="11" t="s">
        <v>76</v>
      </c>
      <c r="I53" s="11" t="s">
        <v>240</v>
      </c>
      <c r="K53" s="11" t="s">
        <v>75</v>
      </c>
      <c r="L53" s="11" t="s">
        <v>76</v>
      </c>
      <c r="M53" s="1"/>
      <c r="O53" s="11" t="s">
        <v>75</v>
      </c>
      <c r="P53" s="11" t="s">
        <v>76</v>
      </c>
      <c r="Q53" s="1"/>
      <c r="S53" s="11" t="s">
        <v>75</v>
      </c>
      <c r="T53" s="11" t="s">
        <v>76</v>
      </c>
      <c r="U53" s="1"/>
      <c r="W53" s="11" t="s">
        <v>75</v>
      </c>
      <c r="X53" s="11" t="s">
        <v>76</v>
      </c>
      <c r="Y53" s="1"/>
      <c r="AA53" s="11" t="s">
        <v>75</v>
      </c>
      <c r="AB53" s="11" t="s">
        <v>76</v>
      </c>
    </row>
    <row r="54" spans="2:29" ht="15.75" customHeight="1" thickBot="1" x14ac:dyDescent="0.35">
      <c r="G54" s="23">
        <v>1</v>
      </c>
      <c r="H54" s="194" t="str">
        <f>'Economische variabelen'!C164</f>
        <v>Aardappel</v>
      </c>
      <c r="I54" s="174">
        <f t="shared" ref="I54:I59" si="1">IF(H54="Aardappel",$V$15,IF(H54="Granen",$AA$15,IF(H54="Suikerbiet",$V$22,IF(H54="Sorghum",$N$35,IF(H54=$U$26,$V$30,IF(H54=$U$33,$V$37,IF(H54="Vlas",$C$43,IF(H54="Hennep",$H$37,0))))))))</f>
        <v>3269</v>
      </c>
      <c r="K54" s="23">
        <v>1</v>
      </c>
      <c r="L54" s="194" t="str">
        <f>'Economische variabelen'!H164</f>
        <v>Aardappel</v>
      </c>
      <c r="M54" s="174">
        <f t="shared" ref="M54:M59" si="2">IF(L54="Aardappel",$V$13,IF(L54="Granen",$AA$13,IF(L54="Suikerbiet",$V$20,IF(L54="Sorghum",$N$29,IF(L54=$U$26,$V$28,IF(L54=$U$33,$V$35,IF(L54="Vlas",$C$39,IF(L54="Hennep",$H$32,0))))))))</f>
        <v>3174.5</v>
      </c>
      <c r="O54" s="23">
        <v>1</v>
      </c>
      <c r="P54" s="194" t="str">
        <f>'Economische variabelen'!D164</f>
        <v>Aardappel</v>
      </c>
      <c r="Q54" s="174">
        <f t="shared" ref="Q54:Q59" si="3">IF(P54="Aardappel",$W$15,IF(P54="Granen",$AB$15,IF(P54="Suikerbiet",$W$22,IF(P54="Sorghum",$O$35,IF(P54=$U$26,$W$30,IF(P54=$U$33,$W$37,IF(P54="Vlas",$D$43,IF(P54="Hennep",$I$38,0))))))))</f>
        <v>3269</v>
      </c>
      <c r="S54" s="23">
        <v>1</v>
      </c>
      <c r="T54" s="194" t="str">
        <f>'Economische variabelen'!I164</f>
        <v>Aardappel</v>
      </c>
      <c r="U54" s="174">
        <f t="shared" ref="U54:U59" si="4">IF(T54="Aardappel",$W$13,IF(T54="Granen",$AB$13,IF(T54="Suikerbiet",$W$20,IF(T54="Sorghum",$O$29,IF(T54=$U$26,$W$28,IF(T54=$U$33,$W$35,IF(T54="Vlas",$D$39,IF(T54="Hennep",$I$32,0))))))))</f>
        <v>3174.5</v>
      </c>
      <c r="W54" s="23">
        <v>1</v>
      </c>
      <c r="X54" s="194" t="str">
        <f>'Economische variabelen'!E164</f>
        <v>Aardappel</v>
      </c>
      <c r="Y54" s="174">
        <f t="shared" ref="Y54:Y59" si="5">IF(X54="Aardappel",$X$15,IF(X54="Granen",$AC$15,IF(X54="Suikerbiet",$X$22,IF(X54="Sorghum",$P$35,IF(X54=$U$26,$X$30,IF(X54=$U$33,$X$37,IF(X54="Vlas",$E$43,IF(X54="Hennep",$J$38,0))))))))</f>
        <v>3269</v>
      </c>
      <c r="AA54" s="23">
        <v>1</v>
      </c>
      <c r="AB54" s="194" t="str">
        <f>'Economische variabelen'!J164</f>
        <v>Aardappel</v>
      </c>
      <c r="AC54" s="174">
        <f t="shared" ref="AC54:AC59" si="6">IF(AB54="Aardappel",$X$13,IF(AB54="Granen",$AC$13,IF(AB54="Suikerbiet",$X$20,IF(AB54="Sorghum",$P$29,IF(AB54=$U$26,$X$28,IF(AB54=$U$33,$X$35,IF(AB54="Vlas",$E$39,IF(AB54="Hennep",$J$32,0))))))))</f>
        <v>3174.5</v>
      </c>
    </row>
    <row r="55" spans="2:29" ht="15.75" customHeight="1" thickTop="1" thickBot="1" x14ac:dyDescent="0.35">
      <c r="G55" s="23">
        <v>2</v>
      </c>
      <c r="H55" s="194" t="str">
        <f>'Economische variabelen'!C165</f>
        <v>Granen</v>
      </c>
      <c r="I55" s="174">
        <f t="shared" si="1"/>
        <v>694.33</v>
      </c>
      <c r="K55" s="23">
        <v>2</v>
      </c>
      <c r="L55" s="194" t="str">
        <f>'Economische variabelen'!H165</f>
        <v>Granen</v>
      </c>
      <c r="M55" s="174">
        <f t="shared" si="2"/>
        <v>974.6</v>
      </c>
      <c r="O55" s="23">
        <v>2</v>
      </c>
      <c r="P55" s="194" t="str">
        <f>'Economische variabelen'!D165</f>
        <v>Granen</v>
      </c>
      <c r="Q55" s="174">
        <f t="shared" si="3"/>
        <v>694.33</v>
      </c>
      <c r="S55" s="23">
        <v>2</v>
      </c>
      <c r="T55" s="194" t="str">
        <f>'Economische variabelen'!I165</f>
        <v>Granen</v>
      </c>
      <c r="U55" s="174">
        <f t="shared" si="4"/>
        <v>974.6</v>
      </c>
      <c r="W55" s="23">
        <v>2</v>
      </c>
      <c r="X55" s="194" t="str">
        <f>'Economische variabelen'!E165</f>
        <v>Granen</v>
      </c>
      <c r="Y55" s="174">
        <f t="shared" si="5"/>
        <v>694.33</v>
      </c>
      <c r="AA55" s="23">
        <v>2</v>
      </c>
      <c r="AB55" s="194" t="str">
        <f>'Economische variabelen'!J165</f>
        <v>Granen</v>
      </c>
      <c r="AC55" s="174">
        <f t="shared" si="6"/>
        <v>974.6</v>
      </c>
    </row>
    <row r="56" spans="2:29" ht="15.75" customHeight="1" thickTop="1" thickBot="1" x14ac:dyDescent="0.35">
      <c r="G56" s="23">
        <v>3</v>
      </c>
      <c r="H56" s="194" t="str">
        <f>'Economische variabelen'!C166</f>
        <v>Suikerbiet</v>
      </c>
      <c r="I56" s="174">
        <f t="shared" si="1"/>
        <v>1632.5</v>
      </c>
      <c r="K56" s="23">
        <v>3</v>
      </c>
      <c r="L56" s="194" t="str">
        <f>'Economische variabelen'!H166</f>
        <v>Suikerbiet</v>
      </c>
      <c r="M56" s="174">
        <f t="shared" si="2"/>
        <v>2145</v>
      </c>
      <c r="O56" s="23">
        <v>3</v>
      </c>
      <c r="P56" s="194" t="str">
        <f>'Economische variabelen'!D166</f>
        <v>Suikerbiet</v>
      </c>
      <c r="Q56" s="174">
        <f t="shared" si="3"/>
        <v>1632.5</v>
      </c>
      <c r="S56" s="23">
        <v>3</v>
      </c>
      <c r="T56" s="194" t="str">
        <f>'Economische variabelen'!I166</f>
        <v>Suikerbiet</v>
      </c>
      <c r="U56" s="174">
        <f t="shared" si="4"/>
        <v>2145</v>
      </c>
      <c r="W56" s="23">
        <v>3</v>
      </c>
      <c r="X56" s="194" t="str">
        <f>'Economische variabelen'!E166</f>
        <v>Suikerbiet</v>
      </c>
      <c r="Y56" s="174">
        <f t="shared" si="5"/>
        <v>1632.5</v>
      </c>
      <c r="AA56" s="23">
        <v>3</v>
      </c>
      <c r="AB56" s="194" t="str">
        <f>'Economische variabelen'!J166</f>
        <v>Suikerbiet</v>
      </c>
      <c r="AC56" s="174">
        <f t="shared" si="6"/>
        <v>2145</v>
      </c>
    </row>
    <row r="57" spans="2:29" ht="15.75" customHeight="1" thickTop="1" thickBot="1" x14ac:dyDescent="0.35">
      <c r="G57" s="23">
        <v>4</v>
      </c>
      <c r="H57" s="194" t="str">
        <f>'Economische variabelen'!C167</f>
        <v>Aardappel</v>
      </c>
      <c r="I57" s="174">
        <f t="shared" si="1"/>
        <v>3269</v>
      </c>
      <c r="K57" s="23">
        <v>4</v>
      </c>
      <c r="L57" s="194" t="str">
        <f>'Economische variabelen'!H167</f>
        <v>Aardappel</v>
      </c>
      <c r="M57" s="174">
        <f t="shared" si="2"/>
        <v>3174.5</v>
      </c>
      <c r="O57" s="23">
        <v>4</v>
      </c>
      <c r="P57" s="194" t="str">
        <f>'Economische variabelen'!D167</f>
        <v>Aardappel</v>
      </c>
      <c r="Q57" s="174">
        <f t="shared" si="3"/>
        <v>3269</v>
      </c>
      <c r="S57" s="23">
        <v>4</v>
      </c>
      <c r="T57" s="194" t="str">
        <f>'Economische variabelen'!I167</f>
        <v>Aardappel</v>
      </c>
      <c r="U57" s="174">
        <f t="shared" si="4"/>
        <v>3174.5</v>
      </c>
      <c r="W57" s="23">
        <v>4</v>
      </c>
      <c r="X57" s="194" t="str">
        <f>'Economische variabelen'!E167</f>
        <v>Aardappel</v>
      </c>
      <c r="Y57" s="174">
        <f t="shared" si="5"/>
        <v>3269</v>
      </c>
      <c r="AA57" s="23">
        <v>4</v>
      </c>
      <c r="AB57" s="194" t="str">
        <f>'Economische variabelen'!J167</f>
        <v>Aardappel</v>
      </c>
      <c r="AC57" s="174">
        <f t="shared" si="6"/>
        <v>3174.5</v>
      </c>
    </row>
    <row r="58" spans="2:29" ht="15.75" customHeight="1" thickTop="1" thickBot="1" x14ac:dyDescent="0.35">
      <c r="G58" s="23">
        <v>5</v>
      </c>
      <c r="H58" s="194" t="str">
        <f>'Economische variabelen'!C168</f>
        <v>Granen</v>
      </c>
      <c r="I58" s="174">
        <f t="shared" si="1"/>
        <v>694.33</v>
      </c>
      <c r="K58" s="23">
        <v>5</v>
      </c>
      <c r="L58" s="194" t="str">
        <f>'Economische variabelen'!H168</f>
        <v>Granen</v>
      </c>
      <c r="M58" s="174">
        <f t="shared" si="2"/>
        <v>974.6</v>
      </c>
      <c r="O58" s="23">
        <v>5</v>
      </c>
      <c r="P58" s="194" t="str">
        <f>'Economische variabelen'!D168</f>
        <v>Granen</v>
      </c>
      <c r="Q58" s="174">
        <f t="shared" si="3"/>
        <v>694.33</v>
      </c>
      <c r="S58" s="23">
        <v>5</v>
      </c>
      <c r="T58" s="194" t="str">
        <f>'Economische variabelen'!I168</f>
        <v>Granen</v>
      </c>
      <c r="U58" s="174">
        <f t="shared" si="4"/>
        <v>974.6</v>
      </c>
      <c r="W58" s="23">
        <v>5</v>
      </c>
      <c r="X58" s="194" t="str">
        <f>'Economische variabelen'!E168</f>
        <v>Granen</v>
      </c>
      <c r="Y58" s="174">
        <f t="shared" si="5"/>
        <v>694.33</v>
      </c>
      <c r="AA58" s="23">
        <v>5</v>
      </c>
      <c r="AB58" s="194" t="str">
        <f>'Economische variabelen'!J168</f>
        <v>Granen</v>
      </c>
      <c r="AC58" s="174">
        <f t="shared" si="6"/>
        <v>974.6</v>
      </c>
    </row>
    <row r="59" spans="2:29" ht="15.75" customHeight="1" thickTop="1" thickBot="1" x14ac:dyDescent="0.35">
      <c r="G59" s="23">
        <v>6</v>
      </c>
      <c r="H59" s="194" t="str">
        <f>'Economische variabelen'!C169</f>
        <v>Suikerbiet</v>
      </c>
      <c r="I59" s="174">
        <f t="shared" si="1"/>
        <v>1632.5</v>
      </c>
      <c r="K59" s="23">
        <v>6</v>
      </c>
      <c r="L59" s="194" t="str">
        <f>'Economische variabelen'!H169</f>
        <v>Suikerbiet</v>
      </c>
      <c r="M59" s="174">
        <f t="shared" si="2"/>
        <v>2145</v>
      </c>
      <c r="O59" s="23">
        <v>6</v>
      </c>
      <c r="P59" s="194" t="str">
        <f>'Economische variabelen'!D169</f>
        <v>Suikerbiet</v>
      </c>
      <c r="Q59" s="174">
        <f t="shared" si="3"/>
        <v>1632.5</v>
      </c>
      <c r="S59" s="23">
        <v>6</v>
      </c>
      <c r="T59" s="194" t="str">
        <f>'Economische variabelen'!I169</f>
        <v>Suikerbiet</v>
      </c>
      <c r="U59" s="174">
        <f t="shared" si="4"/>
        <v>2145</v>
      </c>
      <c r="W59" s="23">
        <v>6</v>
      </c>
      <c r="X59" s="194" t="str">
        <f>'Economische variabelen'!E169</f>
        <v>Suikerbiet</v>
      </c>
      <c r="Y59" s="174">
        <f t="shared" si="5"/>
        <v>1632.5</v>
      </c>
      <c r="AA59" s="23">
        <v>6</v>
      </c>
      <c r="AB59" s="194" t="str">
        <f>'Economische variabelen'!J169</f>
        <v>Suikerbiet</v>
      </c>
      <c r="AC59" s="174">
        <f t="shared" si="6"/>
        <v>2145</v>
      </c>
    </row>
    <row r="60" spans="2:29" ht="15.75" customHeight="1" thickTop="1" thickBot="1" x14ac:dyDescent="0.35">
      <c r="I60" s="176">
        <f>AVERAGE(I54:I59)</f>
        <v>1865.2766666666666</v>
      </c>
      <c r="M60" s="176">
        <f>AVERAGE(M54:M59)</f>
        <v>2098.0333333333333</v>
      </c>
      <c r="O60" s="1"/>
      <c r="P60" s="1"/>
      <c r="Q60" s="176">
        <f>AVERAGE(Q54:Q59)</f>
        <v>1865.2766666666666</v>
      </c>
      <c r="S60" s="1"/>
      <c r="T60" s="1"/>
      <c r="U60" s="176">
        <f>AVERAGE(U54:U59)</f>
        <v>2098.0333333333333</v>
      </c>
      <c r="W60" s="1"/>
      <c r="X60" s="1"/>
      <c r="Y60" s="176">
        <f>AVERAGE(Y54:Y59)</f>
        <v>1865.2766666666666</v>
      </c>
      <c r="AA60" s="1"/>
      <c r="AB60" s="1"/>
      <c r="AC60" s="176">
        <f>AVERAGE(AC54:AC59)</f>
        <v>2098.0333333333333</v>
      </c>
    </row>
    <row r="61" spans="2:29" ht="15.75" customHeight="1" thickTop="1" x14ac:dyDescent="0.3">
      <c r="G61" s="14" t="s">
        <v>80</v>
      </c>
      <c r="H61" s="196" t="s">
        <v>7</v>
      </c>
      <c r="I61" s="1"/>
      <c r="K61" s="14" t="s">
        <v>80</v>
      </c>
      <c r="L61" s="1" t="s">
        <v>5</v>
      </c>
      <c r="M61" s="1"/>
      <c r="O61" s="14" t="s">
        <v>80</v>
      </c>
      <c r="P61" s="196" t="s">
        <v>7</v>
      </c>
      <c r="Q61" s="1"/>
      <c r="S61" s="14" t="s">
        <v>80</v>
      </c>
      <c r="T61" s="1" t="s">
        <v>5</v>
      </c>
      <c r="U61" s="1"/>
      <c r="W61" s="14" t="s">
        <v>80</v>
      </c>
      <c r="X61" s="196" t="s">
        <v>7</v>
      </c>
      <c r="Y61" s="1"/>
      <c r="AA61" s="14" t="s">
        <v>80</v>
      </c>
      <c r="AB61" s="1" t="s">
        <v>5</v>
      </c>
    </row>
    <row r="62" spans="2:29" ht="15.75" customHeight="1" thickBot="1" x14ac:dyDescent="0.35">
      <c r="G62" s="14" t="s">
        <v>239</v>
      </c>
      <c r="H62" s="195">
        <f>Invoer!E13</f>
        <v>0</v>
      </c>
      <c r="I62" s="1"/>
      <c r="K62" s="14" t="s">
        <v>239</v>
      </c>
      <c r="L62" s="195">
        <f>Invoer!C13</f>
        <v>0</v>
      </c>
      <c r="M62" s="1"/>
      <c r="O62" s="14" t="s">
        <v>239</v>
      </c>
      <c r="P62" s="195">
        <f>Invoer!J13</f>
        <v>0</v>
      </c>
      <c r="Q62" s="1"/>
      <c r="S62" s="14" t="s">
        <v>239</v>
      </c>
      <c r="T62" s="195">
        <f>Invoer!H13</f>
        <v>0</v>
      </c>
      <c r="U62" s="1"/>
      <c r="W62" s="14" t="s">
        <v>239</v>
      </c>
      <c r="X62" s="195">
        <f>Invoer!O13</f>
        <v>0</v>
      </c>
      <c r="Y62" s="1"/>
      <c r="AA62" s="14" t="s">
        <v>239</v>
      </c>
      <c r="AB62" s="195">
        <f>Invoer!M13</f>
        <v>0</v>
      </c>
    </row>
    <row r="63" spans="2:29" ht="15.75" customHeight="1" thickTop="1" thickBot="1" x14ac:dyDescent="0.35">
      <c r="G63" s="11" t="s">
        <v>75</v>
      </c>
      <c r="H63" s="11" t="s">
        <v>76</v>
      </c>
      <c r="I63" s="1"/>
      <c r="K63" s="11" t="s">
        <v>75</v>
      </c>
      <c r="L63" s="11" t="s">
        <v>76</v>
      </c>
      <c r="M63" s="1"/>
      <c r="O63" s="11" t="s">
        <v>75</v>
      </c>
      <c r="P63" s="11" t="s">
        <v>76</v>
      </c>
      <c r="Q63" s="1"/>
      <c r="S63" s="11" t="s">
        <v>75</v>
      </c>
      <c r="T63" s="11" t="s">
        <v>76</v>
      </c>
      <c r="U63" s="1"/>
      <c r="W63" s="11" t="s">
        <v>75</v>
      </c>
      <c r="X63" s="11" t="s">
        <v>76</v>
      </c>
      <c r="Y63" s="1"/>
      <c r="AA63" s="11" t="s">
        <v>75</v>
      </c>
      <c r="AB63" s="11" t="s">
        <v>76</v>
      </c>
    </row>
    <row r="64" spans="2:29" ht="15.75" customHeight="1" thickBot="1" x14ac:dyDescent="0.35">
      <c r="G64" s="23">
        <v>1</v>
      </c>
      <c r="H64" s="194" t="str">
        <f>'Economische variabelen'!D174</f>
        <v>Aardappel</v>
      </c>
      <c r="I64" s="174">
        <f t="shared" ref="I64:I69" si="7">IF(H64="Aardappel",$V$14,IF(H64="Granen",$AA$14,IF(H64="Suikerbiet",$V$21,IF(H64="Sorghum",$N$32,IF(H64=$U$26,$V$29,IF(H64=$U$33,$V$36,IF(H64="Vlas",$C$41,IF(H64="Hennep",$H$35,0))))))))</f>
        <v>3174.5</v>
      </c>
      <c r="K64" s="23">
        <v>1</v>
      </c>
      <c r="L64" s="194" t="str">
        <f>'Economische variabelen'!H174</f>
        <v>Extra gewas 2</v>
      </c>
      <c r="M64" s="174">
        <f t="shared" ref="M64:M69" si="8">IF(L64="Aardappel",$V$12,IF(L64="Granen",$AA$12,IF(L64="Suikerbiet",$V$19,IF(L64="Sorghum",$N$26,IF(L64=$U$26,$V$27,IF(L64=$U$33,$V$34,IF(L64="Vlas",$C$37,IF(L64="Hennep",$H$29,0))))))))</f>
        <v>0</v>
      </c>
      <c r="O64" s="23">
        <v>1</v>
      </c>
      <c r="P64" s="194" t="str">
        <f>'Economische variabelen'!D174</f>
        <v>Aardappel</v>
      </c>
      <c r="Q64" s="174">
        <f t="shared" ref="Q64:Q69" si="9">IF(P64="Aardappel",$W$14,IF(P64="Granen",$AB$14,IF(P64="Suikerbiet",$W$21,IF(P64="Sorghum",$O$32,IF(P64=$U$26,$W$29,IF(P64=$U$33,$W$36,IF(P64="Vlas",$D$41,IF(P64="Hennep",$I$35,0))))))))</f>
        <v>3174.5</v>
      </c>
      <c r="S64" s="23">
        <v>1</v>
      </c>
      <c r="T64" s="194" t="str">
        <f>'Economische variabelen'!I174</f>
        <v>Extra gewas 2</v>
      </c>
      <c r="U64" s="174">
        <f t="shared" ref="U64:U69" si="10">IF(T64="Aardappel",$W$12,IF(T64="Granen",$AB$12,IF(T64="Suikerbiet",$W$19,IF(T64="Sorghum",$O$26,IF(T64=$U$26,$W$27,IF(T64=$U$33,$W$34,IF(T64="Vlas",$D$37,IF(T64="Hennep",$I$29,0))))))))</f>
        <v>0</v>
      </c>
      <c r="W64" s="23">
        <v>1</v>
      </c>
      <c r="X64" s="194" t="str">
        <f>'Economische variabelen'!E174</f>
        <v>Aardappel</v>
      </c>
      <c r="Y64" s="174">
        <f t="shared" ref="Y64:Y69" si="11">IF(X64="Aardappel",$X$14,IF(X64="Granen",$AC$14,IF(X64="Suikerbiet",$X$21,IF(X64="Sorghum",$P$32,IF(X64=$U$26,$X$29,IF(X64=$U$33,$X$36,IF(X64="Vlas",$E$41,IF(X64="Hennep",$J$35,0))))))))</f>
        <v>3174.5</v>
      </c>
      <c r="AA64" s="23">
        <v>1</v>
      </c>
      <c r="AB64" s="194" t="str">
        <f>'Economische variabelen'!J174</f>
        <v>Extra gewas 2</v>
      </c>
      <c r="AC64" s="174">
        <f t="shared" ref="AC64:AC69" si="12">IF(AB64="Aardappel",$X$12,IF(AB64="Granen",$AC$12,IF(AB64="Suikerbiet",$X$19,IF(AB64="Sorghum",$P$26,IF(AB64=$U$26,$X$27,IF(AB64=$U$33,$X$34,IF(AB64="Vlas",$E$37,IF(AB64="Hennep",$J$29,0))))))))</f>
        <v>0</v>
      </c>
    </row>
    <row r="65" spans="7:29" ht="15.75" customHeight="1" thickTop="1" thickBot="1" x14ac:dyDescent="0.35">
      <c r="G65" s="23">
        <v>2</v>
      </c>
      <c r="H65" s="194" t="str">
        <f>'Economische variabelen'!D175</f>
        <v>Granen</v>
      </c>
      <c r="I65" s="174">
        <f t="shared" si="7"/>
        <v>974.6</v>
      </c>
      <c r="K65" s="23">
        <v>2</v>
      </c>
      <c r="L65" s="194" t="str">
        <f>'Economische variabelen'!H175</f>
        <v>Extra gewas 2</v>
      </c>
      <c r="M65" s="174">
        <f t="shared" si="8"/>
        <v>0</v>
      </c>
      <c r="O65" s="23">
        <v>2</v>
      </c>
      <c r="P65" s="194" t="str">
        <f>'Economische variabelen'!D175</f>
        <v>Granen</v>
      </c>
      <c r="Q65" s="174">
        <f t="shared" si="9"/>
        <v>974.6</v>
      </c>
      <c r="S65" s="23">
        <v>2</v>
      </c>
      <c r="T65" s="194" t="str">
        <f>'Economische variabelen'!I175</f>
        <v>Extra gewas 2</v>
      </c>
      <c r="U65" s="174">
        <f t="shared" si="10"/>
        <v>0</v>
      </c>
      <c r="W65" s="23">
        <v>2</v>
      </c>
      <c r="X65" s="194" t="str">
        <f>'Economische variabelen'!E175</f>
        <v>Granen</v>
      </c>
      <c r="Y65" s="174">
        <f t="shared" si="11"/>
        <v>974.6</v>
      </c>
      <c r="AA65" s="23">
        <v>2</v>
      </c>
      <c r="AB65" s="194" t="str">
        <f>'Economische variabelen'!J175</f>
        <v>Extra gewas 2</v>
      </c>
      <c r="AC65" s="174">
        <f t="shared" si="12"/>
        <v>0</v>
      </c>
    </row>
    <row r="66" spans="7:29" ht="15.75" customHeight="1" thickTop="1" thickBot="1" x14ac:dyDescent="0.35">
      <c r="G66" s="23">
        <v>3</v>
      </c>
      <c r="H66" s="194" t="str">
        <f>'Economische variabelen'!D176</f>
        <v>Suikerbiet</v>
      </c>
      <c r="I66" s="174">
        <f t="shared" si="7"/>
        <v>2145</v>
      </c>
      <c r="K66" s="23">
        <v>3</v>
      </c>
      <c r="L66" s="194" t="str">
        <f>'Economische variabelen'!H176</f>
        <v>Extra gewas 2</v>
      </c>
      <c r="M66" s="174">
        <f t="shared" si="8"/>
        <v>0</v>
      </c>
      <c r="O66" s="23">
        <v>3</v>
      </c>
      <c r="P66" s="194" t="str">
        <f>'Economische variabelen'!D176</f>
        <v>Suikerbiet</v>
      </c>
      <c r="Q66" s="174">
        <f t="shared" si="9"/>
        <v>2145</v>
      </c>
      <c r="S66" s="23">
        <v>3</v>
      </c>
      <c r="T66" s="194" t="str">
        <f>'Economische variabelen'!I176</f>
        <v>Extra gewas 2</v>
      </c>
      <c r="U66" s="174">
        <f t="shared" si="10"/>
        <v>0</v>
      </c>
      <c r="W66" s="23">
        <v>3</v>
      </c>
      <c r="X66" s="194" t="str">
        <f>'Economische variabelen'!E176</f>
        <v>Suikerbiet</v>
      </c>
      <c r="Y66" s="174">
        <f t="shared" si="11"/>
        <v>2145</v>
      </c>
      <c r="AA66" s="23">
        <v>3</v>
      </c>
      <c r="AB66" s="194" t="str">
        <f>'Economische variabelen'!J176</f>
        <v>Extra gewas 2</v>
      </c>
      <c r="AC66" s="174">
        <f t="shared" si="12"/>
        <v>0</v>
      </c>
    </row>
    <row r="67" spans="7:29" ht="15.75" customHeight="1" thickTop="1" thickBot="1" x14ac:dyDescent="0.35">
      <c r="G67" s="23">
        <v>4</v>
      </c>
      <c r="H67" s="194" t="str">
        <f>'Economische variabelen'!D177</f>
        <v>Aardappel</v>
      </c>
      <c r="I67" s="174">
        <f t="shared" si="7"/>
        <v>3174.5</v>
      </c>
      <c r="K67" s="23">
        <v>4</v>
      </c>
      <c r="L67" s="194" t="str">
        <f>'Economische variabelen'!H177</f>
        <v>Extra gewas 2</v>
      </c>
      <c r="M67" s="174">
        <f t="shared" si="8"/>
        <v>0</v>
      </c>
      <c r="O67" s="23">
        <v>4</v>
      </c>
      <c r="P67" s="194" t="str">
        <f>'Economische variabelen'!D177</f>
        <v>Aardappel</v>
      </c>
      <c r="Q67" s="174">
        <f t="shared" si="9"/>
        <v>3174.5</v>
      </c>
      <c r="S67" s="23">
        <v>4</v>
      </c>
      <c r="T67" s="194" t="str">
        <f>'Economische variabelen'!I177</f>
        <v>Extra gewas 2</v>
      </c>
      <c r="U67" s="174">
        <f t="shared" si="10"/>
        <v>0</v>
      </c>
      <c r="W67" s="23">
        <v>4</v>
      </c>
      <c r="X67" s="194" t="str">
        <f>'Economische variabelen'!E177</f>
        <v>Aardappel</v>
      </c>
      <c r="Y67" s="174">
        <f t="shared" si="11"/>
        <v>3174.5</v>
      </c>
      <c r="AA67" s="23">
        <v>4</v>
      </c>
      <c r="AB67" s="194" t="str">
        <f>'Economische variabelen'!J177</f>
        <v>Extra gewas 2</v>
      </c>
      <c r="AC67" s="174">
        <f t="shared" si="12"/>
        <v>0</v>
      </c>
    </row>
    <row r="68" spans="7:29" ht="15.75" customHeight="1" thickTop="1" thickBot="1" x14ac:dyDescent="0.35">
      <c r="G68" s="23">
        <v>5</v>
      </c>
      <c r="H68" s="194" t="str">
        <f>'Economische variabelen'!D178</f>
        <v>Granen</v>
      </c>
      <c r="I68" s="174">
        <f t="shared" si="7"/>
        <v>974.6</v>
      </c>
      <c r="K68" s="23">
        <v>5</v>
      </c>
      <c r="L68" s="194" t="str">
        <f>'Economische variabelen'!H178</f>
        <v>Extra gewas 2</v>
      </c>
      <c r="M68" s="174">
        <f t="shared" si="8"/>
        <v>0</v>
      </c>
      <c r="O68" s="23">
        <v>5</v>
      </c>
      <c r="P68" s="194" t="str">
        <f>'Economische variabelen'!D178</f>
        <v>Granen</v>
      </c>
      <c r="Q68" s="174">
        <f t="shared" si="9"/>
        <v>974.6</v>
      </c>
      <c r="S68" s="23">
        <v>5</v>
      </c>
      <c r="T68" s="194" t="str">
        <f>'Economische variabelen'!I178</f>
        <v>Extra gewas 2</v>
      </c>
      <c r="U68" s="174">
        <f t="shared" si="10"/>
        <v>0</v>
      </c>
      <c r="W68" s="23">
        <v>5</v>
      </c>
      <c r="X68" s="194" t="str">
        <f>'Economische variabelen'!E178</f>
        <v>Granen</v>
      </c>
      <c r="Y68" s="174">
        <f t="shared" si="11"/>
        <v>974.6</v>
      </c>
      <c r="AA68" s="23">
        <v>5</v>
      </c>
      <c r="AB68" s="194" t="str">
        <f>'Economische variabelen'!J178</f>
        <v>Extra gewas 2</v>
      </c>
      <c r="AC68" s="174">
        <f t="shared" si="12"/>
        <v>0</v>
      </c>
    </row>
    <row r="69" spans="7:29" ht="15.75" customHeight="1" thickTop="1" thickBot="1" x14ac:dyDescent="0.35">
      <c r="G69" s="23">
        <v>6</v>
      </c>
      <c r="H69" s="194" t="str">
        <f>'Economische variabelen'!D179</f>
        <v>Suikerbiet</v>
      </c>
      <c r="I69" s="174">
        <f t="shared" si="7"/>
        <v>2145</v>
      </c>
      <c r="K69" s="23">
        <v>6</v>
      </c>
      <c r="L69" s="194" t="str">
        <f>'Economische variabelen'!H179</f>
        <v>Extra gewas 2</v>
      </c>
      <c r="M69" s="174">
        <f t="shared" si="8"/>
        <v>0</v>
      </c>
      <c r="O69" s="23">
        <v>6</v>
      </c>
      <c r="P69" s="194" t="str">
        <f>'Economische variabelen'!D179</f>
        <v>Suikerbiet</v>
      </c>
      <c r="Q69" s="174">
        <f t="shared" si="9"/>
        <v>2145</v>
      </c>
      <c r="S69" s="23">
        <v>6</v>
      </c>
      <c r="T69" s="194" t="str">
        <f>'Economische variabelen'!I179</f>
        <v>Extra gewas 2</v>
      </c>
      <c r="U69" s="174">
        <f t="shared" si="10"/>
        <v>0</v>
      </c>
      <c r="W69" s="23">
        <v>6</v>
      </c>
      <c r="X69" s="194" t="str">
        <f>'Economische variabelen'!E179</f>
        <v>Suikerbiet</v>
      </c>
      <c r="Y69" s="174">
        <f t="shared" si="11"/>
        <v>2145</v>
      </c>
      <c r="AA69" s="23">
        <v>6</v>
      </c>
      <c r="AB69" s="194" t="str">
        <f>'Economische variabelen'!J179</f>
        <v>Extra gewas 2</v>
      </c>
      <c r="AC69" s="174">
        <f t="shared" si="12"/>
        <v>0</v>
      </c>
    </row>
    <row r="70" spans="7:29" ht="15.75" customHeight="1" thickTop="1" thickBot="1" x14ac:dyDescent="0.35">
      <c r="I70" s="176">
        <f>AVERAGE(I64:I69)</f>
        <v>2098.0333333333333</v>
      </c>
      <c r="M70" s="176">
        <f>AVERAGE(M64:M69)</f>
        <v>0</v>
      </c>
      <c r="Q70" s="176">
        <f>AVERAGE(Q64:Q69)</f>
        <v>2098.0333333333333</v>
      </c>
      <c r="U70" s="176">
        <f>AVERAGE(U64:U69)</f>
        <v>0</v>
      </c>
      <c r="W70" s="1"/>
      <c r="X70" s="1"/>
      <c r="Y70" s="176">
        <f>AVERAGE(Y64:Y69)</f>
        <v>2098.0333333333333</v>
      </c>
      <c r="AC70" s="176">
        <f>AVERAGE(AC64:AC69)</f>
        <v>0</v>
      </c>
    </row>
    <row r="71" spans="7:29" ht="15.75" customHeight="1" thickTop="1" x14ac:dyDescent="0.25"/>
    <row r="72" spans="7:29" ht="15.75" customHeight="1" x14ac:dyDescent="0.25"/>
    <row r="73" spans="7:29" ht="15.75" customHeight="1" x14ac:dyDescent="0.3">
      <c r="H73" s="14" t="s">
        <v>243</v>
      </c>
      <c r="I73" s="178" t="e">
        <f>((I60*H52)+(L52*M60)+(I70*H62)+(L62*M70))/(H52+L52+L62+H62)</f>
        <v>#DIV/0!</v>
      </c>
      <c r="P73" s="14" t="s">
        <v>243</v>
      </c>
      <c r="Q73" s="19" t="e">
        <f>((Q60*P52)+(T52*U60)+(Q70*P62)+(T62*U70))/(P52+T52+T62+P62)</f>
        <v>#DIV/0!</v>
      </c>
      <c r="X73" s="14" t="s">
        <v>243</v>
      </c>
      <c r="Y73" s="19" t="e">
        <f>((Y60*X52)+(AB52*AC60)+(Y70*X62)+(AB62*AC70))/(X52+AB52+AB62+X62)</f>
        <v>#DIV/0!</v>
      </c>
    </row>
    <row r="74" spans="7:29" ht="15.75" customHeight="1" x14ac:dyDescent="0.25"/>
    <row r="75" spans="7:29" ht="15.75" customHeight="1" x14ac:dyDescent="0.25"/>
    <row r="76" spans="7:29" ht="15.75" customHeight="1" x14ac:dyDescent="0.25"/>
    <row r="77" spans="7:29" ht="15.75" customHeight="1" x14ac:dyDescent="0.25"/>
    <row r="78" spans="7:29" ht="15.75" customHeight="1" x14ac:dyDescent="0.25"/>
    <row r="79" spans="7:29" ht="15.75" customHeight="1" x14ac:dyDescent="0.25"/>
    <row r="80" spans="7:29" ht="15.75" customHeight="1" x14ac:dyDescent="0.25"/>
    <row r="81" spans="2:8" ht="15.75" customHeight="1" x14ac:dyDescent="0.25"/>
    <row r="82" spans="2:8" ht="15.75" customHeight="1" x14ac:dyDescent="0.25"/>
    <row r="83" spans="2:8" ht="15.75" customHeight="1" x14ac:dyDescent="0.25"/>
    <row r="84" spans="2:8" ht="15.75" customHeight="1" x14ac:dyDescent="0.25"/>
    <row r="85" spans="2:8" ht="15.75" customHeight="1" x14ac:dyDescent="0.25"/>
    <row r="86" spans="2:8" ht="15.75" customHeight="1" x14ac:dyDescent="0.25"/>
    <row r="87" spans="2:8" ht="15.75" customHeight="1" x14ac:dyDescent="0.25"/>
    <row r="88" spans="2:8" ht="15.75" customHeight="1" x14ac:dyDescent="0.25"/>
    <row r="89" spans="2:8" ht="15.75" customHeight="1" x14ac:dyDescent="0.25"/>
    <row r="90" spans="2:8" ht="15.75" customHeight="1" x14ac:dyDescent="0.25"/>
    <row r="91" spans="2:8" ht="15.75" customHeight="1" x14ac:dyDescent="0.25"/>
    <row r="92" spans="2:8" ht="15.75" customHeight="1" x14ac:dyDescent="0.25"/>
    <row r="93" spans="2:8" ht="15.75" customHeight="1" x14ac:dyDescent="0.25"/>
    <row r="94" spans="2:8" ht="15.75" customHeight="1" x14ac:dyDescent="0.25">
      <c r="B94" s="384"/>
      <c r="C94" s="384"/>
      <c r="D94" s="384"/>
      <c r="E94" s="384"/>
      <c r="F94" s="384"/>
      <c r="G94" s="384"/>
      <c r="H94" s="384"/>
    </row>
    <row r="95" spans="2:8" ht="15.75" customHeight="1" x14ac:dyDescent="0.25">
      <c r="B95" s="384"/>
      <c r="C95" s="384"/>
      <c r="D95" s="384"/>
      <c r="E95" s="384"/>
      <c r="F95" s="384"/>
      <c r="G95" s="384"/>
      <c r="H95" s="384"/>
    </row>
    <row r="96" spans="2:8" ht="15.75" customHeight="1" x14ac:dyDescent="0.25">
      <c r="B96" s="384"/>
      <c r="C96" s="384"/>
      <c r="D96" s="384"/>
      <c r="E96" s="384"/>
      <c r="F96" s="384"/>
      <c r="G96" s="384"/>
      <c r="H96" s="384"/>
    </row>
    <row r="97" spans="1:11" ht="15.75" customHeight="1" x14ac:dyDescent="0.25">
      <c r="B97" s="384"/>
      <c r="C97" s="384"/>
      <c r="D97" s="384"/>
      <c r="E97" s="384"/>
      <c r="F97" s="384"/>
      <c r="G97" s="384"/>
      <c r="H97" s="384"/>
    </row>
    <row r="98" spans="1:11" ht="15.75" customHeight="1" x14ac:dyDescent="0.25">
      <c r="B98" s="384"/>
      <c r="C98" s="384"/>
      <c r="D98" s="384"/>
      <c r="E98" s="384"/>
      <c r="F98" s="384"/>
      <c r="G98" s="384"/>
      <c r="H98" s="384"/>
      <c r="I98" s="384"/>
      <c r="J98" s="384"/>
      <c r="K98" s="384"/>
    </row>
    <row r="99" spans="1:11" ht="15.75" customHeight="1" x14ac:dyDescent="0.25">
      <c r="B99" s="384"/>
      <c r="C99" s="384"/>
      <c r="D99" s="384"/>
      <c r="E99" s="384"/>
      <c r="F99" s="384"/>
      <c r="G99" s="384"/>
      <c r="H99" s="384"/>
      <c r="I99" s="384"/>
      <c r="J99" s="384"/>
      <c r="K99" s="384"/>
    </row>
    <row r="100" spans="1:11" ht="15.75" customHeight="1" x14ac:dyDescent="0.25">
      <c r="B100" s="384"/>
      <c r="C100" s="384"/>
      <c r="D100" s="384"/>
      <c r="E100" s="384"/>
      <c r="F100" s="384"/>
      <c r="G100" s="384"/>
      <c r="H100" s="384"/>
      <c r="I100" s="384"/>
      <c r="J100" s="384"/>
      <c r="K100" s="384"/>
    </row>
    <row r="101" spans="1:11" ht="15.75" customHeight="1" x14ac:dyDescent="0.25">
      <c r="B101" s="384"/>
      <c r="C101" s="384"/>
      <c r="D101" s="384"/>
      <c r="E101" s="384"/>
      <c r="F101" s="384"/>
      <c r="G101" s="384"/>
      <c r="H101" s="384"/>
      <c r="I101" s="384"/>
      <c r="J101" s="384"/>
      <c r="K101" s="384"/>
    </row>
    <row r="102" spans="1:11" ht="15.75" customHeight="1" x14ac:dyDescent="0.25">
      <c r="B102" s="384"/>
      <c r="C102" s="384"/>
      <c r="D102" s="384"/>
      <c r="E102" s="384"/>
      <c r="F102" s="384"/>
      <c r="G102" s="384"/>
      <c r="H102" s="384"/>
      <c r="I102" s="384"/>
      <c r="J102" s="384"/>
      <c r="K102" s="384"/>
    </row>
    <row r="103" spans="1:11" ht="15.75" customHeight="1" x14ac:dyDescent="0.25">
      <c r="B103" s="384"/>
      <c r="C103" s="384"/>
      <c r="D103" s="384"/>
      <c r="E103" s="384"/>
      <c r="F103" s="384"/>
      <c r="G103" s="384"/>
      <c r="H103" s="384"/>
      <c r="I103" s="384"/>
      <c r="J103" s="384"/>
      <c r="K103" s="384"/>
    </row>
    <row r="104" spans="1:11" ht="15.75" customHeight="1" x14ac:dyDescent="0.25">
      <c r="B104" s="384"/>
      <c r="C104" s="384"/>
      <c r="D104" s="384"/>
      <c r="E104" s="384"/>
      <c r="F104" s="384"/>
      <c r="G104" s="384"/>
      <c r="H104" s="384"/>
      <c r="I104" s="384"/>
      <c r="J104" s="384"/>
      <c r="K104" s="384"/>
    </row>
    <row r="105" spans="1:11" ht="15.75" customHeight="1" x14ac:dyDescent="0.25">
      <c r="A105" s="361"/>
      <c r="B105" s="384"/>
      <c r="C105" s="384"/>
      <c r="D105" s="384"/>
      <c r="E105" s="384"/>
      <c r="F105" s="384"/>
      <c r="G105" s="384"/>
      <c r="H105" s="384"/>
      <c r="I105" s="384"/>
      <c r="J105" s="384"/>
      <c r="K105" s="384"/>
    </row>
    <row r="106" spans="1:11" ht="15.75" customHeight="1" x14ac:dyDescent="0.25">
      <c r="A106" s="361"/>
      <c r="B106" s="361"/>
      <c r="C106" s="361"/>
      <c r="D106" s="361"/>
      <c r="E106" s="361"/>
      <c r="F106" s="384"/>
      <c r="G106" s="384"/>
      <c r="H106" s="384"/>
      <c r="I106" s="384"/>
      <c r="J106" s="384"/>
      <c r="K106" s="384"/>
    </row>
    <row r="107" spans="1:11" ht="15.75" customHeight="1" x14ac:dyDescent="0.25">
      <c r="A107" s="361"/>
      <c r="B107" s="361"/>
      <c r="C107" s="361"/>
      <c r="D107" s="361"/>
      <c r="E107" s="361"/>
      <c r="F107" s="384"/>
      <c r="G107" s="384"/>
      <c r="H107" s="384"/>
      <c r="I107" s="384"/>
      <c r="J107" s="384"/>
      <c r="K107" s="384"/>
    </row>
    <row r="108" spans="1:11" ht="15.75" customHeight="1" x14ac:dyDescent="0.3">
      <c r="A108" s="361"/>
      <c r="B108" s="362" t="str">
        <f>B5</f>
        <v>Vlas</v>
      </c>
      <c r="C108" s="361" t="s">
        <v>66</v>
      </c>
      <c r="D108" s="361" t="str">
        <f>U26</f>
        <v>Extra gewas 1</v>
      </c>
      <c r="E108" s="361"/>
      <c r="F108" s="384"/>
      <c r="G108" s="384"/>
      <c r="H108" s="384"/>
      <c r="I108" s="384"/>
      <c r="J108" s="384"/>
      <c r="K108" s="384"/>
    </row>
    <row r="109" spans="1:11" ht="15.75" customHeight="1" x14ac:dyDescent="0.3">
      <c r="A109" s="361"/>
      <c r="B109" s="362" t="str">
        <f>G5</f>
        <v>Hennep</v>
      </c>
      <c r="C109" s="361" t="s">
        <v>77</v>
      </c>
      <c r="D109" s="361" t="str">
        <f>U33</f>
        <v>Extra gewas 2</v>
      </c>
      <c r="E109" s="361"/>
      <c r="F109" s="384"/>
      <c r="G109" s="384"/>
      <c r="H109" s="384"/>
      <c r="I109" s="384"/>
      <c r="J109" s="384"/>
      <c r="K109" s="384"/>
    </row>
    <row r="110" spans="1:11" ht="15.75" customHeight="1" x14ac:dyDescent="0.3">
      <c r="A110" s="361"/>
      <c r="B110" s="362" t="str">
        <f>U10</f>
        <v>Aardappel</v>
      </c>
      <c r="C110" s="361" t="s">
        <v>78</v>
      </c>
      <c r="D110" s="361"/>
      <c r="E110" s="361"/>
      <c r="F110" s="384"/>
      <c r="G110" s="384"/>
      <c r="H110" s="384"/>
      <c r="I110" s="384"/>
      <c r="J110" s="384"/>
      <c r="K110" s="384"/>
    </row>
    <row r="111" spans="1:11" ht="15.75" customHeight="1" x14ac:dyDescent="0.3">
      <c r="A111" s="361"/>
      <c r="B111" s="362" t="str">
        <f>Z10</f>
        <v>Granen</v>
      </c>
      <c r="C111" s="361" t="s">
        <v>79</v>
      </c>
      <c r="D111" s="361"/>
      <c r="E111" s="361"/>
      <c r="F111" s="384"/>
      <c r="G111" s="384"/>
      <c r="H111" s="384"/>
      <c r="I111" s="384"/>
      <c r="J111" s="384"/>
      <c r="K111" s="384"/>
    </row>
    <row r="112" spans="1:11" ht="15.75" customHeight="1" x14ac:dyDescent="0.3">
      <c r="A112" s="361"/>
      <c r="B112" s="362" t="str">
        <f>U17</f>
        <v>Suikerbiet</v>
      </c>
      <c r="C112" s="361" t="s">
        <v>378</v>
      </c>
      <c r="D112" s="361"/>
      <c r="E112" s="361"/>
      <c r="F112" s="384"/>
      <c r="G112" s="384"/>
      <c r="H112" s="384"/>
      <c r="I112" s="384"/>
      <c r="J112" s="384"/>
      <c r="K112" s="384"/>
    </row>
    <row r="113" spans="1:11" ht="15.75" customHeight="1" x14ac:dyDescent="0.3">
      <c r="A113" s="361"/>
      <c r="B113" s="362" t="s">
        <v>378</v>
      </c>
      <c r="C113" s="361" t="str">
        <f>U26</f>
        <v>Extra gewas 1</v>
      </c>
      <c r="D113" s="361"/>
      <c r="E113" s="361"/>
      <c r="F113" s="384"/>
      <c r="G113" s="384"/>
      <c r="H113" s="384"/>
      <c r="I113" s="384"/>
      <c r="J113" s="384"/>
      <c r="K113" s="384"/>
    </row>
    <row r="114" spans="1:11" ht="15.75" customHeight="1" x14ac:dyDescent="0.3">
      <c r="A114" s="361"/>
      <c r="B114" s="362" t="str">
        <f>U26</f>
        <v>Extra gewas 1</v>
      </c>
      <c r="C114" s="361" t="str">
        <f>U33</f>
        <v>Extra gewas 2</v>
      </c>
      <c r="D114" s="361"/>
      <c r="E114" s="361"/>
      <c r="F114" s="384"/>
      <c r="G114" s="384"/>
      <c r="H114" s="384"/>
      <c r="I114" s="384"/>
      <c r="J114" s="384"/>
      <c r="K114" s="384"/>
    </row>
    <row r="115" spans="1:11" ht="15.75" customHeight="1" x14ac:dyDescent="0.3">
      <c r="A115" s="361"/>
      <c r="B115" s="362" t="str">
        <f>U33</f>
        <v>Extra gewas 2</v>
      </c>
      <c r="C115" s="361"/>
      <c r="D115" s="361"/>
      <c r="E115" s="361"/>
      <c r="F115" s="384"/>
      <c r="G115" s="384"/>
      <c r="H115" s="384"/>
      <c r="I115" s="384"/>
      <c r="J115" s="384"/>
      <c r="K115" s="384"/>
    </row>
    <row r="116" spans="1:11" ht="15.75" customHeight="1" x14ac:dyDescent="0.25">
      <c r="A116" s="361"/>
      <c r="B116" s="361"/>
      <c r="C116" s="361"/>
      <c r="D116" s="361"/>
      <c r="E116" s="361"/>
      <c r="F116" s="384"/>
      <c r="G116" s="384"/>
      <c r="H116" s="384"/>
      <c r="I116" s="384"/>
      <c r="J116" s="384"/>
      <c r="K116" s="384"/>
    </row>
    <row r="117" spans="1:11" ht="15.75" customHeight="1" x14ac:dyDescent="0.25">
      <c r="A117" s="361"/>
      <c r="B117" s="361"/>
      <c r="C117" s="361"/>
      <c r="D117" s="361"/>
      <c r="E117" s="361"/>
      <c r="F117" s="384"/>
      <c r="G117" s="384"/>
      <c r="H117" s="384"/>
      <c r="I117" s="384"/>
      <c r="J117" s="384"/>
      <c r="K117" s="384"/>
    </row>
    <row r="118" spans="1:11" ht="15.75" customHeight="1" x14ac:dyDescent="0.25">
      <c r="A118" s="361"/>
      <c r="B118" s="361"/>
      <c r="C118" s="361"/>
      <c r="D118" s="361"/>
      <c r="E118" s="361"/>
      <c r="F118" s="384"/>
      <c r="G118" s="384"/>
      <c r="H118" s="384"/>
      <c r="I118" s="384"/>
      <c r="J118" s="384"/>
      <c r="K118" s="384"/>
    </row>
    <row r="119" spans="1:11" ht="15.75" customHeight="1" x14ac:dyDescent="0.25">
      <c r="A119" s="361"/>
      <c r="B119" s="361"/>
      <c r="C119" s="361"/>
      <c r="D119" s="361"/>
      <c r="E119" s="361"/>
      <c r="F119" s="384"/>
      <c r="G119" s="384"/>
      <c r="H119" s="384"/>
      <c r="I119" s="384"/>
      <c r="J119" s="384"/>
      <c r="K119" s="384"/>
    </row>
    <row r="120" spans="1:11" ht="15.75" customHeight="1" x14ac:dyDescent="0.25">
      <c r="B120" s="384"/>
      <c r="C120" s="384"/>
      <c r="D120" s="384"/>
      <c r="E120" s="384"/>
      <c r="F120" s="384"/>
      <c r="G120" s="384"/>
      <c r="H120" s="384"/>
      <c r="I120" s="384"/>
      <c r="J120" s="384"/>
      <c r="K120" s="384"/>
    </row>
    <row r="121" spans="1:11" ht="15.75" customHeight="1" x14ac:dyDescent="0.25">
      <c r="B121" s="384"/>
      <c r="C121" s="384"/>
      <c r="D121" s="384"/>
      <c r="E121" s="384"/>
      <c r="F121" s="384"/>
      <c r="G121" s="384"/>
      <c r="H121" s="384"/>
      <c r="I121" s="384"/>
      <c r="J121" s="384"/>
      <c r="K121" s="384"/>
    </row>
    <row r="122" spans="1:11" ht="15.75" customHeight="1" x14ac:dyDescent="0.25">
      <c r="B122" s="384"/>
      <c r="C122" s="384"/>
      <c r="D122" s="384"/>
      <c r="E122" s="384"/>
      <c r="F122" s="384"/>
      <c r="G122" s="384"/>
      <c r="H122" s="384"/>
      <c r="I122" s="384"/>
      <c r="J122" s="384"/>
      <c r="K122" s="384"/>
    </row>
    <row r="123" spans="1:11" ht="15.75" customHeight="1" x14ac:dyDescent="0.25">
      <c r="B123" s="384"/>
      <c r="C123" s="384"/>
      <c r="D123" s="384"/>
      <c r="E123" s="384"/>
      <c r="F123" s="384"/>
      <c r="G123" s="384"/>
      <c r="H123" s="384"/>
      <c r="I123" s="384"/>
      <c r="J123" s="384"/>
      <c r="K123" s="384"/>
    </row>
    <row r="124" spans="1:11" ht="15.75" customHeight="1" x14ac:dyDescent="0.25">
      <c r="B124" s="384"/>
      <c r="C124" s="384"/>
      <c r="D124" s="384"/>
      <c r="E124" s="384"/>
      <c r="F124" s="384"/>
      <c r="G124" s="384"/>
      <c r="H124" s="384"/>
      <c r="I124" s="384"/>
      <c r="J124" s="384"/>
      <c r="K124" s="384"/>
    </row>
    <row r="125" spans="1:11" ht="15.75" customHeight="1" x14ac:dyDescent="0.25">
      <c r="B125" s="384"/>
      <c r="C125" s="384"/>
      <c r="D125" s="384"/>
      <c r="E125" s="384"/>
      <c r="F125" s="384"/>
      <c r="G125" s="384"/>
      <c r="H125" s="384"/>
      <c r="I125" s="384"/>
      <c r="J125" s="384"/>
      <c r="K125" s="384"/>
    </row>
    <row r="126" spans="1:11" ht="15.75" customHeight="1" x14ac:dyDescent="0.25"/>
    <row r="127" spans="1:11" ht="15.75" customHeight="1" x14ac:dyDescent="0.25"/>
    <row r="128" spans="1:11"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sheetData>
  <sheetProtection sheet="1" objects="1" scenarios="1"/>
  <dataValidations count="1">
    <dataValidation type="list" allowBlank="1" showErrorMessage="1" sqref="H54:H59 T64:T69 X64:X69 AB64:AB69 P64:P69 L64:L69 H64:H69 AB54:AB59 X54:X59 T54:T59 P54:P59 L54:L59" xr:uid="{00000000-0002-0000-0600-000000000000}">
      <formula1>$B$108:$B$115</formula1>
    </dataValidation>
  </dataValidation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28AF8C"/>
  </sheetPr>
  <dimension ref="A1:FI1006"/>
  <sheetViews>
    <sheetView topLeftCell="A291" zoomScale="83" zoomScaleNormal="70" workbookViewId="0">
      <pane xSplit="1" topLeftCell="G1" activePane="topRight" state="frozen"/>
      <selection activeCell="DJ219" sqref="DJ219"/>
      <selection pane="topRight" activeCell="T355" sqref="T355"/>
    </sheetView>
  </sheetViews>
  <sheetFormatPr defaultColWidth="11.26953125" defaultRowHeight="15" customHeight="1" x14ac:dyDescent="0.25"/>
  <cols>
    <col min="1" max="1" width="35.81640625" bestFit="1" customWidth="1"/>
    <col min="2" max="2" width="13" bestFit="1" customWidth="1"/>
    <col min="3" max="3" width="14.54296875" bestFit="1" customWidth="1"/>
    <col min="4" max="15" width="11.7265625" bestFit="1" customWidth="1"/>
    <col min="16" max="16" width="11.7265625" customWidth="1"/>
    <col min="17" max="20" width="11.7265625" bestFit="1" customWidth="1"/>
    <col min="21" max="21" width="11.1796875" bestFit="1" customWidth="1"/>
    <col min="22" max="25" width="11.26953125" bestFit="1" customWidth="1"/>
    <col min="26" max="27" width="12.08984375" bestFit="1" customWidth="1"/>
    <col min="28" max="28" width="10.1796875" customWidth="1"/>
    <col min="29" max="43" width="9.1796875" customWidth="1"/>
    <col min="44" max="48" width="6.453125" customWidth="1"/>
  </cols>
  <sheetData>
    <row r="1" spans="1:44" ht="15.75" customHeight="1" x14ac:dyDescent="0.25"/>
    <row r="2" spans="1:44" ht="15.75" customHeight="1" x14ac:dyDescent="0.25"/>
    <row r="3" spans="1:44" ht="15.75" customHeight="1" x14ac:dyDescent="0.45">
      <c r="A3" s="171" t="s">
        <v>204</v>
      </c>
      <c r="B3" s="172"/>
      <c r="C3" s="172"/>
      <c r="D3" s="172"/>
      <c r="E3" s="172"/>
      <c r="F3" s="172"/>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2"/>
      <c r="AK3" s="172"/>
      <c r="AL3" s="172"/>
      <c r="AM3" s="172"/>
      <c r="AN3" s="172"/>
      <c r="AO3" s="172"/>
      <c r="AP3" s="172"/>
      <c r="AQ3" s="173"/>
    </row>
    <row r="4" spans="1:44" ht="15.75" customHeight="1" x14ac:dyDescent="0.25"/>
    <row r="5" spans="1:44" ht="15.75" customHeight="1" x14ac:dyDescent="0.4">
      <c r="A5" s="5" t="s">
        <v>9</v>
      </c>
    </row>
    <row r="6" spans="1:44" ht="15.75" customHeight="1" x14ac:dyDescent="0.3">
      <c r="D6" s="11" t="s">
        <v>75</v>
      </c>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row>
    <row r="7" spans="1:44" ht="15.75" customHeight="1" x14ac:dyDescent="0.35">
      <c r="A7" s="10" t="s">
        <v>45</v>
      </c>
      <c r="B7" s="1" t="s">
        <v>205</v>
      </c>
      <c r="C7" s="1">
        <v>0</v>
      </c>
      <c r="D7" s="11">
        <v>1</v>
      </c>
      <c r="E7" s="11">
        <v>2</v>
      </c>
      <c r="F7" s="11">
        <v>3</v>
      </c>
      <c r="G7" s="11">
        <v>4</v>
      </c>
      <c r="H7" s="11">
        <v>5</v>
      </c>
      <c r="I7" s="11">
        <v>6</v>
      </c>
      <c r="J7" s="11">
        <v>7</v>
      </c>
      <c r="K7" s="11">
        <v>8</v>
      </c>
      <c r="L7" s="11">
        <v>9</v>
      </c>
      <c r="M7" s="11">
        <v>10</v>
      </c>
      <c r="N7" s="11">
        <v>11</v>
      </c>
      <c r="O7" s="11">
        <v>12</v>
      </c>
      <c r="P7" s="11">
        <v>13</v>
      </c>
      <c r="Q7" s="11">
        <v>14</v>
      </c>
      <c r="R7" s="11">
        <v>15</v>
      </c>
      <c r="S7" s="11">
        <v>16</v>
      </c>
      <c r="T7" s="11">
        <v>17</v>
      </c>
      <c r="U7" s="11">
        <v>18</v>
      </c>
      <c r="V7" s="11">
        <v>19</v>
      </c>
      <c r="W7" s="11">
        <v>20</v>
      </c>
      <c r="X7" s="11">
        <v>21</v>
      </c>
      <c r="Y7" s="11">
        <v>22</v>
      </c>
      <c r="Z7" s="11">
        <v>23</v>
      </c>
      <c r="AA7" s="11">
        <v>24</v>
      </c>
      <c r="AB7" s="11">
        <v>25</v>
      </c>
      <c r="AC7" s="11">
        <v>26</v>
      </c>
      <c r="AD7" s="11">
        <v>27</v>
      </c>
      <c r="AE7" s="11">
        <v>28</v>
      </c>
      <c r="AF7" s="11">
        <v>29</v>
      </c>
      <c r="AG7" s="11">
        <v>30</v>
      </c>
      <c r="AH7" s="11">
        <v>31</v>
      </c>
      <c r="AI7" s="11">
        <v>32</v>
      </c>
      <c r="AJ7" s="11">
        <v>33</v>
      </c>
      <c r="AK7" s="11">
        <v>34</v>
      </c>
      <c r="AL7" s="11">
        <v>35</v>
      </c>
      <c r="AM7" s="11">
        <v>36</v>
      </c>
      <c r="AN7" s="11">
        <v>37</v>
      </c>
      <c r="AO7" s="11">
        <v>38</v>
      </c>
      <c r="AP7" s="11">
        <v>39</v>
      </c>
      <c r="AQ7" s="11">
        <v>40</v>
      </c>
      <c r="AR7" s="11"/>
    </row>
    <row r="8" spans="1:44" ht="15.75" customHeight="1" x14ac:dyDescent="0.3">
      <c r="A8" s="14" t="s">
        <v>206</v>
      </c>
      <c r="B8" s="174">
        <f>'Economische variabelen'!$H10</f>
        <v>2100</v>
      </c>
      <c r="C8" s="175">
        <f>B8*'Invoer - uitgebreid'!B8</f>
        <v>0</v>
      </c>
      <c r="D8" s="20">
        <v>0</v>
      </c>
      <c r="E8" s="20">
        <v>0</v>
      </c>
      <c r="F8" s="20">
        <v>0</v>
      </c>
      <c r="G8" s="20">
        <v>0</v>
      </c>
      <c r="H8" s="20">
        <v>0</v>
      </c>
      <c r="I8" s="20">
        <v>0</v>
      </c>
      <c r="J8" s="20">
        <v>0</v>
      </c>
      <c r="K8" s="20">
        <v>0</v>
      </c>
      <c r="L8" s="20">
        <v>0</v>
      </c>
      <c r="M8" s="20">
        <v>0</v>
      </c>
      <c r="N8" s="20">
        <v>0</v>
      </c>
      <c r="O8" s="20">
        <v>0</v>
      </c>
      <c r="P8" s="20">
        <v>0</v>
      </c>
      <c r="Q8" s="20">
        <v>0</v>
      </c>
      <c r="R8" s="20">
        <v>0</v>
      </c>
    </row>
    <row r="9" spans="1:44" ht="15.75" customHeight="1" x14ac:dyDescent="0.3">
      <c r="A9" s="14" t="s">
        <v>47</v>
      </c>
      <c r="B9" s="174">
        <f>'Economische variabelen'!H11</f>
        <v>2375</v>
      </c>
      <c r="C9" s="175">
        <f>B9*'Invoer - uitgebreid'!B8</f>
        <v>0</v>
      </c>
      <c r="D9" s="20"/>
      <c r="E9" s="20"/>
      <c r="F9" s="20"/>
      <c r="G9" s="20"/>
      <c r="H9" s="20"/>
      <c r="I9" s="20"/>
      <c r="J9" s="20"/>
      <c r="K9" s="20"/>
      <c r="L9" s="20"/>
      <c r="M9" s="20"/>
      <c r="N9" s="20"/>
      <c r="O9" s="20"/>
      <c r="P9" s="20"/>
      <c r="Q9" s="20"/>
      <c r="R9" s="20"/>
    </row>
    <row r="10" spans="1:44" ht="15.75" customHeight="1" x14ac:dyDescent="0.25"/>
    <row r="11" spans="1:44" ht="15.75" customHeight="1" x14ac:dyDescent="0.35">
      <c r="A11" s="10" t="s">
        <v>48</v>
      </c>
      <c r="B11" s="1" t="s">
        <v>205</v>
      </c>
    </row>
    <row r="12" spans="1:44" ht="15.75" customHeight="1" x14ac:dyDescent="0.3">
      <c r="A12" s="14" t="s">
        <v>49</v>
      </c>
      <c r="B12" s="174">
        <f>'Economische variabelen'!H15</f>
        <v>19</v>
      </c>
      <c r="C12" s="20"/>
      <c r="D12" s="175">
        <f>IF(D7&lt;='Invoer - uitgebreid'!$C8,$B12*'Invoer - uitgebreid'!$B8,0)</f>
        <v>0</v>
      </c>
      <c r="E12" s="175">
        <f>IF(E7&lt;='Invoer - uitgebreid'!$C8,$B12*'Invoer - uitgebreid'!$B8,0)</f>
        <v>0</v>
      </c>
      <c r="F12" s="175">
        <f>IF(F7&lt;='Invoer - uitgebreid'!$C8,$B12*'Invoer - uitgebreid'!$B8,0)</f>
        <v>0</v>
      </c>
      <c r="G12" s="175">
        <f>IF(G7&lt;='Invoer - uitgebreid'!$C8,$B12*'Invoer - uitgebreid'!$B8,0)</f>
        <v>0</v>
      </c>
      <c r="H12" s="175">
        <f>IF(H7&lt;='Invoer - uitgebreid'!$C8,$B12*'Invoer - uitgebreid'!$B8,0)</f>
        <v>0</v>
      </c>
      <c r="I12" s="175">
        <f>IF(I7&lt;='Invoer - uitgebreid'!$C8,$B12*'Invoer - uitgebreid'!$B8,0)</f>
        <v>0</v>
      </c>
      <c r="J12" s="175">
        <f>IF(J7&lt;='Invoer - uitgebreid'!$C8,$B12*'Invoer - uitgebreid'!$B8,0)</f>
        <v>0</v>
      </c>
      <c r="K12" s="175">
        <f>IF(K7&lt;='Invoer - uitgebreid'!$C8,$B12*'Invoer - uitgebreid'!$B8,0)</f>
        <v>0</v>
      </c>
      <c r="L12" s="175">
        <f>IF(L7&lt;='Invoer - uitgebreid'!$C8,$B12*'Invoer - uitgebreid'!$B8,0)</f>
        <v>0</v>
      </c>
      <c r="M12" s="175">
        <f>IF(M7&lt;='Invoer - uitgebreid'!$C8,$B12*'Invoer - uitgebreid'!$B8,0)</f>
        <v>0</v>
      </c>
      <c r="N12" s="175">
        <f>IF(N7&lt;='Invoer - uitgebreid'!$C8,$B12*'Invoer - uitgebreid'!$B8,0)</f>
        <v>0</v>
      </c>
      <c r="O12" s="175">
        <f>IF(O7&lt;='Invoer - uitgebreid'!$C8,$B12*'Invoer - uitgebreid'!$B8,0)</f>
        <v>0</v>
      </c>
      <c r="P12" s="175">
        <f>IF(P7&lt;='Invoer - uitgebreid'!$C8,$B12*'Invoer - uitgebreid'!$B8,0)</f>
        <v>0</v>
      </c>
      <c r="Q12" s="175">
        <f>IF(Q7&lt;='Invoer - uitgebreid'!$C8,$B12*'Invoer - uitgebreid'!$B8,0)</f>
        <v>0</v>
      </c>
      <c r="R12" s="175">
        <f>IF(R7&lt;='Invoer - uitgebreid'!$C8,$B12*'Invoer - uitgebreid'!$B8,0)</f>
        <v>0</v>
      </c>
      <c r="S12" s="175">
        <f>IF(S7&lt;='Invoer - uitgebreid'!$C8,$B12*'Invoer - uitgebreid'!$B8,0)</f>
        <v>0</v>
      </c>
      <c r="T12" s="175">
        <f>IF(T7&lt;='Invoer - uitgebreid'!$C8,$B12*'Invoer - uitgebreid'!$B8,0)</f>
        <v>0</v>
      </c>
      <c r="U12" s="175">
        <f>IF(U7&lt;='Invoer - uitgebreid'!$C8,$B12*'Invoer - uitgebreid'!$B8,0)</f>
        <v>0</v>
      </c>
      <c r="V12" s="175">
        <f>IF(V7&lt;='Invoer - uitgebreid'!$C8,$B12*'Invoer - uitgebreid'!$B8,0)</f>
        <v>0</v>
      </c>
      <c r="W12" s="175">
        <f>IF(W7&lt;='Invoer - uitgebreid'!$C8,$B12*'Invoer - uitgebreid'!$B8,0)</f>
        <v>0</v>
      </c>
      <c r="X12" s="175">
        <f>IF(X7&lt;='Invoer - uitgebreid'!$C8,$B12*'Invoer - uitgebreid'!$B8,0)</f>
        <v>0</v>
      </c>
      <c r="Y12" s="175">
        <f>IF(Y7&lt;='Invoer - uitgebreid'!$C8,$B12*'Invoer - uitgebreid'!$B8,0)</f>
        <v>0</v>
      </c>
      <c r="Z12" s="175">
        <f>IF(Z7&lt;='Invoer - uitgebreid'!$C8,$B12*'Invoer - uitgebreid'!$B8,0)</f>
        <v>0</v>
      </c>
      <c r="AA12" s="175">
        <f>IF(AA7&lt;='Invoer - uitgebreid'!$C8,$B12*'Invoer - uitgebreid'!$B8,0)</f>
        <v>0</v>
      </c>
      <c r="AB12" s="175">
        <f>IF(AB7&lt;='Invoer - uitgebreid'!$C8,$B12*'Invoer - uitgebreid'!$B8,0)</f>
        <v>0</v>
      </c>
      <c r="AC12" s="175">
        <f>IF(AC7&lt;='Invoer - uitgebreid'!$C8,$B12*'Invoer - uitgebreid'!$B8,0)</f>
        <v>0</v>
      </c>
      <c r="AD12" s="175">
        <f>IF(AD7&lt;='Invoer - uitgebreid'!$C8,$B12*'Invoer - uitgebreid'!$B8,0)</f>
        <v>0</v>
      </c>
      <c r="AE12" s="175">
        <f>IF(AE7&lt;='Invoer - uitgebreid'!$C8,$B12*'Invoer - uitgebreid'!$B8,0)</f>
        <v>0</v>
      </c>
      <c r="AF12" s="175">
        <f>IF(AF7&lt;='Invoer - uitgebreid'!$C8,$B12*'Invoer - uitgebreid'!$B8,0)</f>
        <v>0</v>
      </c>
      <c r="AG12" s="175">
        <f>IF(AG7&lt;='Invoer - uitgebreid'!$C8,$B12*'Invoer - uitgebreid'!$B8,0)</f>
        <v>0</v>
      </c>
      <c r="AH12" s="175">
        <f>IF(AH7&lt;='Invoer - uitgebreid'!$C8,$B12*'Invoer - uitgebreid'!$B8,0)</f>
        <v>0</v>
      </c>
      <c r="AI12" s="175">
        <f>IF(AI7&lt;='Invoer - uitgebreid'!$C8,$B12*'Invoer - uitgebreid'!$B8,0)</f>
        <v>0</v>
      </c>
      <c r="AJ12" s="175">
        <f>IF(AJ7&lt;='Invoer - uitgebreid'!$C8,$B12*'Invoer - uitgebreid'!$B8,0)</f>
        <v>0</v>
      </c>
      <c r="AK12" s="175">
        <f>IF(AK7&lt;='Invoer - uitgebreid'!$C8,$B12*'Invoer - uitgebreid'!$B8,0)</f>
        <v>0</v>
      </c>
      <c r="AL12" s="175">
        <f>IF(AL7&lt;='Invoer - uitgebreid'!$C8,$B12*'Invoer - uitgebreid'!$B8,0)</f>
        <v>0</v>
      </c>
      <c r="AM12" s="175">
        <f>IF(AM7&lt;='Invoer - uitgebreid'!$C8,$B12*'Invoer - uitgebreid'!$B8,0)</f>
        <v>0</v>
      </c>
      <c r="AN12" s="175">
        <f>IF(AN7&lt;='Invoer - uitgebreid'!$C8,$B12*'Invoer - uitgebreid'!$B8,0)</f>
        <v>0</v>
      </c>
      <c r="AO12" s="175">
        <f>IF(AO7&lt;='Invoer - uitgebreid'!$C8,$B12*'Invoer - uitgebreid'!$B8,0)</f>
        <v>0</v>
      </c>
      <c r="AP12" s="175">
        <f>IF(AP7&lt;='Invoer - uitgebreid'!$C8,$B12*'Invoer - uitgebreid'!$B8,0)</f>
        <v>0</v>
      </c>
      <c r="AQ12" s="175">
        <f>IF(AQ7&lt;='Invoer - uitgebreid'!$C8,$B12*'Invoer - uitgebreid'!$B8,0)</f>
        <v>0</v>
      </c>
      <c r="AR12" s="20"/>
    </row>
    <row r="13" spans="1:44" ht="15.75" customHeight="1" x14ac:dyDescent="0.3">
      <c r="A13" s="14" t="s">
        <v>50</v>
      </c>
      <c r="B13" s="174">
        <f>'Economische variabelen'!H14</f>
        <v>140</v>
      </c>
      <c r="C13" s="20"/>
      <c r="D13" s="175">
        <f>IF(D7&lt;='Invoer - uitgebreid'!$C8,$B13*'Invoer - uitgebreid'!$B8,0)</f>
        <v>0</v>
      </c>
      <c r="E13" s="175">
        <f>IF(E7&lt;='Invoer - uitgebreid'!$C8,$B13*'Invoer - uitgebreid'!$B8,0)</f>
        <v>0</v>
      </c>
      <c r="F13" s="175">
        <f>IF(F7&lt;='Invoer - uitgebreid'!$C8,$B13*'Invoer - uitgebreid'!$B8,0)</f>
        <v>0</v>
      </c>
      <c r="G13" s="175">
        <f>IF(G7&lt;='Invoer - uitgebreid'!$C8,$B13*'Invoer - uitgebreid'!$B8,0)</f>
        <v>0</v>
      </c>
      <c r="H13" s="175">
        <f>IF(H7&lt;='Invoer - uitgebreid'!$C8,$B13*'Invoer - uitgebreid'!$B8,0)</f>
        <v>0</v>
      </c>
      <c r="I13" s="175">
        <f>IF(I7&lt;='Invoer - uitgebreid'!$C8,$B13*'Invoer - uitgebreid'!$B8,0)</f>
        <v>0</v>
      </c>
      <c r="J13" s="175">
        <f>IF(J7&lt;='Invoer - uitgebreid'!$C8,$B13*'Invoer - uitgebreid'!$B8,0)</f>
        <v>0</v>
      </c>
      <c r="K13" s="175">
        <f>IF(K7&lt;='Invoer - uitgebreid'!$C8,$B13*'Invoer - uitgebreid'!$B8,0)</f>
        <v>0</v>
      </c>
      <c r="L13" s="175">
        <f>IF(L7&lt;='Invoer - uitgebreid'!$C8,$B13*'Invoer - uitgebreid'!$B8,0)</f>
        <v>0</v>
      </c>
      <c r="M13" s="175">
        <f>IF(M7&lt;='Invoer - uitgebreid'!$C8,$B13*'Invoer - uitgebreid'!$B8,0)</f>
        <v>0</v>
      </c>
      <c r="N13" s="175">
        <f>IF(N7&lt;='Invoer - uitgebreid'!$C8,$B13*'Invoer - uitgebreid'!$B8,0)</f>
        <v>0</v>
      </c>
      <c r="O13" s="175">
        <f>IF(O7&lt;='Invoer - uitgebreid'!$C8,$B13*'Invoer - uitgebreid'!$B8,0)</f>
        <v>0</v>
      </c>
      <c r="P13" s="175">
        <f>IF(P7&lt;='Invoer - uitgebreid'!$C8,$B13*'Invoer - uitgebreid'!$B8,0)</f>
        <v>0</v>
      </c>
      <c r="Q13" s="175">
        <f>IF(Q7&lt;='Invoer - uitgebreid'!$C8,$B13*'Invoer - uitgebreid'!$B8,0)</f>
        <v>0</v>
      </c>
      <c r="R13" s="175">
        <f>IF(R7&lt;='Invoer - uitgebreid'!$C8,$B13*'Invoer - uitgebreid'!$B8,0)</f>
        <v>0</v>
      </c>
      <c r="S13" s="175">
        <f>IF(S7&lt;='Invoer - uitgebreid'!$C8,$B13*'Invoer - uitgebreid'!$B8,0)</f>
        <v>0</v>
      </c>
      <c r="T13" s="175">
        <f>IF(T7&lt;='Invoer - uitgebreid'!$C8,$B13*'Invoer - uitgebreid'!$B8,0)</f>
        <v>0</v>
      </c>
      <c r="U13" s="175">
        <f>IF(U7&lt;='Invoer - uitgebreid'!$C8,$B13*'Invoer - uitgebreid'!$B8,0)</f>
        <v>0</v>
      </c>
      <c r="V13" s="175">
        <f>IF(V7&lt;='Invoer - uitgebreid'!$C8,$B13*'Invoer - uitgebreid'!$B8,0)</f>
        <v>0</v>
      </c>
      <c r="W13" s="175">
        <f>IF(W7&lt;='Invoer - uitgebreid'!$C8,$B13*'Invoer - uitgebreid'!$B8,0)</f>
        <v>0</v>
      </c>
      <c r="X13" s="175">
        <f>IF(X7&lt;='Invoer - uitgebreid'!$C8,$B13*'Invoer - uitgebreid'!$B8,0)</f>
        <v>0</v>
      </c>
      <c r="Y13" s="175">
        <f>IF(Y7&lt;='Invoer - uitgebreid'!$C8,$B13*'Invoer - uitgebreid'!$B8,0)</f>
        <v>0</v>
      </c>
      <c r="Z13" s="175">
        <f>IF(Z7&lt;='Invoer - uitgebreid'!$C8,$B13*'Invoer - uitgebreid'!$B8,0)</f>
        <v>0</v>
      </c>
      <c r="AA13" s="175">
        <f>IF(AA7&lt;='Invoer - uitgebreid'!$C8,$B13*'Invoer - uitgebreid'!$B8,0)</f>
        <v>0</v>
      </c>
      <c r="AB13" s="175">
        <f>IF(AB7&lt;='Invoer - uitgebreid'!$C8,$B13*'Invoer - uitgebreid'!$B8,0)</f>
        <v>0</v>
      </c>
      <c r="AC13" s="175">
        <f>IF(AC7&lt;='Invoer - uitgebreid'!$C8,$B13*'Invoer - uitgebreid'!$B8,0)</f>
        <v>0</v>
      </c>
      <c r="AD13" s="175">
        <f>IF(AD7&lt;='Invoer - uitgebreid'!$C8,$B13*'Invoer - uitgebreid'!$B8,0)</f>
        <v>0</v>
      </c>
      <c r="AE13" s="175">
        <f>IF(AE7&lt;='Invoer - uitgebreid'!$C8,$B13*'Invoer - uitgebreid'!$B8,0)</f>
        <v>0</v>
      </c>
      <c r="AF13" s="175">
        <f>IF(AF7&lt;='Invoer - uitgebreid'!$C8,$B13*'Invoer - uitgebreid'!$B8,0)</f>
        <v>0</v>
      </c>
      <c r="AG13" s="175">
        <f>IF(AG7&lt;='Invoer - uitgebreid'!$C8,$B13*'Invoer - uitgebreid'!$B8,0)</f>
        <v>0</v>
      </c>
      <c r="AH13" s="175">
        <f>IF(AH7&lt;='Invoer - uitgebreid'!$C8,$B13*'Invoer - uitgebreid'!$B8,0)</f>
        <v>0</v>
      </c>
      <c r="AI13" s="175">
        <f>IF(AI7&lt;='Invoer - uitgebreid'!$C8,$B13*'Invoer - uitgebreid'!$B8,0)</f>
        <v>0</v>
      </c>
      <c r="AJ13" s="175">
        <f>IF(AJ7&lt;='Invoer - uitgebreid'!$C8,$B13*'Invoer - uitgebreid'!$B8,0)</f>
        <v>0</v>
      </c>
      <c r="AK13" s="175">
        <f>IF(AK7&lt;='Invoer - uitgebreid'!$C8,$B13*'Invoer - uitgebreid'!$B8,0)</f>
        <v>0</v>
      </c>
      <c r="AL13" s="175">
        <f>IF(AL7&lt;='Invoer - uitgebreid'!$C8,$B13*'Invoer - uitgebreid'!$B8,0)</f>
        <v>0</v>
      </c>
      <c r="AM13" s="175">
        <f>IF(AM7&lt;='Invoer - uitgebreid'!$C8,$B13*'Invoer - uitgebreid'!$B8,0)</f>
        <v>0</v>
      </c>
      <c r="AN13" s="175">
        <f>IF(AN7&lt;='Invoer - uitgebreid'!$C8,$B13*'Invoer - uitgebreid'!$B8,0)</f>
        <v>0</v>
      </c>
      <c r="AO13" s="175">
        <f>IF(AO7&lt;='Invoer - uitgebreid'!$C8,$B13*'Invoer - uitgebreid'!$B8,0)</f>
        <v>0</v>
      </c>
      <c r="AP13" s="175">
        <f>IF(AP7&lt;='Invoer - uitgebreid'!$C8,$B13*'Invoer - uitgebreid'!$B8,0)</f>
        <v>0</v>
      </c>
      <c r="AQ13" s="175">
        <f>IF(AQ7&lt;='Invoer - uitgebreid'!$C8,$B13*'Invoer - uitgebreid'!$B8,0)</f>
        <v>0</v>
      </c>
      <c r="AR13" s="20"/>
    </row>
    <row r="14" spans="1:44" ht="15.75" customHeight="1" x14ac:dyDescent="0.3">
      <c r="A14" s="14" t="s">
        <v>63</v>
      </c>
      <c r="B14" s="174">
        <f>'Economische variabelen'!H16</f>
        <v>240</v>
      </c>
      <c r="C14" s="20"/>
      <c r="D14" s="175">
        <f>IF(D7&lt;='Invoer - uitgebreid'!$C8,$B14*'Invoer - uitgebreid'!$B8,0)</f>
        <v>0</v>
      </c>
      <c r="E14" s="175">
        <f>IF(E7&lt;='Invoer - uitgebreid'!$C8,$B14*'Invoer - uitgebreid'!$B8,0)</f>
        <v>0</v>
      </c>
      <c r="F14" s="175">
        <f>IF(F7&lt;='Invoer - uitgebreid'!$C8,$B14*'Invoer - uitgebreid'!$B8,0)</f>
        <v>0</v>
      </c>
      <c r="G14" s="175">
        <f>IF(G7&lt;='Invoer - uitgebreid'!$C8,$B14*'Invoer - uitgebreid'!$B8,0)</f>
        <v>0</v>
      </c>
      <c r="H14" s="175">
        <f>IF(H7&lt;='Invoer - uitgebreid'!$C8,$B14*'Invoer - uitgebreid'!$B8,0)</f>
        <v>0</v>
      </c>
      <c r="I14" s="175">
        <f>IF(I7&lt;='Invoer - uitgebreid'!$C8,$B14*'Invoer - uitgebreid'!$B8,0)</f>
        <v>0</v>
      </c>
      <c r="J14" s="175">
        <f>IF(J7&lt;='Invoer - uitgebreid'!$C8,$B14*'Invoer - uitgebreid'!$B8,0)</f>
        <v>0</v>
      </c>
      <c r="K14" s="175">
        <f>IF(K7&lt;='Invoer - uitgebreid'!$C8,$B14*'Invoer - uitgebreid'!$B8,0)</f>
        <v>0</v>
      </c>
      <c r="L14" s="175">
        <f>IF(L7&lt;='Invoer - uitgebreid'!$C8,$B14*'Invoer - uitgebreid'!$B8,0)</f>
        <v>0</v>
      </c>
      <c r="M14" s="175">
        <f>IF(M7&lt;='Invoer - uitgebreid'!$C8,$B14*'Invoer - uitgebreid'!$B8,0)</f>
        <v>0</v>
      </c>
      <c r="N14" s="175">
        <f>IF(N7&lt;='Invoer - uitgebreid'!$C8,$B14*'Invoer - uitgebreid'!$B8,0)</f>
        <v>0</v>
      </c>
      <c r="O14" s="175">
        <f>IF(O7&lt;='Invoer - uitgebreid'!$C8,$B14*'Invoer - uitgebreid'!$B8,0)</f>
        <v>0</v>
      </c>
      <c r="P14" s="175">
        <f>IF(P7&lt;='Invoer - uitgebreid'!$C8,$B14*'Invoer - uitgebreid'!$B8,0)</f>
        <v>0</v>
      </c>
      <c r="Q14" s="175">
        <f>IF(Q7&lt;='Invoer - uitgebreid'!$C8,$B14*'Invoer - uitgebreid'!$B8,0)</f>
        <v>0</v>
      </c>
      <c r="R14" s="175">
        <f>IF(R7&lt;='Invoer - uitgebreid'!$C8,$B14*'Invoer - uitgebreid'!$B8,0)</f>
        <v>0</v>
      </c>
      <c r="S14" s="175">
        <f>IF(S7&lt;='Invoer - uitgebreid'!$C8,$B14*'Invoer - uitgebreid'!$B8,0)</f>
        <v>0</v>
      </c>
      <c r="T14" s="175">
        <f>IF(T7&lt;='Invoer - uitgebreid'!$C8,$B14*'Invoer - uitgebreid'!$B8,0)</f>
        <v>0</v>
      </c>
      <c r="U14" s="175">
        <f>IF(U7&lt;='Invoer - uitgebreid'!$C8,$B14*'Invoer - uitgebreid'!$B8,0)</f>
        <v>0</v>
      </c>
      <c r="V14" s="175">
        <f>IF(V7&lt;='Invoer - uitgebreid'!$C8,$B14*'Invoer - uitgebreid'!$B8,0)</f>
        <v>0</v>
      </c>
      <c r="W14" s="175">
        <f>IF(W7&lt;='Invoer - uitgebreid'!$C8,$B14*'Invoer - uitgebreid'!$B8,0)</f>
        <v>0</v>
      </c>
      <c r="X14" s="175">
        <f>IF(X7&lt;='Invoer - uitgebreid'!$C8,$B14*'Invoer - uitgebreid'!$B8,0)</f>
        <v>0</v>
      </c>
      <c r="Y14" s="175">
        <f>IF(Y7&lt;='Invoer - uitgebreid'!$C8,$B14*'Invoer - uitgebreid'!$B8,0)</f>
        <v>0</v>
      </c>
      <c r="Z14" s="175">
        <f>IF(Z7&lt;='Invoer - uitgebreid'!$C8,$B14*'Invoer - uitgebreid'!$B8,0)</f>
        <v>0</v>
      </c>
      <c r="AA14" s="175">
        <f>IF(AA7&lt;='Invoer - uitgebreid'!$C8,$B14*'Invoer - uitgebreid'!$B8,0)</f>
        <v>0</v>
      </c>
      <c r="AB14" s="175">
        <f>IF(AB7&lt;='Invoer - uitgebreid'!$C8,$B14*'Invoer - uitgebreid'!$B8,0)</f>
        <v>0</v>
      </c>
      <c r="AC14" s="175">
        <f>IF(AC7&lt;='Invoer - uitgebreid'!$C8,$B14*'Invoer - uitgebreid'!$B8,0)</f>
        <v>0</v>
      </c>
      <c r="AD14" s="175">
        <f>IF(AD7&lt;='Invoer - uitgebreid'!$C8,$B14*'Invoer - uitgebreid'!$B8,0)</f>
        <v>0</v>
      </c>
      <c r="AE14" s="175">
        <f>IF(AE7&lt;='Invoer - uitgebreid'!$C8,$B14*'Invoer - uitgebreid'!$B8,0)</f>
        <v>0</v>
      </c>
      <c r="AF14" s="175">
        <f>IF(AF7&lt;='Invoer - uitgebreid'!$C8,$B14*'Invoer - uitgebreid'!$B8,0)</f>
        <v>0</v>
      </c>
      <c r="AG14" s="175">
        <f>IF(AG7&lt;='Invoer - uitgebreid'!$C8,$B14*'Invoer - uitgebreid'!$B8,0)</f>
        <v>0</v>
      </c>
      <c r="AH14" s="175">
        <f>IF(AH7&lt;='Invoer - uitgebreid'!$C8,$B14*'Invoer - uitgebreid'!$B8,0)</f>
        <v>0</v>
      </c>
      <c r="AI14" s="175">
        <f>IF(AI7&lt;='Invoer - uitgebreid'!$C8,$B14*'Invoer - uitgebreid'!$B8,0)</f>
        <v>0</v>
      </c>
      <c r="AJ14" s="175">
        <f>IF(AJ7&lt;='Invoer - uitgebreid'!$C8,$B14*'Invoer - uitgebreid'!$B8,0)</f>
        <v>0</v>
      </c>
      <c r="AK14" s="175">
        <f>IF(AK7&lt;='Invoer - uitgebreid'!$C8,$B14*'Invoer - uitgebreid'!$B8,0)</f>
        <v>0</v>
      </c>
      <c r="AL14" s="175">
        <f>IF(AL7&lt;='Invoer - uitgebreid'!$C8,$B14*'Invoer - uitgebreid'!$B8,0)</f>
        <v>0</v>
      </c>
      <c r="AM14" s="175">
        <f>IF(AM7&lt;='Invoer - uitgebreid'!$C8,$B14*'Invoer - uitgebreid'!$B8,0)</f>
        <v>0</v>
      </c>
      <c r="AN14" s="175">
        <f>IF(AN7&lt;='Invoer - uitgebreid'!$C8,$B14*'Invoer - uitgebreid'!$B8,0)</f>
        <v>0</v>
      </c>
      <c r="AO14" s="175">
        <f>IF(AO7&lt;='Invoer - uitgebreid'!$C8,$B14*'Invoer - uitgebreid'!$B8,0)</f>
        <v>0</v>
      </c>
      <c r="AP14" s="175">
        <f>IF(AP7&lt;='Invoer - uitgebreid'!$C8,$B14*'Invoer - uitgebreid'!$B8,0)</f>
        <v>0</v>
      </c>
      <c r="AQ14" s="175">
        <f>IF(AQ7&lt;='Invoer - uitgebreid'!$C8,$B14*'Invoer - uitgebreid'!$B8,0)</f>
        <v>0</v>
      </c>
      <c r="AR14" s="20"/>
    </row>
    <row r="15" spans="1:44" ht="15.75" customHeight="1" x14ac:dyDescent="0.3">
      <c r="A15" s="14" t="s">
        <v>52</v>
      </c>
      <c r="B15" s="174">
        <f>'Economische variabelen'!H17</f>
        <v>16</v>
      </c>
      <c r="C15" s="20"/>
      <c r="D15" s="175">
        <f>IF(D21&gt;0,$B15*'Invoer - uitgebreid'!B8,0)</f>
        <v>0</v>
      </c>
      <c r="E15" s="175">
        <f>IF(E21&gt;0,$B15*'Invoer - uitgebreid'!$B8,0)</f>
        <v>0</v>
      </c>
      <c r="F15" s="175">
        <f>IF(F21&gt;0,$B15*'Invoer - uitgebreid'!$B8,0)</f>
        <v>0</v>
      </c>
      <c r="G15" s="175">
        <f>IF(G21&gt;0,$B15*'Invoer - uitgebreid'!$B8,0)</f>
        <v>0</v>
      </c>
      <c r="H15" s="175">
        <f>IF(H21&gt;0,$B15*'Invoer - uitgebreid'!$B8,0)</f>
        <v>0</v>
      </c>
      <c r="I15" s="175">
        <f>IF(I21&gt;0,$B15*'Invoer - uitgebreid'!$B8,0)</f>
        <v>0</v>
      </c>
      <c r="J15" s="175">
        <f>IF(J21&gt;0,$B15*'Invoer - uitgebreid'!$B8,0)</f>
        <v>0</v>
      </c>
      <c r="K15" s="175">
        <f>IF(K21&gt;0,$B15*'Invoer - uitgebreid'!$B8,0)</f>
        <v>0</v>
      </c>
      <c r="L15" s="175">
        <f>IF(L21&gt;0,$B15*'Invoer - uitgebreid'!$B8,0)</f>
        <v>0</v>
      </c>
      <c r="M15" s="175">
        <f>IF(M21&gt;0,$B15*'Invoer - uitgebreid'!$B8,0)</f>
        <v>0</v>
      </c>
      <c r="N15" s="175">
        <f>IF(N21&gt;0,$B15*'Invoer - uitgebreid'!$B8,0)</f>
        <v>0</v>
      </c>
      <c r="O15" s="175">
        <f>IF(O21&gt;0,$B15*'Invoer - uitgebreid'!$B8,0)</f>
        <v>0</v>
      </c>
      <c r="P15" s="175">
        <f>IF(P21&gt;0,$B15*'Invoer - uitgebreid'!$B8,0)</f>
        <v>0</v>
      </c>
      <c r="Q15" s="175">
        <f>IF(Q21&gt;0,$B15*'Invoer - uitgebreid'!$B8,0)</f>
        <v>0</v>
      </c>
      <c r="R15" s="175">
        <f>IF(R21&gt;0,$B15*'Invoer - uitgebreid'!$B8,0)</f>
        <v>0</v>
      </c>
      <c r="S15" s="175">
        <f>IF(S21&gt;0,$B15*'Invoer - uitgebreid'!$B8,0)</f>
        <v>0</v>
      </c>
      <c r="T15" s="175">
        <f>IF(T21&gt;0,$B15*'Invoer - uitgebreid'!$B8,0)</f>
        <v>0</v>
      </c>
      <c r="U15" s="175">
        <f>IF(U21&gt;0,$B15*'Invoer - uitgebreid'!$B8,0)</f>
        <v>0</v>
      </c>
      <c r="V15" s="175">
        <f>IF(V21&gt;0,$B15*'Invoer - uitgebreid'!$B8,0)</f>
        <v>0</v>
      </c>
      <c r="W15" s="175">
        <f>IF(W21&gt;0,$B15*'Invoer - uitgebreid'!$B8,0)</f>
        <v>0</v>
      </c>
      <c r="X15" s="175">
        <f>IF(X21&gt;0,$B15*'Invoer - uitgebreid'!$B8,0)</f>
        <v>0</v>
      </c>
      <c r="Y15" s="175">
        <f>IF(Y21&gt;0,$B15*'Invoer - uitgebreid'!$B8,0)</f>
        <v>0</v>
      </c>
      <c r="Z15" s="175">
        <f>IF(Z21&gt;0,$B15*'Invoer - uitgebreid'!$B8,0)</f>
        <v>0</v>
      </c>
      <c r="AA15" s="175">
        <f>IF(AA21&gt;0,$B15*'Invoer - uitgebreid'!$B8,0)</f>
        <v>0</v>
      </c>
      <c r="AB15" s="175">
        <f>IF(AB21&gt;0,$B15*'Invoer - uitgebreid'!$B8,0)</f>
        <v>0</v>
      </c>
      <c r="AC15" s="175">
        <f>IF(AC21&gt;0,$B15*'Invoer - uitgebreid'!$B8,0)</f>
        <v>0</v>
      </c>
      <c r="AD15" s="175">
        <f>IF(AD21&gt;0,$B15*'Invoer - uitgebreid'!$B8,0)</f>
        <v>0</v>
      </c>
      <c r="AE15" s="175">
        <f>IF(AE21&gt;0,$B15*'Invoer - uitgebreid'!$B8,0)</f>
        <v>0</v>
      </c>
      <c r="AF15" s="175">
        <f>IF(AF21&gt;0,$B15*'Invoer - uitgebreid'!$B8,0)</f>
        <v>0</v>
      </c>
      <c r="AG15" s="175">
        <f>IF(AG21&gt;0,$B15*'Invoer - uitgebreid'!$B8,0)</f>
        <v>0</v>
      </c>
      <c r="AH15" s="175">
        <f>IF(AH21&gt;0,$B15*'Invoer - uitgebreid'!$B8,0)</f>
        <v>0</v>
      </c>
      <c r="AI15" s="175">
        <f>IF(AI21&gt;0,$B15*'Invoer - uitgebreid'!$B8,0)</f>
        <v>0</v>
      </c>
      <c r="AJ15" s="175">
        <f>IF(AJ21&gt;0,$B15*'Invoer - uitgebreid'!$B8,0)</f>
        <v>0</v>
      </c>
      <c r="AK15" s="175">
        <f>IF(AK21&gt;0,$B15*'Invoer - uitgebreid'!$B8,0)</f>
        <v>0</v>
      </c>
      <c r="AL15" s="175">
        <f>IF(AL21&gt;0,$B15*'Invoer - uitgebreid'!$B8,0)</f>
        <v>0</v>
      </c>
      <c r="AM15" s="175">
        <f>IF(AM21&gt;0,$B15*'Invoer - uitgebreid'!$B8,0)</f>
        <v>0</v>
      </c>
      <c r="AN15" s="175">
        <f>IF(AN21&gt;0,$B15*'Invoer - uitgebreid'!$B8,0)</f>
        <v>0</v>
      </c>
      <c r="AO15" s="175">
        <f>IF(AO21&gt;0,$B15*'Invoer - uitgebreid'!$B8,0)</f>
        <v>0</v>
      </c>
      <c r="AP15" s="175">
        <f>IF(AP21&gt;0,$B15*'Invoer - uitgebreid'!$B8,0)</f>
        <v>0</v>
      </c>
      <c r="AQ15" s="175">
        <f>IF(AQ21&gt;0,$B15*'Invoer - uitgebreid'!$B8,0)</f>
        <v>0</v>
      </c>
      <c r="AR15" s="20"/>
    </row>
    <row r="16" spans="1:44" ht="15.75" customHeight="1" x14ac:dyDescent="0.3">
      <c r="A16" s="16"/>
      <c r="B16" s="20"/>
      <c r="C16" s="20"/>
      <c r="D16" s="20"/>
      <c r="E16" s="20"/>
      <c r="F16" s="20"/>
      <c r="G16" s="20"/>
      <c r="H16" s="20"/>
      <c r="I16" s="20"/>
      <c r="J16" s="20"/>
      <c r="K16" s="20"/>
      <c r="L16" s="20"/>
      <c r="M16" s="20"/>
      <c r="N16" s="20"/>
      <c r="O16" s="20"/>
      <c r="P16" s="20"/>
      <c r="Q16" s="20"/>
      <c r="R16" s="20"/>
    </row>
    <row r="17" spans="1:44" ht="15.75" customHeight="1" x14ac:dyDescent="0.3">
      <c r="A17" s="7" t="s">
        <v>198</v>
      </c>
      <c r="B17" s="176">
        <f>SUM(B12:B15)</f>
        <v>415</v>
      </c>
      <c r="C17" s="176">
        <f t="shared" ref="C17:AQ17" si="0">SUM(C8:C15)</f>
        <v>0</v>
      </c>
      <c r="D17" s="176">
        <f t="shared" si="0"/>
        <v>0</v>
      </c>
      <c r="E17" s="176">
        <f t="shared" si="0"/>
        <v>0</v>
      </c>
      <c r="F17" s="176">
        <f t="shared" si="0"/>
        <v>0</v>
      </c>
      <c r="G17" s="176">
        <f t="shared" si="0"/>
        <v>0</v>
      </c>
      <c r="H17" s="176">
        <f t="shared" si="0"/>
        <v>0</v>
      </c>
      <c r="I17" s="176">
        <f t="shared" si="0"/>
        <v>0</v>
      </c>
      <c r="J17" s="176">
        <f t="shared" si="0"/>
        <v>0</v>
      </c>
      <c r="K17" s="176">
        <f t="shared" si="0"/>
        <v>0</v>
      </c>
      <c r="L17" s="176">
        <f t="shared" si="0"/>
        <v>0</v>
      </c>
      <c r="M17" s="176">
        <f t="shared" si="0"/>
        <v>0</v>
      </c>
      <c r="N17" s="176">
        <f t="shared" si="0"/>
        <v>0</v>
      </c>
      <c r="O17" s="176">
        <f t="shared" si="0"/>
        <v>0</v>
      </c>
      <c r="P17" s="176">
        <f t="shared" si="0"/>
        <v>0</v>
      </c>
      <c r="Q17" s="176">
        <f t="shared" si="0"/>
        <v>0</v>
      </c>
      <c r="R17" s="176">
        <f t="shared" si="0"/>
        <v>0</v>
      </c>
      <c r="S17" s="176">
        <f t="shared" si="0"/>
        <v>0</v>
      </c>
      <c r="T17" s="176">
        <f t="shared" si="0"/>
        <v>0</v>
      </c>
      <c r="U17" s="176">
        <f t="shared" si="0"/>
        <v>0</v>
      </c>
      <c r="V17" s="176">
        <f t="shared" si="0"/>
        <v>0</v>
      </c>
      <c r="W17" s="176">
        <f t="shared" si="0"/>
        <v>0</v>
      </c>
      <c r="X17" s="176">
        <f t="shared" si="0"/>
        <v>0</v>
      </c>
      <c r="Y17" s="176">
        <f t="shared" si="0"/>
        <v>0</v>
      </c>
      <c r="Z17" s="176">
        <f t="shared" si="0"/>
        <v>0</v>
      </c>
      <c r="AA17" s="176">
        <f t="shared" si="0"/>
        <v>0</v>
      </c>
      <c r="AB17" s="176">
        <f t="shared" si="0"/>
        <v>0</v>
      </c>
      <c r="AC17" s="176">
        <f t="shared" si="0"/>
        <v>0</v>
      </c>
      <c r="AD17" s="176">
        <f t="shared" si="0"/>
        <v>0</v>
      </c>
      <c r="AE17" s="176">
        <f t="shared" si="0"/>
        <v>0</v>
      </c>
      <c r="AF17" s="176">
        <f t="shared" si="0"/>
        <v>0</v>
      </c>
      <c r="AG17" s="176">
        <f t="shared" si="0"/>
        <v>0</v>
      </c>
      <c r="AH17" s="176">
        <f t="shared" si="0"/>
        <v>0</v>
      </c>
      <c r="AI17" s="176">
        <f t="shared" si="0"/>
        <v>0</v>
      </c>
      <c r="AJ17" s="176">
        <f t="shared" si="0"/>
        <v>0</v>
      </c>
      <c r="AK17" s="176">
        <f t="shared" si="0"/>
        <v>0</v>
      </c>
      <c r="AL17" s="176">
        <f t="shared" si="0"/>
        <v>0</v>
      </c>
      <c r="AM17" s="176">
        <f t="shared" si="0"/>
        <v>0</v>
      </c>
      <c r="AN17" s="176">
        <f t="shared" si="0"/>
        <v>0</v>
      </c>
      <c r="AO17" s="176">
        <f t="shared" si="0"/>
        <v>0</v>
      </c>
      <c r="AP17" s="176">
        <f t="shared" si="0"/>
        <v>0</v>
      </c>
      <c r="AQ17" s="176">
        <f t="shared" si="0"/>
        <v>0</v>
      </c>
      <c r="AR17" s="177"/>
    </row>
    <row r="18" spans="1:44" ht="15.75" customHeight="1" x14ac:dyDescent="0.3">
      <c r="A18" s="18"/>
      <c r="B18" s="20"/>
      <c r="C18" s="177"/>
      <c r="D18" s="177"/>
      <c r="E18" s="177"/>
      <c r="F18" s="177"/>
      <c r="G18" s="177"/>
      <c r="H18" s="177"/>
      <c r="I18" s="177"/>
      <c r="J18" s="177"/>
      <c r="K18" s="177"/>
      <c r="L18" s="177"/>
      <c r="M18" s="177"/>
      <c r="N18" s="177"/>
      <c r="O18" s="177"/>
      <c r="P18" s="177"/>
      <c r="Q18" s="177"/>
      <c r="R18" s="177"/>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77"/>
    </row>
    <row r="19" spans="1:44" ht="15.75" customHeight="1" x14ac:dyDescent="0.3">
      <c r="D19" s="16">
        <v>1</v>
      </c>
      <c r="E19" s="16">
        <v>2</v>
      </c>
      <c r="F19" s="16">
        <v>3</v>
      </c>
      <c r="G19" s="16">
        <v>4</v>
      </c>
      <c r="H19" s="16">
        <v>5</v>
      </c>
      <c r="I19" s="16">
        <v>6</v>
      </c>
      <c r="J19" s="16">
        <v>7</v>
      </c>
      <c r="K19" s="16">
        <v>8</v>
      </c>
      <c r="L19" s="16">
        <v>9</v>
      </c>
      <c r="M19" s="16">
        <v>10</v>
      </c>
      <c r="N19" s="16">
        <v>11</v>
      </c>
      <c r="O19" s="16">
        <v>12</v>
      </c>
      <c r="P19" s="16">
        <v>13</v>
      </c>
      <c r="Q19" s="16">
        <v>14</v>
      </c>
      <c r="R19" s="16">
        <v>15</v>
      </c>
      <c r="S19" s="16">
        <v>16</v>
      </c>
      <c r="T19" s="16">
        <v>17</v>
      </c>
      <c r="U19" s="16">
        <v>18</v>
      </c>
      <c r="V19" s="16">
        <v>19</v>
      </c>
      <c r="W19" s="16">
        <v>20</v>
      </c>
      <c r="X19" s="16">
        <v>21</v>
      </c>
      <c r="Y19" s="16">
        <v>22</v>
      </c>
      <c r="Z19" s="16">
        <v>23</v>
      </c>
      <c r="AA19" s="16">
        <v>24</v>
      </c>
      <c r="AB19" s="16">
        <v>25</v>
      </c>
      <c r="AC19" s="16">
        <v>26</v>
      </c>
      <c r="AD19" s="16">
        <v>27</v>
      </c>
      <c r="AE19" s="16">
        <v>28</v>
      </c>
      <c r="AF19" s="16">
        <v>29</v>
      </c>
      <c r="AG19" s="16">
        <v>30</v>
      </c>
      <c r="AH19" s="16">
        <v>31</v>
      </c>
      <c r="AI19" s="16">
        <v>32</v>
      </c>
      <c r="AJ19" s="16">
        <v>33</v>
      </c>
      <c r="AK19" s="16">
        <v>34</v>
      </c>
      <c r="AL19" s="16">
        <v>35</v>
      </c>
      <c r="AM19" s="16">
        <v>36</v>
      </c>
      <c r="AN19" s="16">
        <v>37</v>
      </c>
      <c r="AO19" s="16">
        <v>38</v>
      </c>
      <c r="AP19" s="16">
        <v>39</v>
      </c>
      <c r="AQ19" s="16">
        <v>40</v>
      </c>
      <c r="AR19" s="16"/>
    </row>
    <row r="20" spans="1:44" ht="15.75" customHeight="1" x14ac:dyDescent="0.35">
      <c r="A20" s="10" t="s">
        <v>207</v>
      </c>
    </row>
    <row r="21" spans="1:44" ht="15.75" customHeight="1" x14ac:dyDescent="0.3">
      <c r="A21" s="14" t="s">
        <v>117</v>
      </c>
      <c r="C21" s="13">
        <v>0</v>
      </c>
      <c r="D21" s="13">
        <f>'Economische variabelen'!C10</f>
        <v>0</v>
      </c>
      <c r="E21" s="13">
        <f>'Economische variabelen'!C11*Invoer!C6+'Economische variabelen'!C17*Invoer!D6+Invoer!E6*'Economische variabelen'!C22+'Economische variabelen'!C27*Invoer!F6</f>
        <v>0</v>
      </c>
      <c r="F21" s="13">
        <f>Invoer!C6*'Economische variabelen'!C12+'Economische variabelen'!C18*Invoer!D6+Invoer!E6*'Economische variabelen'!C23+'Economische variabelen'!C28*Invoer!F6</f>
        <v>0</v>
      </c>
      <c r="G21" s="13">
        <f>Invoer!C6*'Economische variabelen'!C13+'Economische variabelen'!C19*Invoer!D6+Invoer!E6*'Economische variabelen'!C24+'Economische variabelen'!C29*Invoer!F6</f>
        <v>0</v>
      </c>
      <c r="H21" s="13">
        <f>IF(H7&lt;='Invoer - uitgebreid'!$C$8,'Economische variabelen'!$C$14*Invoer!$C$6+Invoer!$D$6*'Economische variabelen'!$C$19+'Economische variabelen'!$C$24*Invoer!$E$6+Invoer!$F$6*'Economische variabelen'!$C$29,0)</f>
        <v>0</v>
      </c>
      <c r="I21" s="13">
        <f>IF(I7&lt;='Invoer - uitgebreid'!$C$8,'Economische variabelen'!$C$14*Invoer!$C$6+Invoer!$D$6*'Economische variabelen'!$C$19+'Economische variabelen'!$C$24*Invoer!$E$6+Invoer!$F$6*'Economische variabelen'!$C$29,0)</f>
        <v>0</v>
      </c>
      <c r="J21" s="13">
        <f>IF(J7&lt;='Invoer - uitgebreid'!$C$8,'Economische variabelen'!$C$14*Invoer!$C$6+Invoer!$D$6*'Economische variabelen'!$C$19+'Economische variabelen'!$C$24*Invoer!$E$6+Invoer!$F$6*'Economische variabelen'!$C$29,0)</f>
        <v>0</v>
      </c>
      <c r="K21" s="13">
        <f>IF(K7&lt;='Invoer - uitgebreid'!$C$8,'Economische variabelen'!$C$14*Invoer!$C$6+Invoer!$D$6*'Economische variabelen'!$C$19+'Economische variabelen'!$C$24*Invoer!$E$6+Invoer!$F$6*'Economische variabelen'!$C$29,0)</f>
        <v>0</v>
      </c>
      <c r="L21" s="13">
        <f>IF(L7&lt;='Invoer - uitgebreid'!$C$8,'Economische variabelen'!$C$14*Invoer!$C$6+Invoer!$D$6*'Economische variabelen'!$C$19+'Economische variabelen'!$C$24*Invoer!$E$6+Invoer!$F$6*'Economische variabelen'!$C$29,0)</f>
        <v>0</v>
      </c>
      <c r="M21" s="13">
        <f>IF(M7&lt;='Invoer - uitgebreid'!$C$8,'Economische variabelen'!$C$14*Invoer!$C$6+Invoer!$D$6*'Economische variabelen'!$C$19+'Economische variabelen'!$C$24*Invoer!$E$6+Invoer!$F$6*'Economische variabelen'!$C$29,0)</f>
        <v>0</v>
      </c>
      <c r="N21" s="13">
        <f>IF(N7&lt;='Invoer - uitgebreid'!$C$8,'Economische variabelen'!$C$14*Invoer!$C$6+Invoer!$D$6*'Economische variabelen'!$C$19+'Economische variabelen'!$C$24*Invoer!$E$6+Invoer!$F$6*'Economische variabelen'!$C$29,0)</f>
        <v>0</v>
      </c>
      <c r="O21" s="13">
        <f>IF(O7&lt;='Invoer - uitgebreid'!$C$8,'Economische variabelen'!$C$14*Invoer!$C$6+Invoer!$D$6*'Economische variabelen'!$C$19+'Economische variabelen'!$C$24*Invoer!$E$6+Invoer!$F$6*'Economische variabelen'!$C$29,0)</f>
        <v>0</v>
      </c>
      <c r="P21" s="13">
        <f>IF(P7&lt;='Invoer - uitgebreid'!$C$8,'Economische variabelen'!$C$14*Invoer!$C$6+Invoer!$D$6*'Economische variabelen'!$C$19+'Economische variabelen'!$C$24*Invoer!$E$6+Invoer!$F$6*'Economische variabelen'!$C$29,0)</f>
        <v>0</v>
      </c>
      <c r="Q21" s="13">
        <f>IF(Q7&lt;='Invoer - uitgebreid'!$C$8,'Economische variabelen'!$C$14*Invoer!$C$6+Invoer!$D$6*'Economische variabelen'!$C$19+'Economische variabelen'!$C$24*Invoer!$E$6+Invoer!$F$6*'Economische variabelen'!$C$29,0)</f>
        <v>0</v>
      </c>
      <c r="R21" s="13">
        <f>IF(R7&lt;='Invoer - uitgebreid'!$C$8,'Economische variabelen'!$C$14*Invoer!$C$6+Invoer!$D$6*'Economische variabelen'!$C$19+'Economische variabelen'!$C$24*Invoer!$E$6+Invoer!$F$6*'Economische variabelen'!$C$29,0)</f>
        <v>0</v>
      </c>
      <c r="S21" s="13">
        <f>IF(S7&lt;='Invoer - uitgebreid'!$C$8,'Economische variabelen'!$C$14*Invoer!$C$6+Invoer!$D$6*'Economische variabelen'!$C$19+'Economische variabelen'!$C$24*Invoer!$E$6+Invoer!$F$6*'Economische variabelen'!$C$29,0)</f>
        <v>0</v>
      </c>
      <c r="T21" s="13">
        <f>IF(T7&lt;='Invoer - uitgebreid'!$C$8,'Economische variabelen'!$C$14*Invoer!$C$6+Invoer!$D$6*'Economische variabelen'!$C$19+'Economische variabelen'!$C$24*Invoer!$E$6+Invoer!$F$6*'Economische variabelen'!$C$29,0)</f>
        <v>0</v>
      </c>
      <c r="U21" s="13">
        <f>IF(U7&lt;='Invoer - uitgebreid'!$C$8,'Economische variabelen'!$C$14*Invoer!$C$6+Invoer!$D$6*'Economische variabelen'!$C$19+'Economische variabelen'!$C$24*Invoer!$E$6+Invoer!$F$6*'Economische variabelen'!$C$29,0)</f>
        <v>0</v>
      </c>
      <c r="V21" s="13">
        <f>IF(V7&lt;='Invoer - uitgebreid'!$C$8,'Economische variabelen'!$C$14*Invoer!$C$6+Invoer!$D$6*'Economische variabelen'!$C$19+'Economische variabelen'!$C$24*Invoer!$E$6+Invoer!$F$6*'Economische variabelen'!$C$29,0)</f>
        <v>0</v>
      </c>
      <c r="W21" s="13">
        <f>IF(W7&lt;='Invoer - uitgebreid'!$C$8,'Economische variabelen'!$C$14*Invoer!$C$6+Invoer!$D$6*'Economische variabelen'!$C$19+'Economische variabelen'!$C$24*Invoer!$E$6+Invoer!$F$6*'Economische variabelen'!$C$29,0)</f>
        <v>0</v>
      </c>
      <c r="X21" s="13">
        <f>IF(X7&lt;='Invoer - uitgebreid'!$C$8,'Economische variabelen'!$C$14*Invoer!$C$6+Invoer!$D$6*'Economische variabelen'!$C$19+'Economische variabelen'!$C$24*Invoer!$E$6+Invoer!$F$6*'Economische variabelen'!$C$29,0)</f>
        <v>0</v>
      </c>
      <c r="Y21" s="13">
        <f>IF(Y7&lt;='Invoer - uitgebreid'!$C$8,'Economische variabelen'!$C$14*Invoer!$C$6+Invoer!$D$6*'Economische variabelen'!$C$19+'Economische variabelen'!$C$24*Invoer!$E$6+Invoer!$F$6*'Economische variabelen'!$C$29,0)</f>
        <v>0</v>
      </c>
      <c r="Z21" s="13">
        <f>IF(Z7&lt;='Invoer - uitgebreid'!$C$8,'Economische variabelen'!$C$14*Invoer!$C$6+Invoer!$D$6*'Economische variabelen'!$C$19+'Economische variabelen'!$C$24*Invoer!$E$6+Invoer!$F$6*'Economische variabelen'!$C$29,0)</f>
        <v>0</v>
      </c>
      <c r="AA21" s="13">
        <f>IF(AA7&lt;='Invoer - uitgebreid'!$C$8,'Economische variabelen'!$C$14*Invoer!$C$6+Invoer!$D$6*'Economische variabelen'!$C$19+'Economische variabelen'!$C$24*Invoer!$E$6+Invoer!$F$6*'Economische variabelen'!$C$29,0)</f>
        <v>0</v>
      </c>
      <c r="AB21" s="13">
        <f>IF(AB7&lt;='Invoer - uitgebreid'!$C$8,'Economische variabelen'!$C$14*Invoer!$C$6+Invoer!$D$6*'Economische variabelen'!$C$19+'Economische variabelen'!$C$24*Invoer!$E$6+Invoer!$F$6*'Economische variabelen'!$C$29,0)</f>
        <v>0</v>
      </c>
      <c r="AC21" s="13">
        <f>IF(AC7&lt;='Invoer - uitgebreid'!$C$8,'Economische variabelen'!$C$14*Invoer!$C$6+Invoer!$D$6*'Economische variabelen'!$C$19+'Economische variabelen'!$C$24*Invoer!$E$6+Invoer!$F$6*'Economische variabelen'!$C$29,0)</f>
        <v>0</v>
      </c>
      <c r="AD21" s="13">
        <f>IF(AD7&lt;='Invoer - uitgebreid'!$C$8,'Economische variabelen'!$C$14*Invoer!$C$6+Invoer!$D$6*'Economische variabelen'!$C$19+'Economische variabelen'!$C$24*Invoer!$E$6+Invoer!$F$6*'Economische variabelen'!$C$29,0)</f>
        <v>0</v>
      </c>
      <c r="AE21" s="13">
        <f>IF(AE7&lt;='Invoer - uitgebreid'!$C$8,'Economische variabelen'!$C$14*Invoer!$C$6+Invoer!$D$6*'Economische variabelen'!$C$19+'Economische variabelen'!$C$24*Invoer!$E$6+Invoer!$F$6*'Economische variabelen'!$C$29,0)</f>
        <v>0</v>
      </c>
      <c r="AF21" s="13">
        <f>IF(AF7&lt;='Invoer - uitgebreid'!$C$8,'Economische variabelen'!$C$14*Invoer!$C$6+Invoer!$D$6*'Economische variabelen'!$C$19+'Economische variabelen'!$C$24*Invoer!$E$6+Invoer!$F$6*'Economische variabelen'!$C$29,0)</f>
        <v>0</v>
      </c>
      <c r="AG21" s="13">
        <f>IF(AG7&lt;='Invoer - uitgebreid'!$C$8,'Economische variabelen'!$C$14*Invoer!$C$6+Invoer!$D$6*'Economische variabelen'!$C$19+'Economische variabelen'!$C$24*Invoer!$E$6+Invoer!$F$6*'Economische variabelen'!$C$29,0)</f>
        <v>0</v>
      </c>
      <c r="AH21" s="13">
        <f>IF(AH7&lt;='Invoer - uitgebreid'!$C$8,'Economische variabelen'!$C$14*Invoer!$C$6+Invoer!$D$6*'Economische variabelen'!$C$19+'Economische variabelen'!$C$24*Invoer!$E$6+Invoer!$F$6*'Economische variabelen'!$C$29,0)</f>
        <v>0</v>
      </c>
      <c r="AI21" s="13">
        <f>IF(AI7&lt;='Invoer - uitgebreid'!$C$8,'Economische variabelen'!$C$14*Invoer!$C$6+Invoer!$D$6*'Economische variabelen'!$C$19+'Economische variabelen'!$C$24*Invoer!$E$6+Invoer!$F$6*'Economische variabelen'!$C$29,0)</f>
        <v>0</v>
      </c>
      <c r="AJ21" s="13">
        <f>IF(AJ7&lt;='Invoer - uitgebreid'!$C$8,'Economische variabelen'!$C$14*Invoer!$C$6+Invoer!$D$6*'Economische variabelen'!$C$19+'Economische variabelen'!$C$24*Invoer!$E$6+Invoer!$F$6*'Economische variabelen'!$C$29,0)</f>
        <v>0</v>
      </c>
      <c r="AK21" s="13">
        <f>IF(AK7&lt;='Invoer - uitgebreid'!$C$8,'Economische variabelen'!$C$14*Invoer!$C$6+Invoer!$D$6*'Economische variabelen'!$C$19+'Economische variabelen'!$C$24*Invoer!$E$6+Invoer!$F$6*'Economische variabelen'!$C$29,0)</f>
        <v>0</v>
      </c>
      <c r="AL21" s="13">
        <f>IF(AL7&lt;='Invoer - uitgebreid'!$C$8,'Economische variabelen'!$C$14*Invoer!$C$6+Invoer!$D$6*'Economische variabelen'!$C$19+'Economische variabelen'!$C$24*Invoer!$E$6+Invoer!$F$6*'Economische variabelen'!$C$29,0)</f>
        <v>0</v>
      </c>
      <c r="AM21" s="13">
        <f>IF(AM7&lt;='Invoer - uitgebreid'!$C$8,'Economische variabelen'!$C$14*Invoer!$C$6+Invoer!$D$6*'Economische variabelen'!$C$19+'Economische variabelen'!$C$24*Invoer!$E$6+Invoer!$F$6*'Economische variabelen'!$C$29,0)</f>
        <v>0</v>
      </c>
      <c r="AN21" s="13">
        <f>IF(AN7&lt;='Invoer - uitgebreid'!$C$8,'Economische variabelen'!$C$14*Invoer!$C$6+Invoer!$D$6*'Economische variabelen'!$C$19+'Economische variabelen'!$C$24*Invoer!$E$6+Invoer!$F$6*'Economische variabelen'!$C$29,0)</f>
        <v>0</v>
      </c>
      <c r="AO21" s="13">
        <f>IF(AO7&lt;='Invoer - uitgebreid'!$C$8,'Economische variabelen'!$C$14*Invoer!$C$6+Invoer!$D$6*'Economische variabelen'!$C$19+'Economische variabelen'!$C$24*Invoer!$E$6+Invoer!$F$6*'Economische variabelen'!$C$29,0)</f>
        <v>0</v>
      </c>
      <c r="AP21" s="13">
        <f>IF(AP7&lt;='Invoer - uitgebreid'!$C$8,'Economische variabelen'!$C$14*Invoer!$C$6+Invoer!$D$6*'Economische variabelen'!$C$19+'Economische variabelen'!$C$24*Invoer!$E$6+Invoer!$F$6*'Economische variabelen'!$C$29,0)</f>
        <v>0</v>
      </c>
      <c r="AQ21" s="13">
        <f>IF(AQ7&lt;='Invoer - uitgebreid'!$C$8,'Economische variabelen'!$C$14*Invoer!$C$6+Invoer!$D$6*'Economische variabelen'!$C$19+'Economische variabelen'!$C$24*Invoer!$E$6+Invoer!$F$6*'Economische variabelen'!$C$29,0)</f>
        <v>0</v>
      </c>
    </row>
    <row r="22" spans="1:44" ht="15.75" customHeight="1" x14ac:dyDescent="0.3">
      <c r="A22" s="14"/>
      <c r="B22" s="20"/>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20"/>
    </row>
    <row r="23" spans="1:44" ht="15.75" customHeight="1" x14ac:dyDescent="0.3">
      <c r="A23" s="16"/>
      <c r="B23" s="2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row>
    <row r="24" spans="1:44" ht="15.75" customHeight="1" x14ac:dyDescent="0.3">
      <c r="A24" s="7" t="s">
        <v>208</v>
      </c>
      <c r="B24" s="7"/>
      <c r="C24" s="176">
        <f>C22*'Invoer - uitgebreid'!B8</f>
        <v>0</v>
      </c>
      <c r="D24" s="176">
        <f>D21*'Economische variabelen'!$H20</f>
        <v>0</v>
      </c>
      <c r="E24" s="176">
        <f>E21*'Economische variabelen'!$H20</f>
        <v>0</v>
      </c>
      <c r="F24" s="176">
        <f>F21*'Economische variabelen'!$H20</f>
        <v>0</v>
      </c>
      <c r="G24" s="176">
        <f>G21*'Economische variabelen'!$H20</f>
        <v>0</v>
      </c>
      <c r="H24" s="176">
        <f>H21*'Economische variabelen'!$H20</f>
        <v>0</v>
      </c>
      <c r="I24" s="176">
        <f>I21*'Economische variabelen'!$H20</f>
        <v>0</v>
      </c>
      <c r="J24" s="176">
        <f>J21*'Economische variabelen'!$H20</f>
        <v>0</v>
      </c>
      <c r="K24" s="176">
        <f>K21*'Economische variabelen'!$H20</f>
        <v>0</v>
      </c>
      <c r="L24" s="176">
        <f>L21*'Economische variabelen'!$H20</f>
        <v>0</v>
      </c>
      <c r="M24" s="176">
        <f>M21*'Economische variabelen'!$H20</f>
        <v>0</v>
      </c>
      <c r="N24" s="176">
        <f>N21*'Economische variabelen'!$H20</f>
        <v>0</v>
      </c>
      <c r="O24" s="176">
        <f>O21*'Economische variabelen'!$H20</f>
        <v>0</v>
      </c>
      <c r="P24" s="176">
        <f>P21*'Economische variabelen'!$H20</f>
        <v>0</v>
      </c>
      <c r="Q24" s="176">
        <f>Q21*'Economische variabelen'!$H20</f>
        <v>0</v>
      </c>
      <c r="R24" s="176">
        <f>R21*'Economische variabelen'!$H20</f>
        <v>0</v>
      </c>
      <c r="S24" s="176">
        <f>S21*'Economische variabelen'!$H20</f>
        <v>0</v>
      </c>
      <c r="T24" s="176">
        <f>T21*'Economische variabelen'!$H20</f>
        <v>0</v>
      </c>
      <c r="U24" s="176">
        <f>U21*'Economische variabelen'!$H20</f>
        <v>0</v>
      </c>
      <c r="V24" s="176">
        <f>V21*'Economische variabelen'!$H20</f>
        <v>0</v>
      </c>
      <c r="W24" s="176">
        <f>W21*'Economische variabelen'!$H20</f>
        <v>0</v>
      </c>
      <c r="X24" s="176">
        <f>X21*'Economische variabelen'!$H20</f>
        <v>0</v>
      </c>
      <c r="Y24" s="176">
        <f>Y21*'Economische variabelen'!$H20</f>
        <v>0</v>
      </c>
      <c r="Z24" s="176">
        <f>Z21*'Economische variabelen'!$H20</f>
        <v>0</v>
      </c>
      <c r="AA24" s="176">
        <f>AA21*'Economische variabelen'!$H20</f>
        <v>0</v>
      </c>
      <c r="AB24" s="176">
        <f>AB21*'Economische variabelen'!$H20</f>
        <v>0</v>
      </c>
      <c r="AC24" s="176">
        <f>AC21*'Economische variabelen'!$H20</f>
        <v>0</v>
      </c>
      <c r="AD24" s="176">
        <f>AD21*'Economische variabelen'!$H20</f>
        <v>0</v>
      </c>
      <c r="AE24" s="176">
        <f>AE21*'Economische variabelen'!$H20</f>
        <v>0</v>
      </c>
      <c r="AF24" s="176">
        <f>AF21*'Economische variabelen'!$H20</f>
        <v>0</v>
      </c>
      <c r="AG24" s="176">
        <f>AG21*'Economische variabelen'!$H20</f>
        <v>0</v>
      </c>
      <c r="AH24" s="176">
        <f>AH21*'Economische variabelen'!$H20</f>
        <v>0</v>
      </c>
      <c r="AI24" s="176">
        <f>AI21*'Economische variabelen'!$H20</f>
        <v>0</v>
      </c>
      <c r="AJ24" s="176">
        <f>AJ21*'Economische variabelen'!$H20</f>
        <v>0</v>
      </c>
      <c r="AK24" s="176">
        <f>AK21*'Economische variabelen'!$H20</f>
        <v>0</v>
      </c>
      <c r="AL24" s="176">
        <f>AL21*'Economische variabelen'!$H20</f>
        <v>0</v>
      </c>
      <c r="AM24" s="176">
        <f>AM21*'Economische variabelen'!$H20</f>
        <v>0</v>
      </c>
      <c r="AN24" s="176">
        <f>AN21*'Economische variabelen'!$H20</f>
        <v>0</v>
      </c>
      <c r="AO24" s="176">
        <f>AO21*'Economische variabelen'!$H20</f>
        <v>0</v>
      </c>
      <c r="AP24" s="176">
        <f>AP21*'Economische variabelen'!$H20</f>
        <v>0</v>
      </c>
      <c r="AQ24" s="176">
        <f>AQ21*'Economische variabelen'!$H20</f>
        <v>0</v>
      </c>
      <c r="AR24" s="177"/>
    </row>
    <row r="25" spans="1:44" ht="15.75" customHeight="1" x14ac:dyDescent="0.3">
      <c r="A25" s="16"/>
      <c r="C25" s="20"/>
      <c r="D25" s="20"/>
      <c r="E25" s="20"/>
      <c r="F25" s="20"/>
      <c r="G25" s="20"/>
      <c r="H25" s="20"/>
      <c r="I25" s="20"/>
      <c r="J25" s="20"/>
      <c r="K25" s="20"/>
      <c r="L25" s="20"/>
      <c r="M25" s="20"/>
      <c r="N25" s="20"/>
      <c r="O25" s="20"/>
      <c r="P25" s="20"/>
      <c r="Q25" s="20"/>
      <c r="R25" s="20"/>
      <c r="S25" s="20"/>
      <c r="T25" s="20"/>
      <c r="U25" s="20"/>
      <c r="V25" s="20"/>
      <c r="W25" s="20"/>
    </row>
    <row r="26" spans="1:44" ht="15.75" customHeight="1" x14ac:dyDescent="0.35">
      <c r="A26" s="10" t="s">
        <v>58</v>
      </c>
    </row>
    <row r="27" spans="1:44" ht="15.75" customHeight="1" x14ac:dyDescent="0.3">
      <c r="A27" s="14" t="s">
        <v>59</v>
      </c>
      <c r="B27" s="20"/>
      <c r="C27" s="13"/>
      <c r="D27" s="175">
        <f>IF(D21&gt;0,'Economische variabelen'!$H21*'Invoer - uitgebreid'!$B8,0)</f>
        <v>0</v>
      </c>
      <c r="E27" s="175">
        <f>IF(E21&gt;0,'Economische variabelen'!$H21*'Invoer - uitgebreid'!$B8,0)</f>
        <v>0</v>
      </c>
      <c r="F27" s="175">
        <f>IF(F21&gt;0,'Economische variabelen'!$H21*'Invoer - uitgebreid'!$B8,0)</f>
        <v>0</v>
      </c>
      <c r="G27" s="175">
        <f>IF(G21&gt;0,'Economische variabelen'!$H21*'Invoer - uitgebreid'!$B8,0)</f>
        <v>0</v>
      </c>
      <c r="H27" s="175">
        <f>IF(H21&gt;0,'Economische variabelen'!$H21*'Invoer - uitgebreid'!$B8,0)</f>
        <v>0</v>
      </c>
      <c r="I27" s="175">
        <f>IF(I21&gt;0,'Economische variabelen'!$H21*'Invoer - uitgebreid'!$B8,0)</f>
        <v>0</v>
      </c>
      <c r="J27" s="175">
        <f>IF(J21&gt;0,'Economische variabelen'!$H21*'Invoer - uitgebreid'!$B8,0)</f>
        <v>0</v>
      </c>
      <c r="K27" s="175">
        <f>IF(K21&gt;0,'Economische variabelen'!$H21*'Invoer - uitgebreid'!$B8,0)</f>
        <v>0</v>
      </c>
      <c r="L27" s="175">
        <f>IF(L21&gt;0,'Economische variabelen'!$H21*'Invoer - uitgebreid'!$B8,0)</f>
        <v>0</v>
      </c>
      <c r="M27" s="175">
        <f>IF(M21&gt;0,'Economische variabelen'!$H21*'Invoer - uitgebreid'!$B8,0)</f>
        <v>0</v>
      </c>
      <c r="N27" s="175">
        <f>IF(N21&gt;0,'Economische variabelen'!$H21*'Invoer - uitgebreid'!$B8,0)</f>
        <v>0</v>
      </c>
      <c r="O27" s="175">
        <f>IF(O21&gt;0,'Economische variabelen'!$H21*'Invoer - uitgebreid'!$B8,0)</f>
        <v>0</v>
      </c>
      <c r="P27" s="175">
        <f>IF(P21&gt;0,'Economische variabelen'!$H21*'Invoer - uitgebreid'!$B8,0)</f>
        <v>0</v>
      </c>
      <c r="Q27" s="175">
        <f>IF(Q21&gt;0,'Economische variabelen'!$H21*'Invoer - uitgebreid'!$B8,0)</f>
        <v>0</v>
      </c>
      <c r="R27" s="175">
        <f>IF(R21&gt;0,'Economische variabelen'!$H21*'Invoer - uitgebreid'!$B8,0)</f>
        <v>0</v>
      </c>
      <c r="S27" s="175">
        <f>IF(S21&gt;0,'Economische variabelen'!$H21*'Invoer - uitgebreid'!$B8,0)</f>
        <v>0</v>
      </c>
      <c r="T27" s="175">
        <f>IF(T21&gt;0,'Economische variabelen'!$H21*'Invoer - uitgebreid'!$B8,0)</f>
        <v>0</v>
      </c>
      <c r="U27" s="175">
        <f>IF(U21&gt;0,'Economische variabelen'!$H21*'Invoer - uitgebreid'!$B8,0)</f>
        <v>0</v>
      </c>
      <c r="V27" s="175">
        <f>IF(V21&gt;0,'Economische variabelen'!$H21*'Invoer - uitgebreid'!$B8,0)</f>
        <v>0</v>
      </c>
      <c r="W27" s="175">
        <f>IF(W21&gt;0,'Economische variabelen'!$H21*'Invoer - uitgebreid'!$B8,0)</f>
        <v>0</v>
      </c>
      <c r="X27" s="175">
        <f>IF(X21&gt;0,'Economische variabelen'!$H21*'Invoer - uitgebreid'!$B8,0)</f>
        <v>0</v>
      </c>
      <c r="Y27" s="175">
        <f>IF(Y21&gt;0,'Economische variabelen'!$H21*'Invoer - uitgebreid'!$B8,0)</f>
        <v>0</v>
      </c>
      <c r="Z27" s="175">
        <f>IF(Z21&gt;0,'Economische variabelen'!$H21*'Invoer - uitgebreid'!$B8,0)</f>
        <v>0</v>
      </c>
      <c r="AA27" s="175">
        <f>IF(AA21&gt;0,'Economische variabelen'!$H21*'Invoer - uitgebreid'!$B8,0)</f>
        <v>0</v>
      </c>
      <c r="AB27" s="175">
        <f>IF(AB21&gt;0,'Economische variabelen'!$H21*'Invoer - uitgebreid'!$B8,0)</f>
        <v>0</v>
      </c>
      <c r="AC27" s="175">
        <f>IF(AC21&gt;0,'Economische variabelen'!$H21*'Invoer - uitgebreid'!$B8,0)</f>
        <v>0</v>
      </c>
      <c r="AD27" s="175">
        <f>IF(AD21&gt;0,'Economische variabelen'!$H21*'Invoer - uitgebreid'!$B8,0)</f>
        <v>0</v>
      </c>
      <c r="AE27" s="175">
        <f>IF(AE21&gt;0,'Economische variabelen'!$H21*'Invoer - uitgebreid'!$B8,0)</f>
        <v>0</v>
      </c>
      <c r="AF27" s="175">
        <f>IF(AF21&gt;0,'Economische variabelen'!$H21*'Invoer - uitgebreid'!$B8,0)</f>
        <v>0</v>
      </c>
      <c r="AG27" s="175">
        <f>IF(AG21&gt;0,'Economische variabelen'!$H21*'Invoer - uitgebreid'!$B8,0)</f>
        <v>0</v>
      </c>
      <c r="AH27" s="175">
        <f>IF(AH21&gt;0,'Economische variabelen'!$H21*'Invoer - uitgebreid'!$B8,0)</f>
        <v>0</v>
      </c>
      <c r="AI27" s="175">
        <f>IF(AI21&gt;0,'Economische variabelen'!$H21*'Invoer - uitgebreid'!$B8,0)</f>
        <v>0</v>
      </c>
      <c r="AJ27" s="175">
        <f>IF(AJ21&gt;0,'Economische variabelen'!$H21*'Invoer - uitgebreid'!$B8,0)</f>
        <v>0</v>
      </c>
      <c r="AK27" s="175">
        <f>IF(AK21&gt;0,'Economische variabelen'!$H21*'Invoer - uitgebreid'!$B8,0)</f>
        <v>0</v>
      </c>
      <c r="AL27" s="175">
        <f>IF(AL21&gt;0,'Economische variabelen'!$H21*'Invoer - uitgebreid'!$B8,0)</f>
        <v>0</v>
      </c>
      <c r="AM27" s="175">
        <f>IF(AM21&gt;0,'Economische variabelen'!$H21*'Invoer - uitgebreid'!$B8,0)</f>
        <v>0</v>
      </c>
      <c r="AN27" s="175">
        <f>IF(AN21&gt;0,'Economische variabelen'!$H21*'Invoer - uitgebreid'!$B8,0)</f>
        <v>0</v>
      </c>
      <c r="AO27" s="175">
        <f>IF(AO21&gt;0,'Economische variabelen'!$H21*'Invoer - uitgebreid'!$B8,0)</f>
        <v>0</v>
      </c>
      <c r="AP27" s="175">
        <f>IF(AP21&gt;0,'Economische variabelen'!$H21*'Invoer - uitgebreid'!$B8,0)</f>
        <v>0</v>
      </c>
      <c r="AQ27" s="175">
        <f>IF(AQ21&gt;0,'Economische variabelen'!$H21*'Invoer - uitgebreid'!$B8,0)</f>
        <v>0</v>
      </c>
    </row>
    <row r="28" spans="1:44" ht="15.75" customHeight="1" x14ac:dyDescent="0.3">
      <c r="A28" s="14" t="s">
        <v>209</v>
      </c>
      <c r="B28" s="20"/>
      <c r="C28" s="13"/>
      <c r="D28" s="175">
        <f>IF(D21&gt;0,'Economische variabelen'!$H22*'Invoer - uitgebreid'!$B8,0)</f>
        <v>0</v>
      </c>
      <c r="E28" s="175">
        <f>IF(E21&gt;0,'Economische variabelen'!$H22*'Invoer - uitgebreid'!$B8,0)</f>
        <v>0</v>
      </c>
      <c r="F28" s="175">
        <f>IF(F21&gt;0,'Economische variabelen'!$H22*'Invoer - uitgebreid'!$B8,0)</f>
        <v>0</v>
      </c>
      <c r="G28" s="175">
        <f>IF(G21&gt;0,'Economische variabelen'!$H22*'Invoer - uitgebreid'!$B8,0)</f>
        <v>0</v>
      </c>
      <c r="H28" s="175">
        <f>IF(H21&gt;0,'Economische variabelen'!$H22*'Invoer - uitgebreid'!$B8,0)</f>
        <v>0</v>
      </c>
      <c r="I28" s="175">
        <f>IF(I21&gt;0,'Economische variabelen'!$H22*'Invoer - uitgebreid'!$B8,0)</f>
        <v>0</v>
      </c>
      <c r="J28" s="175">
        <f>IF(J21&gt;0,'Economische variabelen'!$H22*'Invoer - uitgebreid'!$B8,0)</f>
        <v>0</v>
      </c>
      <c r="K28" s="175">
        <f>IF(K21&gt;0,'Economische variabelen'!$H22*'Invoer - uitgebreid'!$B8,0)</f>
        <v>0</v>
      </c>
      <c r="L28" s="175">
        <f>IF(L21&gt;0,'Economische variabelen'!$H22*'Invoer - uitgebreid'!$B8,0)</f>
        <v>0</v>
      </c>
      <c r="M28" s="175">
        <f>IF(M21&gt;0,'Economische variabelen'!$H22*'Invoer - uitgebreid'!$B8,0)</f>
        <v>0</v>
      </c>
      <c r="N28" s="175">
        <f>IF(N21&gt;0,'Economische variabelen'!$H22*'Invoer - uitgebreid'!$B8,0)</f>
        <v>0</v>
      </c>
      <c r="O28" s="175">
        <f>IF(O21&gt;0,'Economische variabelen'!$H22*'Invoer - uitgebreid'!$B8,0)</f>
        <v>0</v>
      </c>
      <c r="P28" s="175">
        <f>IF(P21&gt;0,'Economische variabelen'!$H22*'Invoer - uitgebreid'!$B8,0)</f>
        <v>0</v>
      </c>
      <c r="Q28" s="175">
        <f>IF(Q21&gt;0,'Economische variabelen'!$H22*'Invoer - uitgebreid'!$B8,0)</f>
        <v>0</v>
      </c>
      <c r="R28" s="175">
        <f>IF(R21&gt;0,'Economische variabelen'!$H22*'Invoer - uitgebreid'!$B8,0)</f>
        <v>0</v>
      </c>
      <c r="S28" s="175">
        <f>IF(S21&gt;0,'Economische variabelen'!$H22*'Invoer - uitgebreid'!$B8,0)</f>
        <v>0</v>
      </c>
      <c r="T28" s="175">
        <f>IF(T21&gt;0,'Economische variabelen'!$H22*'Invoer - uitgebreid'!$B8,0)</f>
        <v>0</v>
      </c>
      <c r="U28" s="175">
        <f>IF(U21&gt;0,'Economische variabelen'!$H22*'Invoer - uitgebreid'!$B8,0)</f>
        <v>0</v>
      </c>
      <c r="V28" s="175">
        <f>IF(V21&gt;0,'Economische variabelen'!$H22*'Invoer - uitgebreid'!$B8,0)</f>
        <v>0</v>
      </c>
      <c r="W28" s="175">
        <f>IF(W21&gt;0,'Economische variabelen'!$H22*'Invoer - uitgebreid'!$B8,0)</f>
        <v>0</v>
      </c>
      <c r="X28" s="175">
        <f>IF(X21&gt;0,'Economische variabelen'!$H22*'Invoer - uitgebreid'!$B8,0)</f>
        <v>0</v>
      </c>
      <c r="Y28" s="175">
        <f>IF(Y21&gt;0,'Economische variabelen'!$H22*'Invoer - uitgebreid'!$B8,0)</f>
        <v>0</v>
      </c>
      <c r="Z28" s="175">
        <f>IF(Z21&gt;0,'Economische variabelen'!$H22*'Invoer - uitgebreid'!$B8,0)</f>
        <v>0</v>
      </c>
      <c r="AA28" s="175">
        <f>IF(AA21&gt;0,'Economische variabelen'!$H22*'Invoer - uitgebreid'!$B8,0)</f>
        <v>0</v>
      </c>
      <c r="AB28" s="175">
        <f>IF(AB21&gt;0,'Economische variabelen'!$H22*'Invoer - uitgebreid'!$B8,0)</f>
        <v>0</v>
      </c>
      <c r="AC28" s="175">
        <f>IF(AC21&gt;0,'Economische variabelen'!$H22*'Invoer - uitgebreid'!$B8,0)</f>
        <v>0</v>
      </c>
      <c r="AD28" s="175">
        <f>IF(AD21&gt;0,'Economische variabelen'!$H22*'Invoer - uitgebreid'!$B8,0)</f>
        <v>0</v>
      </c>
      <c r="AE28" s="175">
        <f>IF(AE21&gt;0,'Economische variabelen'!$H22*'Invoer - uitgebreid'!$B8,0)</f>
        <v>0</v>
      </c>
      <c r="AF28" s="175">
        <f>IF(AF21&gt;0,'Economische variabelen'!$H22*'Invoer - uitgebreid'!$B8,0)</f>
        <v>0</v>
      </c>
      <c r="AG28" s="175">
        <f>IF(AG21&gt;0,'Economische variabelen'!$H22*'Invoer - uitgebreid'!$B8,0)</f>
        <v>0</v>
      </c>
      <c r="AH28" s="175">
        <f>IF(AH21&gt;0,'Economische variabelen'!$H22*'Invoer - uitgebreid'!$B8,0)</f>
        <v>0</v>
      </c>
      <c r="AI28" s="175">
        <f>IF(AI21&gt;0,'Economische variabelen'!$H22*'Invoer - uitgebreid'!$B8,0)</f>
        <v>0</v>
      </c>
      <c r="AJ28" s="175">
        <f>IF(AJ21&gt;0,'Economische variabelen'!$H22*'Invoer - uitgebreid'!$B8,0)</f>
        <v>0</v>
      </c>
      <c r="AK28" s="175">
        <f>IF(AK21&gt;0,'Economische variabelen'!$H22*'Invoer - uitgebreid'!$B8,0)</f>
        <v>0</v>
      </c>
      <c r="AL28" s="175">
        <f>IF(AL21&gt;0,'Economische variabelen'!$H22*'Invoer - uitgebreid'!$B8,0)</f>
        <v>0</v>
      </c>
      <c r="AM28" s="175">
        <f>IF(AM21&gt;0,'Economische variabelen'!$H22*'Invoer - uitgebreid'!$B8,0)</f>
        <v>0</v>
      </c>
      <c r="AN28" s="175">
        <f>IF(AN21&gt;0,'Economische variabelen'!$H22*'Invoer - uitgebreid'!$B8,0)</f>
        <v>0</v>
      </c>
      <c r="AO28" s="175">
        <f>IF(AO21&gt;0,'Economische variabelen'!$H22*'Invoer - uitgebreid'!$B8,0)</f>
        <v>0</v>
      </c>
      <c r="AP28" s="175">
        <f>IF(AP21&gt;0,'Economische variabelen'!$H22*'Invoer - uitgebreid'!$B8,0)</f>
        <v>0</v>
      </c>
      <c r="AQ28" s="175">
        <f>IF(AQ21&gt;0,'Economische variabelen'!$H22*'Invoer - uitgebreid'!$B8,0)</f>
        <v>0</v>
      </c>
    </row>
    <row r="29" spans="1:44" ht="15.75" customHeight="1" x14ac:dyDescent="0.3">
      <c r="A29" s="14"/>
      <c r="B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row>
    <row r="30" spans="1:44" ht="15.75" customHeight="1" x14ac:dyDescent="0.3">
      <c r="A30" s="7" t="s">
        <v>210</v>
      </c>
      <c r="B30" s="176"/>
      <c r="C30" s="176">
        <f t="shared" ref="C30:AQ30" si="1">C24+SUM(C27:C28)</f>
        <v>0</v>
      </c>
      <c r="D30" s="176">
        <f t="shared" si="1"/>
        <v>0</v>
      </c>
      <c r="E30" s="176">
        <f t="shared" si="1"/>
        <v>0</v>
      </c>
      <c r="F30" s="176">
        <f t="shared" si="1"/>
        <v>0</v>
      </c>
      <c r="G30" s="176">
        <f t="shared" si="1"/>
        <v>0</v>
      </c>
      <c r="H30" s="176">
        <f t="shared" si="1"/>
        <v>0</v>
      </c>
      <c r="I30" s="176">
        <f t="shared" si="1"/>
        <v>0</v>
      </c>
      <c r="J30" s="176">
        <f t="shared" si="1"/>
        <v>0</v>
      </c>
      <c r="K30" s="176">
        <f t="shared" si="1"/>
        <v>0</v>
      </c>
      <c r="L30" s="176">
        <f t="shared" si="1"/>
        <v>0</v>
      </c>
      <c r="M30" s="176">
        <f t="shared" si="1"/>
        <v>0</v>
      </c>
      <c r="N30" s="176">
        <f t="shared" si="1"/>
        <v>0</v>
      </c>
      <c r="O30" s="176">
        <f t="shared" si="1"/>
        <v>0</v>
      </c>
      <c r="P30" s="176">
        <f t="shared" si="1"/>
        <v>0</v>
      </c>
      <c r="Q30" s="176">
        <f t="shared" si="1"/>
        <v>0</v>
      </c>
      <c r="R30" s="176">
        <f t="shared" si="1"/>
        <v>0</v>
      </c>
      <c r="S30" s="176">
        <f t="shared" si="1"/>
        <v>0</v>
      </c>
      <c r="T30" s="176">
        <f t="shared" si="1"/>
        <v>0</v>
      </c>
      <c r="U30" s="176">
        <f t="shared" si="1"/>
        <v>0</v>
      </c>
      <c r="V30" s="176">
        <f t="shared" si="1"/>
        <v>0</v>
      </c>
      <c r="W30" s="176">
        <f t="shared" si="1"/>
        <v>0</v>
      </c>
      <c r="X30" s="176">
        <f t="shared" si="1"/>
        <v>0</v>
      </c>
      <c r="Y30" s="176">
        <f t="shared" si="1"/>
        <v>0</v>
      </c>
      <c r="Z30" s="176">
        <f t="shared" si="1"/>
        <v>0</v>
      </c>
      <c r="AA30" s="176">
        <f t="shared" si="1"/>
        <v>0</v>
      </c>
      <c r="AB30" s="176">
        <f t="shared" si="1"/>
        <v>0</v>
      </c>
      <c r="AC30" s="176">
        <f t="shared" si="1"/>
        <v>0</v>
      </c>
      <c r="AD30" s="176">
        <f t="shared" si="1"/>
        <v>0</v>
      </c>
      <c r="AE30" s="176">
        <f t="shared" si="1"/>
        <v>0</v>
      </c>
      <c r="AF30" s="176">
        <f t="shared" si="1"/>
        <v>0</v>
      </c>
      <c r="AG30" s="176">
        <f t="shared" si="1"/>
        <v>0</v>
      </c>
      <c r="AH30" s="176">
        <f t="shared" si="1"/>
        <v>0</v>
      </c>
      <c r="AI30" s="176">
        <f t="shared" si="1"/>
        <v>0</v>
      </c>
      <c r="AJ30" s="176">
        <f t="shared" si="1"/>
        <v>0</v>
      </c>
      <c r="AK30" s="176">
        <f t="shared" si="1"/>
        <v>0</v>
      </c>
      <c r="AL30" s="176">
        <f t="shared" si="1"/>
        <v>0</v>
      </c>
      <c r="AM30" s="176">
        <f t="shared" si="1"/>
        <v>0</v>
      </c>
      <c r="AN30" s="176">
        <f t="shared" si="1"/>
        <v>0</v>
      </c>
      <c r="AO30" s="176">
        <f t="shared" si="1"/>
        <v>0</v>
      </c>
      <c r="AP30" s="176">
        <f t="shared" si="1"/>
        <v>0</v>
      </c>
      <c r="AQ30" s="176">
        <f t="shared" si="1"/>
        <v>0</v>
      </c>
    </row>
    <row r="31" spans="1:44" ht="15.75" customHeight="1" x14ac:dyDescent="0.25"/>
    <row r="32" spans="1:44" ht="15.75" customHeight="1" x14ac:dyDescent="0.35">
      <c r="A32" s="10" t="s">
        <v>53</v>
      </c>
    </row>
    <row r="33" spans="1:43" ht="15.75" customHeight="1" x14ac:dyDescent="0.3">
      <c r="A33" s="14" t="s">
        <v>211</v>
      </c>
      <c r="C33" s="19">
        <f t="shared" ref="C33:AQ33" si="2">C30-C17</f>
        <v>0</v>
      </c>
      <c r="D33" s="19">
        <f t="shared" si="2"/>
        <v>0</v>
      </c>
      <c r="E33" s="19">
        <f t="shared" si="2"/>
        <v>0</v>
      </c>
      <c r="F33" s="19">
        <f t="shared" si="2"/>
        <v>0</v>
      </c>
      <c r="G33" s="19">
        <f t="shared" si="2"/>
        <v>0</v>
      </c>
      <c r="H33" s="19">
        <f t="shared" si="2"/>
        <v>0</v>
      </c>
      <c r="I33" s="19">
        <f t="shared" si="2"/>
        <v>0</v>
      </c>
      <c r="J33" s="19">
        <f t="shared" si="2"/>
        <v>0</v>
      </c>
      <c r="K33" s="19">
        <f t="shared" si="2"/>
        <v>0</v>
      </c>
      <c r="L33" s="19">
        <f t="shared" si="2"/>
        <v>0</v>
      </c>
      <c r="M33" s="19">
        <f t="shared" si="2"/>
        <v>0</v>
      </c>
      <c r="N33" s="19">
        <f t="shared" si="2"/>
        <v>0</v>
      </c>
      <c r="O33" s="19">
        <f t="shared" si="2"/>
        <v>0</v>
      </c>
      <c r="P33" s="19">
        <f t="shared" si="2"/>
        <v>0</v>
      </c>
      <c r="Q33" s="19">
        <f t="shared" si="2"/>
        <v>0</v>
      </c>
      <c r="R33" s="19">
        <f t="shared" si="2"/>
        <v>0</v>
      </c>
      <c r="S33" s="19">
        <f t="shared" si="2"/>
        <v>0</v>
      </c>
      <c r="T33" s="19">
        <f t="shared" si="2"/>
        <v>0</v>
      </c>
      <c r="U33" s="19">
        <f t="shared" si="2"/>
        <v>0</v>
      </c>
      <c r="V33" s="19">
        <f t="shared" si="2"/>
        <v>0</v>
      </c>
      <c r="W33" s="19">
        <f t="shared" si="2"/>
        <v>0</v>
      </c>
      <c r="X33" s="19">
        <f t="shared" si="2"/>
        <v>0</v>
      </c>
      <c r="Y33" s="19">
        <f t="shared" si="2"/>
        <v>0</v>
      </c>
      <c r="Z33" s="19">
        <f t="shared" si="2"/>
        <v>0</v>
      </c>
      <c r="AA33" s="19">
        <f t="shared" si="2"/>
        <v>0</v>
      </c>
      <c r="AB33" s="19">
        <f t="shared" si="2"/>
        <v>0</v>
      </c>
      <c r="AC33" s="19">
        <f t="shared" si="2"/>
        <v>0</v>
      </c>
      <c r="AD33" s="19">
        <f t="shared" si="2"/>
        <v>0</v>
      </c>
      <c r="AE33" s="19">
        <f t="shared" si="2"/>
        <v>0</v>
      </c>
      <c r="AF33" s="19">
        <f t="shared" si="2"/>
        <v>0</v>
      </c>
      <c r="AG33" s="19">
        <f t="shared" si="2"/>
        <v>0</v>
      </c>
      <c r="AH33" s="19">
        <f t="shared" si="2"/>
        <v>0</v>
      </c>
      <c r="AI33" s="19">
        <f t="shared" si="2"/>
        <v>0</v>
      </c>
      <c r="AJ33" s="19">
        <f t="shared" si="2"/>
        <v>0</v>
      </c>
      <c r="AK33" s="19">
        <f t="shared" si="2"/>
        <v>0</v>
      </c>
      <c r="AL33" s="19">
        <f t="shared" si="2"/>
        <v>0</v>
      </c>
      <c r="AM33" s="19">
        <f t="shared" si="2"/>
        <v>0</v>
      </c>
      <c r="AN33" s="19">
        <f t="shared" si="2"/>
        <v>0</v>
      </c>
      <c r="AO33" s="19">
        <f t="shared" si="2"/>
        <v>0</v>
      </c>
      <c r="AP33" s="19">
        <f t="shared" si="2"/>
        <v>0</v>
      </c>
      <c r="AQ33" s="19">
        <f t="shared" si="2"/>
        <v>0</v>
      </c>
    </row>
    <row r="34" spans="1:43" ht="15.75" customHeight="1" x14ac:dyDescent="0.3">
      <c r="A34" s="14" t="s">
        <v>212</v>
      </c>
      <c r="C34" s="19">
        <f>C33</f>
        <v>0</v>
      </c>
      <c r="D34" s="178"/>
      <c r="E34" s="19">
        <f>C34+E33</f>
        <v>0</v>
      </c>
      <c r="F34" s="19">
        <f t="shared" ref="F34:AQ34" si="3">E34+F33</f>
        <v>0</v>
      </c>
      <c r="G34" s="19">
        <f t="shared" si="3"/>
        <v>0</v>
      </c>
      <c r="H34" s="19">
        <f t="shared" si="3"/>
        <v>0</v>
      </c>
      <c r="I34" s="19">
        <f t="shared" si="3"/>
        <v>0</v>
      </c>
      <c r="J34" s="19">
        <f t="shared" si="3"/>
        <v>0</v>
      </c>
      <c r="K34" s="19">
        <f t="shared" si="3"/>
        <v>0</v>
      </c>
      <c r="L34" s="19">
        <f t="shared" si="3"/>
        <v>0</v>
      </c>
      <c r="M34" s="19">
        <f t="shared" si="3"/>
        <v>0</v>
      </c>
      <c r="N34" s="19">
        <f t="shared" si="3"/>
        <v>0</v>
      </c>
      <c r="O34" s="19">
        <f t="shared" si="3"/>
        <v>0</v>
      </c>
      <c r="P34" s="19">
        <f t="shared" si="3"/>
        <v>0</v>
      </c>
      <c r="Q34" s="19">
        <f t="shared" si="3"/>
        <v>0</v>
      </c>
      <c r="R34" s="19">
        <f t="shared" si="3"/>
        <v>0</v>
      </c>
      <c r="S34" s="19">
        <f t="shared" si="3"/>
        <v>0</v>
      </c>
      <c r="T34" s="19">
        <f t="shared" si="3"/>
        <v>0</v>
      </c>
      <c r="U34" s="19">
        <f t="shared" si="3"/>
        <v>0</v>
      </c>
      <c r="V34" s="19">
        <f t="shared" si="3"/>
        <v>0</v>
      </c>
      <c r="W34" s="19">
        <f t="shared" si="3"/>
        <v>0</v>
      </c>
      <c r="X34" s="19">
        <f t="shared" si="3"/>
        <v>0</v>
      </c>
      <c r="Y34" s="19">
        <f t="shared" si="3"/>
        <v>0</v>
      </c>
      <c r="Z34" s="19">
        <f t="shared" si="3"/>
        <v>0</v>
      </c>
      <c r="AA34" s="19">
        <f t="shared" si="3"/>
        <v>0</v>
      </c>
      <c r="AB34" s="19">
        <f t="shared" si="3"/>
        <v>0</v>
      </c>
      <c r="AC34" s="19">
        <f t="shared" si="3"/>
        <v>0</v>
      </c>
      <c r="AD34" s="19">
        <f t="shared" si="3"/>
        <v>0</v>
      </c>
      <c r="AE34" s="19">
        <f t="shared" si="3"/>
        <v>0</v>
      </c>
      <c r="AF34" s="19">
        <f t="shared" si="3"/>
        <v>0</v>
      </c>
      <c r="AG34" s="19">
        <f t="shared" si="3"/>
        <v>0</v>
      </c>
      <c r="AH34" s="19">
        <f t="shared" si="3"/>
        <v>0</v>
      </c>
      <c r="AI34" s="19">
        <f t="shared" si="3"/>
        <v>0</v>
      </c>
      <c r="AJ34" s="19">
        <f t="shared" si="3"/>
        <v>0</v>
      </c>
      <c r="AK34" s="19">
        <f t="shared" si="3"/>
        <v>0</v>
      </c>
      <c r="AL34" s="19">
        <f t="shared" si="3"/>
        <v>0</v>
      </c>
      <c r="AM34" s="19">
        <f t="shared" si="3"/>
        <v>0</v>
      </c>
      <c r="AN34" s="19">
        <f t="shared" si="3"/>
        <v>0</v>
      </c>
      <c r="AO34" s="19">
        <f t="shared" si="3"/>
        <v>0</v>
      </c>
      <c r="AP34" s="19">
        <f t="shared" si="3"/>
        <v>0</v>
      </c>
      <c r="AQ34" s="19">
        <f t="shared" si="3"/>
        <v>0</v>
      </c>
    </row>
    <row r="35" spans="1:43" ht="15.75" customHeight="1" x14ac:dyDescent="0.3">
      <c r="A35" s="16"/>
      <c r="D35" s="20"/>
    </row>
    <row r="36" spans="1:43" ht="15.75" customHeight="1" x14ac:dyDescent="0.3">
      <c r="A36" s="14" t="s">
        <v>213</v>
      </c>
      <c r="C36" s="19">
        <f>SUM(C33:AQ33)/'Invoer - uitgebreid'!C8</f>
        <v>0</v>
      </c>
    </row>
    <row r="37" spans="1:43" ht="15.75" customHeight="1" x14ac:dyDescent="0.3">
      <c r="A37" s="14" t="s">
        <v>214</v>
      </c>
      <c r="C37" s="19">
        <f>IF(C36&lt;&gt;0,C36/'Invoer - uitgebreid'!B8,0)</f>
        <v>0</v>
      </c>
    </row>
    <row r="38" spans="1:43" ht="15.75" customHeight="1" x14ac:dyDescent="0.45">
      <c r="A38" s="179"/>
    </row>
    <row r="39" spans="1:43" ht="15.75" customHeight="1" x14ac:dyDescent="0.4">
      <c r="A39" s="5" t="s">
        <v>10</v>
      </c>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row>
    <row r="40" spans="1:43" ht="15.75" customHeight="1" x14ac:dyDescent="0.3">
      <c r="C40" s="11"/>
      <c r="D40" s="11" t="s">
        <v>75</v>
      </c>
      <c r="E40" s="11"/>
      <c r="F40" s="11"/>
      <c r="G40" s="11"/>
      <c r="H40" s="11"/>
      <c r="I40" s="11"/>
      <c r="J40" s="11"/>
      <c r="K40" s="11"/>
      <c r="L40" s="11"/>
      <c r="M40" s="11"/>
      <c r="N40" s="11"/>
      <c r="O40" s="11"/>
      <c r="P40" s="11"/>
      <c r="Q40" s="11"/>
      <c r="R40" s="11"/>
      <c r="S40" s="11"/>
      <c r="T40" s="11"/>
      <c r="U40" s="11"/>
      <c r="V40" s="11"/>
      <c r="W40" s="11"/>
    </row>
    <row r="41" spans="1:43" ht="15.75" customHeight="1" x14ac:dyDescent="0.35">
      <c r="A41" s="10" t="s">
        <v>45</v>
      </c>
      <c r="B41" s="11" t="s">
        <v>215</v>
      </c>
      <c r="C41" s="11">
        <v>0</v>
      </c>
      <c r="D41" s="11">
        <v>1</v>
      </c>
      <c r="E41" s="11">
        <v>2</v>
      </c>
      <c r="F41" s="11">
        <v>3</v>
      </c>
      <c r="G41" s="11">
        <v>4</v>
      </c>
      <c r="H41" s="11">
        <v>5</v>
      </c>
      <c r="I41" s="11">
        <v>6</v>
      </c>
      <c r="J41" s="11">
        <v>7</v>
      </c>
      <c r="K41" s="11">
        <v>8</v>
      </c>
      <c r="L41" s="11">
        <v>9</v>
      </c>
      <c r="M41" s="11">
        <v>10</v>
      </c>
      <c r="N41" s="11">
        <v>11</v>
      </c>
      <c r="O41" s="11">
        <v>12</v>
      </c>
      <c r="P41" s="11">
        <v>13</v>
      </c>
      <c r="Q41" s="11">
        <v>14</v>
      </c>
      <c r="R41" s="11">
        <v>15</v>
      </c>
      <c r="S41" s="11">
        <v>16</v>
      </c>
      <c r="T41" s="11">
        <v>17</v>
      </c>
      <c r="U41" s="11">
        <v>18</v>
      </c>
      <c r="V41" s="11">
        <v>19</v>
      </c>
      <c r="W41" s="11">
        <v>20</v>
      </c>
      <c r="X41" s="11">
        <v>21</v>
      </c>
      <c r="Y41" s="11">
        <v>22</v>
      </c>
      <c r="Z41" s="11">
        <v>23</v>
      </c>
      <c r="AA41" s="11">
        <v>24</v>
      </c>
      <c r="AB41" s="11">
        <v>25</v>
      </c>
      <c r="AC41" s="11">
        <v>26</v>
      </c>
      <c r="AD41" s="11">
        <v>27</v>
      </c>
      <c r="AE41" s="11">
        <v>28</v>
      </c>
      <c r="AF41" s="11">
        <v>29</v>
      </c>
      <c r="AG41" s="11">
        <v>30</v>
      </c>
      <c r="AH41" s="11">
        <v>31</v>
      </c>
      <c r="AI41" s="11">
        <v>32</v>
      </c>
      <c r="AJ41" s="11">
        <v>33</v>
      </c>
      <c r="AK41" s="11">
        <v>34</v>
      </c>
      <c r="AL41" s="11">
        <v>35</v>
      </c>
      <c r="AM41" s="11">
        <v>36</v>
      </c>
      <c r="AN41" s="11">
        <v>37</v>
      </c>
      <c r="AO41" s="11">
        <v>38</v>
      </c>
      <c r="AP41" s="11">
        <v>39</v>
      </c>
      <c r="AQ41" s="11">
        <v>40</v>
      </c>
    </row>
    <row r="42" spans="1:43" ht="15.75" customHeight="1" x14ac:dyDescent="0.3">
      <c r="A42" s="14" t="s">
        <v>206</v>
      </c>
      <c r="B42" s="174">
        <f>'Economische variabelen'!H41</f>
        <v>23000</v>
      </c>
      <c r="C42" s="175">
        <f>B42*'Invoer - uitgebreid'!B9</f>
        <v>0</v>
      </c>
      <c r="D42" s="20"/>
      <c r="E42" s="20"/>
      <c r="F42" s="20"/>
      <c r="G42" s="20"/>
      <c r="H42" s="20"/>
      <c r="I42" s="20"/>
      <c r="J42" s="20"/>
      <c r="K42" s="20"/>
      <c r="L42" s="20"/>
      <c r="M42" s="20"/>
      <c r="N42" s="20"/>
      <c r="O42" s="20"/>
      <c r="P42" s="20"/>
      <c r="Q42" s="20"/>
      <c r="R42" s="20"/>
    </row>
    <row r="43" spans="1:43" ht="15.75" customHeight="1" x14ac:dyDescent="0.3">
      <c r="A43" s="14" t="s">
        <v>47</v>
      </c>
      <c r="B43" s="174">
        <f>'Economische variabelen'!H42</f>
        <v>9700</v>
      </c>
      <c r="C43" s="175">
        <f>B43*'Invoer - uitgebreid'!$B9</f>
        <v>0</v>
      </c>
      <c r="D43" s="20"/>
      <c r="E43" s="20"/>
      <c r="F43" s="20"/>
      <c r="G43" s="20"/>
      <c r="H43" s="20"/>
      <c r="I43" s="20"/>
      <c r="J43" s="20"/>
      <c r="K43" s="20"/>
      <c r="L43" s="20"/>
      <c r="M43" s="20"/>
      <c r="N43" s="20"/>
      <c r="O43" s="20"/>
      <c r="P43" s="20"/>
      <c r="Q43" s="20"/>
      <c r="R43" s="20"/>
    </row>
    <row r="44" spans="1:43" ht="15.75" customHeight="1" x14ac:dyDescent="0.25"/>
    <row r="45" spans="1:43" ht="15.75" customHeight="1" x14ac:dyDescent="0.35">
      <c r="A45" s="10" t="s">
        <v>48</v>
      </c>
      <c r="B45" s="11" t="s">
        <v>161</v>
      </c>
    </row>
    <row r="46" spans="1:43" ht="15.75" customHeight="1" x14ac:dyDescent="0.3">
      <c r="A46" s="14" t="s">
        <v>54</v>
      </c>
      <c r="B46" s="174">
        <f>'Economische variabelen'!H45</f>
        <v>660</v>
      </c>
      <c r="C46" s="20"/>
      <c r="D46" s="175">
        <f>IF(D41&lt;='Invoer - uitgebreid'!$C9,$B46*'Invoer - uitgebreid'!$B9,0)</f>
        <v>0</v>
      </c>
      <c r="E46" s="175">
        <f>IF(E41&lt;='Invoer - uitgebreid'!$C9,$B46*'Invoer - uitgebreid'!$B9,0)</f>
        <v>0</v>
      </c>
      <c r="F46" s="175">
        <f>IF(F41&lt;='Invoer - uitgebreid'!$C9,$B46*'Invoer - uitgebreid'!$B9,0)</f>
        <v>0</v>
      </c>
      <c r="G46" s="175">
        <f>IF(G41&lt;='Invoer - uitgebreid'!$C9,$B46*'Invoer - uitgebreid'!$B9,0)</f>
        <v>0</v>
      </c>
      <c r="H46" s="175">
        <f>IF(H41&lt;='Invoer - uitgebreid'!$C9,$B46*'Invoer - uitgebreid'!$B9,0)</f>
        <v>0</v>
      </c>
      <c r="I46" s="175">
        <f>IF(I41&lt;='Invoer - uitgebreid'!$C9,$B46*'Invoer - uitgebreid'!$B9,0)</f>
        <v>0</v>
      </c>
      <c r="J46" s="175">
        <f>IF(J41&lt;='Invoer - uitgebreid'!$C9,$B46*'Invoer - uitgebreid'!$B9,0)</f>
        <v>0</v>
      </c>
      <c r="K46" s="175">
        <f>IF(K41&lt;='Invoer - uitgebreid'!$C9,$B46*'Invoer - uitgebreid'!$B9,0)</f>
        <v>0</v>
      </c>
      <c r="L46" s="175">
        <f>IF(L41&lt;='Invoer - uitgebreid'!$C9,$B46*'Invoer - uitgebreid'!$B9,0)</f>
        <v>0</v>
      </c>
      <c r="M46" s="175">
        <f>IF(M41&lt;='Invoer - uitgebreid'!$C9,$B46*'Invoer - uitgebreid'!$B9,0)</f>
        <v>0</v>
      </c>
      <c r="N46" s="175">
        <f>IF(N41&lt;='Invoer - uitgebreid'!$C9,$B46*'Invoer - uitgebreid'!$B9,0)</f>
        <v>0</v>
      </c>
      <c r="O46" s="175">
        <f>IF(O41&lt;='Invoer - uitgebreid'!$C9,$B46*'Invoer - uitgebreid'!$B9,0)</f>
        <v>0</v>
      </c>
      <c r="P46" s="175">
        <f>IF(P41&lt;='Invoer - uitgebreid'!$C9,$B46*'Invoer - uitgebreid'!$B9,0)</f>
        <v>0</v>
      </c>
      <c r="Q46" s="175">
        <f>IF(Q41&lt;='Invoer - uitgebreid'!$C9,$B46*'Invoer - uitgebreid'!$B9,0)</f>
        <v>0</v>
      </c>
      <c r="R46" s="175">
        <f>IF(R41&lt;='Invoer - uitgebreid'!$C9,$B46*'Invoer - uitgebreid'!$B9,0)</f>
        <v>0</v>
      </c>
      <c r="S46" s="175">
        <f>IF(S41&lt;='Invoer - uitgebreid'!$C9,$B46*'Invoer - uitgebreid'!$B9,0)</f>
        <v>0</v>
      </c>
      <c r="T46" s="175">
        <f>IF(T41&lt;='Invoer - uitgebreid'!$C9,$B46*'Invoer - uitgebreid'!$B9,0)</f>
        <v>0</v>
      </c>
      <c r="U46" s="175">
        <f>IF(U41&lt;='Invoer - uitgebreid'!$C9,$B46*'Invoer - uitgebreid'!$B9,0)</f>
        <v>0</v>
      </c>
      <c r="V46" s="175">
        <f>IF(V41&lt;='Invoer - uitgebreid'!$C9,$B46*'Invoer - uitgebreid'!$B9,0)</f>
        <v>0</v>
      </c>
      <c r="W46" s="175">
        <f>IF(W41&lt;='Invoer - uitgebreid'!$C9,$B46*'Invoer - uitgebreid'!$B9,0)</f>
        <v>0</v>
      </c>
      <c r="X46" s="175">
        <f>IF(X41&lt;='Invoer - uitgebreid'!$C9,$B46*'Invoer - uitgebreid'!$B9,0)</f>
        <v>0</v>
      </c>
      <c r="Y46" s="175">
        <f>IF(Y41&lt;='Invoer - uitgebreid'!$C9,$B46*'Invoer - uitgebreid'!$B9,0)</f>
        <v>0</v>
      </c>
      <c r="Z46" s="175">
        <f>IF(Z41&lt;='Invoer - uitgebreid'!$C9,$B46*'Invoer - uitgebreid'!$B9,0)</f>
        <v>0</v>
      </c>
      <c r="AA46" s="175">
        <f>IF(AA41&lt;='Invoer - uitgebreid'!$C9,$B46*'Invoer - uitgebreid'!$B9,0)</f>
        <v>0</v>
      </c>
      <c r="AB46" s="175">
        <f>IF(AB41&lt;='Invoer - uitgebreid'!$C9,$B46*'Invoer - uitgebreid'!$B9,0)</f>
        <v>0</v>
      </c>
      <c r="AC46" s="175">
        <f>IF(AC41&lt;='Invoer - uitgebreid'!$C9,$B46*'Invoer - uitgebreid'!$B9,0)</f>
        <v>0</v>
      </c>
      <c r="AD46" s="175">
        <f>IF(AD41&lt;='Invoer - uitgebreid'!$C9,$B46*'Invoer - uitgebreid'!$B9,0)</f>
        <v>0</v>
      </c>
      <c r="AE46" s="175">
        <f>IF(AE41&lt;='Invoer - uitgebreid'!$C9,$B46*'Invoer - uitgebreid'!$B9,0)</f>
        <v>0</v>
      </c>
      <c r="AF46" s="175">
        <f>IF(AF41&lt;='Invoer - uitgebreid'!$C9,$B46*'Invoer - uitgebreid'!$B9,0)</f>
        <v>0</v>
      </c>
      <c r="AG46" s="175">
        <f>IF(AG41&lt;='Invoer - uitgebreid'!$C9,$B46*'Invoer - uitgebreid'!$B9,0)</f>
        <v>0</v>
      </c>
      <c r="AH46" s="175">
        <f>IF(AH41&lt;='Invoer - uitgebreid'!$C9,$B46*'Invoer - uitgebreid'!$B9,0)</f>
        <v>0</v>
      </c>
      <c r="AI46" s="175">
        <f>IF(AI41&lt;='Invoer - uitgebreid'!$C9,$B46*'Invoer - uitgebreid'!$B9,0)</f>
        <v>0</v>
      </c>
      <c r="AJ46" s="175">
        <f>IF(AJ41&lt;='Invoer - uitgebreid'!$C9,$B46*'Invoer - uitgebreid'!$B9,0)</f>
        <v>0</v>
      </c>
      <c r="AK46" s="175">
        <f>IF(AK41&lt;='Invoer - uitgebreid'!$C9,$B46*'Invoer - uitgebreid'!$B9,0)</f>
        <v>0</v>
      </c>
      <c r="AL46" s="175">
        <f>IF(AL41&lt;='Invoer - uitgebreid'!$C9,$B46*'Invoer - uitgebreid'!$B9,0)</f>
        <v>0</v>
      </c>
      <c r="AM46" s="175">
        <f>IF(AM41&lt;='Invoer - uitgebreid'!$C9,$B46*'Invoer - uitgebreid'!$B9,0)</f>
        <v>0</v>
      </c>
      <c r="AN46" s="175">
        <f>IF(AN41&lt;='Invoer - uitgebreid'!$C9,$B46*'Invoer - uitgebreid'!$B9,0)</f>
        <v>0</v>
      </c>
      <c r="AO46" s="175">
        <f>IF(AO41&lt;='Invoer - uitgebreid'!$C9,$B46*'Invoer - uitgebreid'!$B9,0)</f>
        <v>0</v>
      </c>
      <c r="AP46" s="175">
        <f>IF(AP41&lt;='Invoer - uitgebreid'!$C9,$B46*'Invoer - uitgebreid'!$B9,0)</f>
        <v>0</v>
      </c>
      <c r="AQ46" s="175">
        <f>IF(AQ41&lt;='Invoer - uitgebreid'!$C9,$B46*'Invoer - uitgebreid'!$B9,0)</f>
        <v>0</v>
      </c>
    </row>
    <row r="47" spans="1:43" ht="15.75" customHeight="1" x14ac:dyDescent="0.3">
      <c r="A47" s="14" t="s">
        <v>540</v>
      </c>
      <c r="B47" s="174">
        <f>'Economische variabelen'!H46</f>
        <v>50</v>
      </c>
      <c r="C47" s="20"/>
      <c r="D47" s="175">
        <f>IF(D41&lt;='Invoer - uitgebreid'!$C9,$B47*'Invoer - uitgebreid'!$B9,0)</f>
        <v>0</v>
      </c>
      <c r="E47" s="175">
        <f>IF(E41&lt;='Invoer - uitgebreid'!$C9,$B47*'Invoer - uitgebreid'!$B9,0)</f>
        <v>0</v>
      </c>
      <c r="F47" s="175">
        <f>IF(F41&lt;='Invoer - uitgebreid'!$C9,$B47*'Invoer - uitgebreid'!$B9,0)</f>
        <v>0</v>
      </c>
      <c r="G47" s="175">
        <f>IF(G41&lt;='Invoer - uitgebreid'!$C9,$B47*'Invoer - uitgebreid'!$B9,0)</f>
        <v>0</v>
      </c>
      <c r="H47" s="175">
        <f>IF(H41&lt;='Invoer - uitgebreid'!$C9,$B47*'Invoer - uitgebreid'!$B9,0)</f>
        <v>0</v>
      </c>
      <c r="I47" s="175">
        <f>IF(I41&lt;='Invoer - uitgebreid'!$C9,$B47*'Invoer - uitgebreid'!$B9,0)</f>
        <v>0</v>
      </c>
      <c r="J47" s="175">
        <f>IF(J41&lt;='Invoer - uitgebreid'!$C9,$B47*'Invoer - uitgebreid'!$B9,0)</f>
        <v>0</v>
      </c>
      <c r="K47" s="175">
        <f>IF(K41&lt;='Invoer - uitgebreid'!$C9,$B47*'Invoer - uitgebreid'!$B9,0)</f>
        <v>0</v>
      </c>
      <c r="L47" s="175">
        <f>IF(L41&lt;='Invoer - uitgebreid'!$C9,$B47*'Invoer - uitgebreid'!$B9,0)</f>
        <v>0</v>
      </c>
      <c r="M47" s="175">
        <f>IF(M41&lt;='Invoer - uitgebreid'!$C9,$B47*'Invoer - uitgebreid'!$B9,0)</f>
        <v>0</v>
      </c>
      <c r="N47" s="175">
        <f>IF(N41&lt;='Invoer - uitgebreid'!$C9,$B47*'Invoer - uitgebreid'!$B9,0)</f>
        <v>0</v>
      </c>
      <c r="O47" s="175">
        <f>IF(O41&lt;='Invoer - uitgebreid'!$C9,$B47*'Invoer - uitgebreid'!$B9,0)</f>
        <v>0</v>
      </c>
      <c r="P47" s="175">
        <f>IF(P41&lt;='Invoer - uitgebreid'!$C9,$B47*'Invoer - uitgebreid'!$B9,0)</f>
        <v>0</v>
      </c>
      <c r="Q47" s="175">
        <f>IF(Q41&lt;='Invoer - uitgebreid'!$C9,$B47*'Invoer - uitgebreid'!$B9,0)</f>
        <v>0</v>
      </c>
      <c r="R47" s="175">
        <f>IF(R41&lt;='Invoer - uitgebreid'!$C9,$B47*'Invoer - uitgebreid'!$B9,0)</f>
        <v>0</v>
      </c>
      <c r="S47" s="175">
        <f>IF(S41&lt;='Invoer - uitgebreid'!$C9,$B47*'Invoer - uitgebreid'!$B9,0)</f>
        <v>0</v>
      </c>
      <c r="T47" s="175">
        <f>IF(T41&lt;='Invoer - uitgebreid'!$C9,$B47*'Invoer - uitgebreid'!$B9,0)</f>
        <v>0</v>
      </c>
      <c r="U47" s="175">
        <f>IF(U41&lt;='Invoer - uitgebreid'!$C9,$B47*'Invoer - uitgebreid'!$B9,0)</f>
        <v>0</v>
      </c>
      <c r="V47" s="175">
        <f>IF(V41&lt;='Invoer - uitgebreid'!$C9,$B47*'Invoer - uitgebreid'!$B9,0)</f>
        <v>0</v>
      </c>
      <c r="W47" s="175">
        <f>IF(W41&lt;='Invoer - uitgebreid'!$C9,$B47*'Invoer - uitgebreid'!$B9,0)</f>
        <v>0</v>
      </c>
      <c r="X47" s="175">
        <f>IF(X41&lt;='Invoer - uitgebreid'!$C9,$B47*'Invoer - uitgebreid'!$B9,0)</f>
        <v>0</v>
      </c>
      <c r="Y47" s="175">
        <f>IF(Y41&lt;='Invoer - uitgebreid'!$C9,$B47*'Invoer - uitgebreid'!$B9,0)</f>
        <v>0</v>
      </c>
      <c r="Z47" s="175">
        <f>IF(Z41&lt;='Invoer - uitgebreid'!$C9,$B47*'Invoer - uitgebreid'!$B9,0)</f>
        <v>0</v>
      </c>
      <c r="AA47" s="175">
        <f>IF(AA41&lt;='Invoer - uitgebreid'!$C9,$B47*'Invoer - uitgebreid'!$B9,0)</f>
        <v>0</v>
      </c>
      <c r="AB47" s="175">
        <f>IF(AB41&lt;='Invoer - uitgebreid'!$C9,$B47*'Invoer - uitgebreid'!$B9,0)</f>
        <v>0</v>
      </c>
      <c r="AC47" s="175">
        <f>IF(AC41&lt;='Invoer - uitgebreid'!$C9,$B47*'Invoer - uitgebreid'!$B9,0)</f>
        <v>0</v>
      </c>
      <c r="AD47" s="175">
        <f>IF(AD41&lt;='Invoer - uitgebreid'!$C9,$B47*'Invoer - uitgebreid'!$B9,0)</f>
        <v>0</v>
      </c>
      <c r="AE47" s="175">
        <f>IF(AE41&lt;='Invoer - uitgebreid'!$C9,$B47*'Invoer - uitgebreid'!$B9,0)</f>
        <v>0</v>
      </c>
      <c r="AF47" s="175">
        <f>IF(AF41&lt;='Invoer - uitgebreid'!$C9,$B47*'Invoer - uitgebreid'!$B9,0)</f>
        <v>0</v>
      </c>
      <c r="AG47" s="175">
        <f>IF(AG41&lt;='Invoer - uitgebreid'!$C9,$B47*'Invoer - uitgebreid'!$B9,0)</f>
        <v>0</v>
      </c>
      <c r="AH47" s="175">
        <f>IF(AH41&lt;='Invoer - uitgebreid'!$C9,$B47*'Invoer - uitgebreid'!$B9,0)</f>
        <v>0</v>
      </c>
      <c r="AI47" s="175">
        <f>IF(AI41&lt;='Invoer - uitgebreid'!$C9,$B47*'Invoer - uitgebreid'!$B9,0)</f>
        <v>0</v>
      </c>
      <c r="AJ47" s="175">
        <f>IF(AJ41&lt;='Invoer - uitgebreid'!$C9,$B47*'Invoer - uitgebreid'!$B9,0)</f>
        <v>0</v>
      </c>
      <c r="AK47" s="175">
        <f>IF(AK41&lt;='Invoer - uitgebreid'!$C9,$B47*'Invoer - uitgebreid'!$B9,0)</f>
        <v>0</v>
      </c>
      <c r="AL47" s="175">
        <f>IF(AL41&lt;='Invoer - uitgebreid'!$C9,$B47*'Invoer - uitgebreid'!$B9,0)</f>
        <v>0</v>
      </c>
      <c r="AM47" s="175">
        <f>IF(AM41&lt;='Invoer - uitgebreid'!$C9,$B47*'Invoer - uitgebreid'!$B9,0)</f>
        <v>0</v>
      </c>
      <c r="AN47" s="175">
        <f>IF(AN41&lt;='Invoer - uitgebreid'!$C9,$B47*'Invoer - uitgebreid'!$B9,0)</f>
        <v>0</v>
      </c>
      <c r="AO47" s="175">
        <f>IF(AO41&lt;='Invoer - uitgebreid'!$C9,$B47*'Invoer - uitgebreid'!$B9,0)</f>
        <v>0</v>
      </c>
      <c r="AP47" s="175">
        <f>IF(AP41&lt;='Invoer - uitgebreid'!$C9,$B47*'Invoer - uitgebreid'!$B9,0)</f>
        <v>0</v>
      </c>
      <c r="AQ47" s="175">
        <f>IF(AQ41&lt;='Invoer - uitgebreid'!$C9,$B47*'Invoer - uitgebreid'!$B9,0)</f>
        <v>0</v>
      </c>
    </row>
    <row r="48" spans="1:43" ht="15.75" customHeight="1" x14ac:dyDescent="0.3">
      <c r="A48" s="14" t="s">
        <v>63</v>
      </c>
      <c r="B48" s="174">
        <f>'Economische variabelen'!H47</f>
        <v>0</v>
      </c>
      <c r="C48" s="20"/>
      <c r="D48" s="175">
        <f>IF(D41&lt;='Invoer - uitgebreid'!$C9,$B48*'Invoer - uitgebreid'!$B9,0)</f>
        <v>0</v>
      </c>
      <c r="E48" s="175">
        <f>IF(E41&lt;='Invoer - uitgebreid'!$C9,$B48*'Invoer - uitgebreid'!$B9,0)</f>
        <v>0</v>
      </c>
      <c r="F48" s="175">
        <f>IF(F41&lt;='Invoer - uitgebreid'!$C9,$B48*'Invoer - uitgebreid'!$B9,0)</f>
        <v>0</v>
      </c>
      <c r="G48" s="175">
        <f>IF(G41&lt;='Invoer - uitgebreid'!$C9,$B48*'Invoer - uitgebreid'!$B9,0)</f>
        <v>0</v>
      </c>
      <c r="H48" s="175">
        <f>IF(H41&lt;='Invoer - uitgebreid'!$C9,$B48*'Invoer - uitgebreid'!$B9,0)</f>
        <v>0</v>
      </c>
      <c r="I48" s="175">
        <f>IF(I41&lt;='Invoer - uitgebreid'!$C9,$B48*'Invoer - uitgebreid'!$B9,0)</f>
        <v>0</v>
      </c>
      <c r="J48" s="175">
        <f>IF(J41&lt;='Invoer - uitgebreid'!$C9,$B48*'Invoer - uitgebreid'!$B9,0)</f>
        <v>0</v>
      </c>
      <c r="K48" s="175">
        <f>IF(K41&lt;='Invoer - uitgebreid'!$C9,$B48*'Invoer - uitgebreid'!$B9,0)</f>
        <v>0</v>
      </c>
      <c r="L48" s="175">
        <f>IF(L41&lt;='Invoer - uitgebreid'!$C9,$B48*'Invoer - uitgebreid'!$B9,0)</f>
        <v>0</v>
      </c>
      <c r="M48" s="175">
        <f>IF(M41&lt;='Invoer - uitgebreid'!$C9,$B48*'Invoer - uitgebreid'!$B9,0)</f>
        <v>0</v>
      </c>
      <c r="N48" s="175">
        <f>IF(N41&lt;='Invoer - uitgebreid'!$C9,$B48*'Invoer - uitgebreid'!$B9,0)</f>
        <v>0</v>
      </c>
      <c r="O48" s="175">
        <f>IF(O41&lt;='Invoer - uitgebreid'!$C9,$B48*'Invoer - uitgebreid'!$B9,0)</f>
        <v>0</v>
      </c>
      <c r="P48" s="175">
        <f>IF(P41&lt;='Invoer - uitgebreid'!$C9,$B48*'Invoer - uitgebreid'!$B9,0)</f>
        <v>0</v>
      </c>
      <c r="Q48" s="175">
        <f>IF(Q41&lt;='Invoer - uitgebreid'!$C9,$B48*'Invoer - uitgebreid'!$B9,0)</f>
        <v>0</v>
      </c>
      <c r="R48" s="175">
        <f>IF(R41&lt;='Invoer - uitgebreid'!$C9,$B48*'Invoer - uitgebreid'!$B9,0)</f>
        <v>0</v>
      </c>
      <c r="S48" s="175">
        <f>IF(S41&lt;='Invoer - uitgebreid'!$C9,$B48*'Invoer - uitgebreid'!$B9,0)</f>
        <v>0</v>
      </c>
      <c r="T48" s="175">
        <f>IF(T41&lt;='Invoer - uitgebreid'!$C9,$B48*'Invoer - uitgebreid'!$B9,0)</f>
        <v>0</v>
      </c>
      <c r="U48" s="175">
        <f>IF(U41&lt;='Invoer - uitgebreid'!$C9,$B48*'Invoer - uitgebreid'!$B9,0)</f>
        <v>0</v>
      </c>
      <c r="V48" s="175">
        <f>IF(V41&lt;='Invoer - uitgebreid'!$C9,$B48*'Invoer - uitgebreid'!$B9,0)</f>
        <v>0</v>
      </c>
      <c r="W48" s="175">
        <f>IF(W41&lt;='Invoer - uitgebreid'!$C9,$B48*'Invoer - uitgebreid'!$B9,0)</f>
        <v>0</v>
      </c>
      <c r="X48" s="175">
        <f>IF(X41&lt;='Invoer - uitgebreid'!$C9,$B48*'Invoer - uitgebreid'!$B9,0)</f>
        <v>0</v>
      </c>
      <c r="Y48" s="175">
        <f>IF(Y41&lt;='Invoer - uitgebreid'!$C9,$B48*'Invoer - uitgebreid'!$B9,0)</f>
        <v>0</v>
      </c>
      <c r="Z48" s="175">
        <f>IF(Z41&lt;='Invoer - uitgebreid'!$C9,$B48*'Invoer - uitgebreid'!$B9,0)</f>
        <v>0</v>
      </c>
      <c r="AA48" s="175">
        <f>IF(AA41&lt;='Invoer - uitgebreid'!$C9,$B48*'Invoer - uitgebreid'!$B9,0)</f>
        <v>0</v>
      </c>
      <c r="AB48" s="175">
        <f>IF(AB41&lt;='Invoer - uitgebreid'!$C9,$B48*'Invoer - uitgebreid'!$B9,0)</f>
        <v>0</v>
      </c>
      <c r="AC48" s="175">
        <f>IF(AC41&lt;='Invoer - uitgebreid'!$C9,$B48*'Invoer - uitgebreid'!$B9,0)</f>
        <v>0</v>
      </c>
      <c r="AD48" s="175">
        <f>IF(AD41&lt;='Invoer - uitgebreid'!$C9,$B48*'Invoer - uitgebreid'!$B9,0)</f>
        <v>0</v>
      </c>
      <c r="AE48" s="175">
        <f>IF(AE41&lt;='Invoer - uitgebreid'!$C9,$B48*'Invoer - uitgebreid'!$B9,0)</f>
        <v>0</v>
      </c>
      <c r="AF48" s="175">
        <f>IF(AF41&lt;='Invoer - uitgebreid'!$C9,$B48*'Invoer - uitgebreid'!$B9,0)</f>
        <v>0</v>
      </c>
      <c r="AG48" s="175">
        <f>IF(AG41&lt;='Invoer - uitgebreid'!$C9,$B48*'Invoer - uitgebreid'!$B9,0)</f>
        <v>0</v>
      </c>
      <c r="AH48" s="175">
        <f>IF(AH41&lt;='Invoer - uitgebreid'!$C9,$B48*'Invoer - uitgebreid'!$B9,0)</f>
        <v>0</v>
      </c>
      <c r="AI48" s="175">
        <f>IF(AI41&lt;='Invoer - uitgebreid'!$C9,$B48*'Invoer - uitgebreid'!$B9,0)</f>
        <v>0</v>
      </c>
      <c r="AJ48" s="175">
        <f>IF(AJ41&lt;='Invoer - uitgebreid'!$C9,$B48*'Invoer - uitgebreid'!$B9,0)</f>
        <v>0</v>
      </c>
      <c r="AK48" s="175">
        <f>IF(AK41&lt;='Invoer - uitgebreid'!$C9,$B48*'Invoer - uitgebreid'!$B9,0)</f>
        <v>0</v>
      </c>
      <c r="AL48" s="175">
        <f>IF(AL41&lt;='Invoer - uitgebreid'!$C9,$B48*'Invoer - uitgebreid'!$B9,0)</f>
        <v>0</v>
      </c>
      <c r="AM48" s="175">
        <f>IF(AM41&lt;='Invoer - uitgebreid'!$C9,$B48*'Invoer - uitgebreid'!$B9,0)</f>
        <v>0</v>
      </c>
      <c r="AN48" s="175">
        <f>IF(AN41&lt;='Invoer - uitgebreid'!$C9,$B48*'Invoer - uitgebreid'!$B9,0)</f>
        <v>0</v>
      </c>
      <c r="AO48" s="175">
        <f>IF(AO41&lt;='Invoer - uitgebreid'!$C9,$B48*'Invoer - uitgebreid'!$B9,0)</f>
        <v>0</v>
      </c>
      <c r="AP48" s="175">
        <f>IF(AP41&lt;='Invoer - uitgebreid'!$C9,$B48*'Invoer - uitgebreid'!$B9,0)</f>
        <v>0</v>
      </c>
      <c r="AQ48" s="175">
        <f>IF(AQ41&lt;='Invoer - uitgebreid'!$C9,$B48*'Invoer - uitgebreid'!$B9,0)</f>
        <v>0</v>
      </c>
    </row>
    <row r="49" spans="1:43" ht="15.75" customHeight="1" x14ac:dyDescent="0.3">
      <c r="A49" s="14" t="s">
        <v>52</v>
      </c>
      <c r="B49" s="174">
        <f>'Economische variabelen'!H48</f>
        <v>850</v>
      </c>
      <c r="C49" s="20"/>
      <c r="D49" s="175">
        <f>IF(D55&gt;0,$B49*'Invoer - uitgebreid'!$B9,0)</f>
        <v>0</v>
      </c>
      <c r="E49" s="175">
        <f>IF(E55&gt;0,$B49*'Invoer - uitgebreid'!$B9,0)</f>
        <v>0</v>
      </c>
      <c r="F49" s="175">
        <f>IF(F55&gt;0,$B49*'Invoer - uitgebreid'!$B9,0)</f>
        <v>0</v>
      </c>
      <c r="G49" s="175">
        <f>IF(G55&gt;0,$B49*'Invoer - uitgebreid'!$B9,0)</f>
        <v>0</v>
      </c>
      <c r="H49" s="175">
        <f>IF(H55&gt;0,$B49*'Invoer - uitgebreid'!$B9,0)</f>
        <v>0</v>
      </c>
      <c r="I49" s="175">
        <f>IF(I55&gt;0,$B49*'Invoer - uitgebreid'!$B9,0)</f>
        <v>0</v>
      </c>
      <c r="J49" s="175">
        <f>IF(J55&gt;0,$B49*'Invoer - uitgebreid'!$B9,0)</f>
        <v>0</v>
      </c>
      <c r="K49" s="175">
        <f>IF(K55&gt;0,$B49*'Invoer - uitgebreid'!$B9,0)</f>
        <v>0</v>
      </c>
      <c r="L49" s="175">
        <f>IF(L55&gt;0,$B49*'Invoer - uitgebreid'!$B9,0)</f>
        <v>0</v>
      </c>
      <c r="M49" s="175">
        <f>IF(M55&gt;0,$B49*'Invoer - uitgebreid'!$B9,0)</f>
        <v>0</v>
      </c>
      <c r="N49" s="175">
        <f>IF(N55&gt;0,$B49*'Invoer - uitgebreid'!$B9,0)</f>
        <v>0</v>
      </c>
      <c r="O49" s="175">
        <f>IF(O55&gt;0,$B49*'Invoer - uitgebreid'!$B9,0)</f>
        <v>0</v>
      </c>
      <c r="P49" s="175">
        <f>IF(P55&gt;0,$B49*'Invoer - uitgebreid'!$B9,0)</f>
        <v>0</v>
      </c>
      <c r="Q49" s="175">
        <f>IF(Q55&gt;0,$B49*'Invoer - uitgebreid'!$B9,0)</f>
        <v>0</v>
      </c>
      <c r="R49" s="175">
        <f>IF(R55&gt;0,$B49*'Invoer - uitgebreid'!$B9,0)</f>
        <v>0</v>
      </c>
      <c r="S49" s="175">
        <f>IF(S55&gt;0,$B49*'Invoer - uitgebreid'!$B9,0)</f>
        <v>0</v>
      </c>
      <c r="T49" s="175">
        <f>IF(T55&gt;0,$B49*'Invoer - uitgebreid'!$B9,0)</f>
        <v>0</v>
      </c>
      <c r="U49" s="175">
        <f>IF(U55&gt;0,$B49*'Invoer - uitgebreid'!$B9,0)</f>
        <v>0</v>
      </c>
      <c r="V49" s="175">
        <f>IF(V55&gt;0,$B49*'Invoer - uitgebreid'!$B9,0)</f>
        <v>0</v>
      </c>
      <c r="W49" s="175">
        <f>IF(W55&gt;0,$B49*'Invoer - uitgebreid'!$B9,0)</f>
        <v>0</v>
      </c>
      <c r="X49" s="175">
        <f>IF(X55&gt;0,$B49*'Invoer - uitgebreid'!$B9,0)</f>
        <v>0</v>
      </c>
      <c r="Y49" s="175">
        <f>IF(Y55&gt;0,$B49*'Invoer - uitgebreid'!$B9,0)</f>
        <v>0</v>
      </c>
      <c r="Z49" s="175">
        <f>IF(Z55&gt;0,$B49*'Invoer - uitgebreid'!$B9,0)</f>
        <v>0</v>
      </c>
      <c r="AA49" s="175">
        <f>IF(AA55&gt;0,$B49*'Invoer - uitgebreid'!$B9,0)</f>
        <v>0</v>
      </c>
      <c r="AB49" s="175">
        <f>IF(AB55&gt;0,$B49*'Invoer - uitgebreid'!$B9,0)</f>
        <v>0</v>
      </c>
      <c r="AC49" s="175">
        <f>IF(AC55&gt;0,$B49*'Invoer - uitgebreid'!$B9,0)</f>
        <v>0</v>
      </c>
      <c r="AD49" s="175">
        <f>IF(AD55&gt;0,$B49*'Invoer - uitgebreid'!$B9,0)</f>
        <v>0</v>
      </c>
      <c r="AE49" s="175">
        <f>IF(AE55&gt;0,$B49*'Invoer - uitgebreid'!$B9,0)</f>
        <v>0</v>
      </c>
      <c r="AF49" s="175">
        <f>IF(AF55&gt;0,$B49*'Invoer - uitgebreid'!$B9,0)</f>
        <v>0</v>
      </c>
      <c r="AG49" s="175">
        <f>IF(AG55&gt;0,$B49*'Invoer - uitgebreid'!$B9,0)</f>
        <v>0</v>
      </c>
      <c r="AH49" s="175">
        <f>IF(AH55&gt;0,$B49*'Invoer - uitgebreid'!$B9,0)</f>
        <v>0</v>
      </c>
      <c r="AI49" s="175">
        <f>IF(AI55&gt;0,$B49*'Invoer - uitgebreid'!$B9,0)</f>
        <v>0</v>
      </c>
      <c r="AJ49" s="175">
        <f>IF(AJ55&gt;0,$B49*'Invoer - uitgebreid'!$B9,0)</f>
        <v>0</v>
      </c>
      <c r="AK49" s="175">
        <f>IF(AK55&gt;0,$B49*'Invoer - uitgebreid'!$B9,0)</f>
        <v>0</v>
      </c>
      <c r="AL49" s="175">
        <f>IF(AL55&gt;0,$B49*'Invoer - uitgebreid'!$B9,0)</f>
        <v>0</v>
      </c>
      <c r="AM49" s="175">
        <f>IF(AM55&gt;0,$B49*'Invoer - uitgebreid'!$B9,0)</f>
        <v>0</v>
      </c>
      <c r="AN49" s="175">
        <f>IF(AN55&gt;0,$B49*'Invoer - uitgebreid'!$B9,0)</f>
        <v>0</v>
      </c>
      <c r="AO49" s="175">
        <f>IF(AO55&gt;0,$B49*'Invoer - uitgebreid'!$B9,0)</f>
        <v>0</v>
      </c>
      <c r="AP49" s="175">
        <f>IF(AP55&gt;0,$B49*'Invoer - uitgebreid'!$B9,0)</f>
        <v>0</v>
      </c>
      <c r="AQ49" s="175">
        <f>IF(AQ55&gt;0,$B49*'Invoer - uitgebreid'!$B9,0)</f>
        <v>0</v>
      </c>
    </row>
    <row r="50" spans="1:43" ht="15.75" customHeight="1" x14ac:dyDescent="0.3">
      <c r="A50" s="1"/>
      <c r="B50" s="20"/>
      <c r="C50" s="20"/>
      <c r="D50" s="20"/>
      <c r="E50" s="20"/>
      <c r="F50" s="20"/>
      <c r="G50" s="20"/>
      <c r="H50" s="20"/>
      <c r="I50" s="20"/>
      <c r="J50" s="20"/>
      <c r="K50" s="20"/>
      <c r="L50" s="20"/>
      <c r="M50" s="20"/>
      <c r="N50" s="20"/>
      <c r="O50" s="20"/>
      <c r="P50" s="20"/>
      <c r="Q50" s="20"/>
      <c r="R50" s="20"/>
    </row>
    <row r="51" spans="1:43" ht="15.75" customHeight="1" x14ac:dyDescent="0.3">
      <c r="A51" s="7" t="s">
        <v>198</v>
      </c>
      <c r="B51" s="176"/>
      <c r="C51" s="176">
        <f t="shared" ref="C51:AQ51" si="4">SUM(C42:C49)</f>
        <v>0</v>
      </c>
      <c r="D51" s="176">
        <f t="shared" si="4"/>
        <v>0</v>
      </c>
      <c r="E51" s="176">
        <f t="shared" si="4"/>
        <v>0</v>
      </c>
      <c r="F51" s="176">
        <f t="shared" si="4"/>
        <v>0</v>
      </c>
      <c r="G51" s="176">
        <f t="shared" si="4"/>
        <v>0</v>
      </c>
      <c r="H51" s="176">
        <f t="shared" si="4"/>
        <v>0</v>
      </c>
      <c r="I51" s="176">
        <f t="shared" si="4"/>
        <v>0</v>
      </c>
      <c r="J51" s="176">
        <f t="shared" si="4"/>
        <v>0</v>
      </c>
      <c r="K51" s="176">
        <f t="shared" si="4"/>
        <v>0</v>
      </c>
      <c r="L51" s="176">
        <f t="shared" si="4"/>
        <v>0</v>
      </c>
      <c r="M51" s="176">
        <f t="shared" si="4"/>
        <v>0</v>
      </c>
      <c r="N51" s="176">
        <f t="shared" si="4"/>
        <v>0</v>
      </c>
      <c r="O51" s="176">
        <f t="shared" si="4"/>
        <v>0</v>
      </c>
      <c r="P51" s="176">
        <f t="shared" si="4"/>
        <v>0</v>
      </c>
      <c r="Q51" s="176">
        <f t="shared" si="4"/>
        <v>0</v>
      </c>
      <c r="R51" s="176">
        <f t="shared" si="4"/>
        <v>0</v>
      </c>
      <c r="S51" s="176">
        <f t="shared" si="4"/>
        <v>0</v>
      </c>
      <c r="T51" s="176">
        <f t="shared" si="4"/>
        <v>0</v>
      </c>
      <c r="U51" s="176">
        <f t="shared" si="4"/>
        <v>0</v>
      </c>
      <c r="V51" s="176">
        <f t="shared" si="4"/>
        <v>0</v>
      </c>
      <c r="W51" s="176">
        <f t="shared" si="4"/>
        <v>0</v>
      </c>
      <c r="X51" s="176">
        <f t="shared" si="4"/>
        <v>0</v>
      </c>
      <c r="Y51" s="176">
        <f t="shared" si="4"/>
        <v>0</v>
      </c>
      <c r="Z51" s="176">
        <f t="shared" si="4"/>
        <v>0</v>
      </c>
      <c r="AA51" s="176">
        <f t="shared" si="4"/>
        <v>0</v>
      </c>
      <c r="AB51" s="176">
        <f t="shared" si="4"/>
        <v>0</v>
      </c>
      <c r="AC51" s="176">
        <f t="shared" si="4"/>
        <v>0</v>
      </c>
      <c r="AD51" s="176">
        <f t="shared" si="4"/>
        <v>0</v>
      </c>
      <c r="AE51" s="176">
        <f t="shared" si="4"/>
        <v>0</v>
      </c>
      <c r="AF51" s="176">
        <f t="shared" si="4"/>
        <v>0</v>
      </c>
      <c r="AG51" s="176">
        <f t="shared" si="4"/>
        <v>0</v>
      </c>
      <c r="AH51" s="176">
        <f t="shared" si="4"/>
        <v>0</v>
      </c>
      <c r="AI51" s="176">
        <f t="shared" si="4"/>
        <v>0</v>
      </c>
      <c r="AJ51" s="176">
        <f t="shared" si="4"/>
        <v>0</v>
      </c>
      <c r="AK51" s="176">
        <f t="shared" si="4"/>
        <v>0</v>
      </c>
      <c r="AL51" s="176">
        <f t="shared" si="4"/>
        <v>0</v>
      </c>
      <c r="AM51" s="176">
        <f t="shared" si="4"/>
        <v>0</v>
      </c>
      <c r="AN51" s="176">
        <f t="shared" si="4"/>
        <v>0</v>
      </c>
      <c r="AO51" s="176">
        <f t="shared" si="4"/>
        <v>0</v>
      </c>
      <c r="AP51" s="176">
        <f t="shared" si="4"/>
        <v>0</v>
      </c>
      <c r="AQ51" s="176">
        <f t="shared" si="4"/>
        <v>0</v>
      </c>
    </row>
    <row r="52" spans="1:43" ht="15.75" customHeight="1" x14ac:dyDescent="0.3">
      <c r="A52" s="18"/>
      <c r="B52" s="20"/>
      <c r="C52" s="177"/>
      <c r="D52" s="177"/>
      <c r="E52" s="177"/>
      <c r="F52" s="177"/>
      <c r="G52" s="177"/>
      <c r="H52" s="177"/>
      <c r="I52" s="177"/>
      <c r="J52" s="177"/>
      <c r="K52" s="177"/>
      <c r="L52" s="177"/>
      <c r="M52" s="177"/>
      <c r="N52" s="177"/>
      <c r="O52" s="177"/>
      <c r="P52" s="177"/>
      <c r="Q52" s="177"/>
      <c r="R52" s="177"/>
      <c r="S52" s="177"/>
      <c r="T52" s="177"/>
      <c r="U52" s="177"/>
      <c r="V52" s="177"/>
      <c r="W52" s="177"/>
    </row>
    <row r="53" spans="1:43" ht="15.75" customHeight="1" x14ac:dyDescent="0.3">
      <c r="D53" s="16">
        <v>1</v>
      </c>
      <c r="E53" s="16">
        <v>2</v>
      </c>
      <c r="F53" s="16">
        <v>3</v>
      </c>
      <c r="G53" s="16">
        <v>4</v>
      </c>
      <c r="H53" s="16">
        <v>5</v>
      </c>
      <c r="I53" s="16">
        <v>6</v>
      </c>
      <c r="J53" s="16">
        <v>7</v>
      </c>
      <c r="K53" s="16">
        <v>8</v>
      </c>
      <c r="L53" s="16">
        <v>9</v>
      </c>
      <c r="M53" s="16">
        <v>10</v>
      </c>
      <c r="N53" s="16">
        <v>11</v>
      </c>
      <c r="O53" s="16">
        <v>12</v>
      </c>
      <c r="P53" s="16">
        <v>13</v>
      </c>
      <c r="Q53" s="16">
        <v>14</v>
      </c>
      <c r="R53" s="16">
        <v>15</v>
      </c>
      <c r="S53" s="16">
        <v>16</v>
      </c>
      <c r="T53" s="16">
        <v>17</v>
      </c>
      <c r="U53" s="16">
        <v>18</v>
      </c>
      <c r="V53" s="16">
        <v>19</v>
      </c>
      <c r="W53" s="16">
        <v>20</v>
      </c>
    </row>
    <row r="54" spans="1:43" ht="15.75" customHeight="1" x14ac:dyDescent="0.35">
      <c r="A54" s="10" t="s">
        <v>207</v>
      </c>
    </row>
    <row r="55" spans="1:43" ht="15.75" customHeight="1" x14ac:dyDescent="0.3">
      <c r="A55" s="14" t="s">
        <v>117</v>
      </c>
      <c r="D55" s="13">
        <f>'Economische variabelen'!$C41</f>
        <v>0</v>
      </c>
      <c r="E55" s="13">
        <f>Invoer!C7*'Economische variabelen'!C42+'Economische variabelen'!C47*Invoer!D7+Invoer!E7*'Economische variabelen'!C52+'Economische variabelen'!C57*Invoer!F7</f>
        <v>0</v>
      </c>
      <c r="F55" s="13">
        <f>Invoer!C7*'Economische variabelen'!C43+'Economische variabelen'!C48*Invoer!D7+Invoer!E7*'Economische variabelen'!C53+'Economische variabelen'!C58*Invoer!F7</f>
        <v>0</v>
      </c>
      <c r="G55" s="13">
        <f>IF(G7&lt;='Invoer - uitgebreid'!$C$8,'Economische variabelen'!$C$44*Invoer!$C$7+Invoer!$D$7*'Economische variabelen'!$C$49+'Economische variabelen'!$C$54*Invoer!$E$7+Invoer!$F$7*'Economische variabelen'!$C$59,0)</f>
        <v>0</v>
      </c>
      <c r="H55" s="13">
        <f>IF(H7&lt;='Invoer - uitgebreid'!$C$8,'Economische variabelen'!$C$44*Invoer!$C$7+Invoer!$D$7*'Economische variabelen'!$C$49+'Economische variabelen'!$C$54*Invoer!$E$7+Invoer!$F$7*'Economische variabelen'!$C$59,0)</f>
        <v>0</v>
      </c>
      <c r="I55" s="13">
        <f>IF(I7&lt;='Invoer - uitgebreid'!$C$8,'Economische variabelen'!$C$44*Invoer!$C$7+Invoer!$D$7*'Economische variabelen'!$C$49+'Economische variabelen'!$C$54*Invoer!$E$7+Invoer!$F$7*'Economische variabelen'!$C$59,0)</f>
        <v>0</v>
      </c>
      <c r="J55" s="13">
        <f>IF(J7&lt;='Invoer - uitgebreid'!$C$8,'Economische variabelen'!$C$44*Invoer!$C$7+Invoer!$D$7*'Economische variabelen'!$C$49+'Economische variabelen'!$C$54*Invoer!$E$7+Invoer!$F$7*'Economische variabelen'!$C$59,0)</f>
        <v>0</v>
      </c>
      <c r="K55" s="13">
        <f>IF(K7&lt;='Invoer - uitgebreid'!$C$8,'Economische variabelen'!$C$44*Invoer!$C$7+Invoer!$D$7*'Economische variabelen'!$C$49+'Economische variabelen'!$C$54*Invoer!$E$7+Invoer!$F$7*'Economische variabelen'!$C$59,0)</f>
        <v>0</v>
      </c>
      <c r="L55" s="13">
        <f>IF(L7&lt;='Invoer - uitgebreid'!$C$8,'Economische variabelen'!$C$44*Invoer!$C$7+Invoer!$D$7*'Economische variabelen'!$C$49+'Economische variabelen'!$C$54*Invoer!$E$7+Invoer!$F$7*'Economische variabelen'!$C$59,0)</f>
        <v>0</v>
      </c>
      <c r="M55" s="13">
        <f>IF(M7&lt;='Invoer - uitgebreid'!$C$8,'Economische variabelen'!$C$44*Invoer!$C$7+Invoer!$D$7*'Economische variabelen'!$C$49+'Economische variabelen'!$C$54*Invoer!$E$7+Invoer!$F$7*'Economische variabelen'!$C$59,0)</f>
        <v>0</v>
      </c>
      <c r="N55" s="13">
        <f>IF(N7&lt;='Invoer - uitgebreid'!$C$8,'Economische variabelen'!$C$44*Invoer!$C$7+Invoer!$D$7*'Economische variabelen'!$C$49+'Economische variabelen'!$C$54*Invoer!$E$7+Invoer!$F$7*'Economische variabelen'!$C$59,0)</f>
        <v>0</v>
      </c>
      <c r="O55" s="13">
        <f>IF(O7&lt;='Invoer - uitgebreid'!$C$8,'Economische variabelen'!$C$44*Invoer!$C$7+Invoer!$D$7*'Economische variabelen'!$C$49+'Economische variabelen'!$C$54*Invoer!$E$7+Invoer!$F$7*'Economische variabelen'!$C$59,0)</f>
        <v>0</v>
      </c>
      <c r="P55" s="13">
        <f>IF(P7&lt;='Invoer - uitgebreid'!$C$8,'Economische variabelen'!$C$44*Invoer!$C$7+Invoer!$D$7*'Economische variabelen'!$C$49+'Economische variabelen'!$C$54*Invoer!$E$7+Invoer!$F$7*'Economische variabelen'!$C$59,0)</f>
        <v>0</v>
      </c>
      <c r="Q55" s="13">
        <f>IF(Q7&lt;='Invoer - uitgebreid'!$C$8,'Economische variabelen'!$C$44*Invoer!$C$7+Invoer!$D$7*'Economische variabelen'!$C$49+'Economische variabelen'!$C$54*Invoer!$E$7+Invoer!$F$7*'Economische variabelen'!$C$59,0)</f>
        <v>0</v>
      </c>
      <c r="R55" s="13">
        <f>IF(R7&lt;='Invoer - uitgebreid'!$C$8,'Economische variabelen'!$C$44*Invoer!$C$7+Invoer!$D$7*'Economische variabelen'!$C$49+'Economische variabelen'!$C$54*Invoer!$E$7+Invoer!$F$7*'Economische variabelen'!$C$59,0)</f>
        <v>0</v>
      </c>
      <c r="S55" s="13">
        <f>IF(S7&lt;='Invoer - uitgebreid'!$C$8,'Economische variabelen'!$C$44*Invoer!$C$7+Invoer!$D$7*'Economische variabelen'!$C$49+'Economische variabelen'!$C$54*Invoer!$E$7+Invoer!$F$7*'Economische variabelen'!$C$59,0)</f>
        <v>0</v>
      </c>
      <c r="T55" s="13">
        <f>IF(T7&lt;='Invoer - uitgebreid'!$C$8,'Economische variabelen'!$C$44*Invoer!$C$7+Invoer!$D$7*'Economische variabelen'!$C$49+'Economische variabelen'!$C$54*Invoer!$E$7+Invoer!$F$7*'Economische variabelen'!$C$59,0)</f>
        <v>0</v>
      </c>
      <c r="U55" s="13">
        <f>IF(U7&lt;='Invoer - uitgebreid'!$C$8,'Economische variabelen'!$C$44*Invoer!$C$7+Invoer!$D$7*'Economische variabelen'!$C$49+'Economische variabelen'!$C$54*Invoer!$E$7+Invoer!$F$7*'Economische variabelen'!$C$59,0)</f>
        <v>0</v>
      </c>
      <c r="V55" s="13">
        <f>IF(V7&lt;='Invoer - uitgebreid'!$C$8,'Economische variabelen'!$C$44*Invoer!$C$7+Invoer!$D$7*'Economische variabelen'!$C$49+'Economische variabelen'!$C$54*Invoer!$E$7+Invoer!$F$7*'Economische variabelen'!$C$59,0)</f>
        <v>0</v>
      </c>
      <c r="W55" s="13">
        <f>IF(W7&lt;='Invoer - uitgebreid'!$C$8,'Economische variabelen'!$C$44*Invoer!$C$7+Invoer!$D$7*'Economische variabelen'!$C$49+'Economische variabelen'!$C$54*Invoer!$E$7+Invoer!$F$7*'Economische variabelen'!$C$59,0)</f>
        <v>0</v>
      </c>
      <c r="X55" s="13">
        <f>IF(X7&lt;='Invoer - uitgebreid'!$C$9,'Economische variabelen'!$C$44*Invoer!$C$7+Invoer!$D$7*'Economische variabelen'!$C$49+'Economische variabelen'!$C$54*Invoer!$E$7+Invoer!$F$7*'Economische variabelen'!$C$59,0)</f>
        <v>0</v>
      </c>
      <c r="Y55" s="13">
        <f>IF(Y7&lt;='Invoer - uitgebreid'!$C$9,'Economische variabelen'!$C$44*Invoer!$C$7+Invoer!$D$7*'Economische variabelen'!$C$49+'Economische variabelen'!$C$54*Invoer!$E$7+Invoer!$F$7*'Economische variabelen'!$C$59,0)</f>
        <v>0</v>
      </c>
      <c r="Z55" s="13">
        <f>IF(Z7&lt;='Invoer - uitgebreid'!$C$9,'Economische variabelen'!$C$44*Invoer!$C$7+Invoer!$D$7*'Economische variabelen'!$C$49+'Economische variabelen'!$C$54*Invoer!$E$7+Invoer!$F$7*'Economische variabelen'!$C$59,0)</f>
        <v>0</v>
      </c>
      <c r="AA55" s="13">
        <f>IF(AA7&lt;='Invoer - uitgebreid'!$C$9,'Economische variabelen'!$C$44*Invoer!$C$7+Invoer!$D$7*'Economische variabelen'!$C$49+'Economische variabelen'!$C$54*Invoer!$E$7+Invoer!$F$7*'Economische variabelen'!$C$59,0)</f>
        <v>0</v>
      </c>
      <c r="AB55" s="13">
        <f>IF(AB7&lt;='Invoer - uitgebreid'!$C$9,'Economische variabelen'!$C$44*Invoer!$C$7+Invoer!$D$7*'Economische variabelen'!$C$49+'Economische variabelen'!$C$54*Invoer!$E$7+Invoer!$F$7*'Economische variabelen'!$C$59,0)</f>
        <v>0</v>
      </c>
      <c r="AC55" s="13">
        <f>IF(AC7&lt;='Invoer - uitgebreid'!$C$9,'Economische variabelen'!$C$44*Invoer!$C$7+Invoer!$D$7*'Economische variabelen'!$C$49+'Economische variabelen'!$C$54*Invoer!$E$7+Invoer!$F$7*'Economische variabelen'!$C$59,0)</f>
        <v>0</v>
      </c>
      <c r="AD55" s="13">
        <f>IF(AD7&lt;='Invoer - uitgebreid'!$C$9,'Economische variabelen'!$C$44*Invoer!$C$7+Invoer!$D$7*'Economische variabelen'!$C$49+'Economische variabelen'!$C$54*Invoer!$E$7+Invoer!$F$7*'Economische variabelen'!$C$59,0)</f>
        <v>0</v>
      </c>
      <c r="AE55" s="13">
        <f>IF(AE7&lt;='Invoer - uitgebreid'!$C$9,'Economische variabelen'!$C$44*Invoer!$C$7+Invoer!$D$7*'Economische variabelen'!$C$49+'Economische variabelen'!$C$54*Invoer!$E$7+Invoer!$F$7*'Economische variabelen'!$C$59,0)</f>
        <v>0</v>
      </c>
      <c r="AF55" s="13">
        <f>IF(AF7&lt;='Invoer - uitgebreid'!$C$9,'Economische variabelen'!$C$44*Invoer!$C$7+Invoer!$D$7*'Economische variabelen'!$C$49+'Economische variabelen'!$C$54*Invoer!$E$7+Invoer!$F$7*'Economische variabelen'!$C$59,0)</f>
        <v>0</v>
      </c>
      <c r="AG55" s="13">
        <f>IF(AG7&lt;='Invoer - uitgebreid'!$C$9,'Economische variabelen'!$C$44*Invoer!$C$7+Invoer!$D$7*'Economische variabelen'!$C$49+'Economische variabelen'!$C$54*Invoer!$E$7+Invoer!$F$7*'Economische variabelen'!$C$59,0)</f>
        <v>0</v>
      </c>
      <c r="AH55" s="13">
        <f>IF(AH7&lt;='Invoer - uitgebreid'!$C$9,'Economische variabelen'!$C$44*Invoer!$C$7+Invoer!$D$7*'Economische variabelen'!$C$49+'Economische variabelen'!$C$54*Invoer!$E$7+Invoer!$F$7*'Economische variabelen'!$C$59,0)</f>
        <v>0</v>
      </c>
      <c r="AI55" s="13">
        <f>IF(AI7&lt;='Invoer - uitgebreid'!$C$9,'Economische variabelen'!$C$44*Invoer!$C$7+Invoer!$D$7*'Economische variabelen'!$C$49+'Economische variabelen'!$C$54*Invoer!$E$7+Invoer!$F$7*'Economische variabelen'!$C$59,0)</f>
        <v>0</v>
      </c>
      <c r="AJ55" s="13">
        <f>IF(AJ7&lt;='Invoer - uitgebreid'!$C$9,'Economische variabelen'!$C$44*Invoer!$C$7+Invoer!$D$7*'Economische variabelen'!$C$49+'Economische variabelen'!$C$54*Invoer!$E$7+Invoer!$F$7*'Economische variabelen'!$C$59,0)</f>
        <v>0</v>
      </c>
      <c r="AK55" s="13">
        <f>IF(AK7&lt;='Invoer - uitgebreid'!$C$9,'Economische variabelen'!$C$44*Invoer!$C$7+Invoer!$D$7*'Economische variabelen'!$C$49+'Economische variabelen'!$C$54*Invoer!$E$7+Invoer!$F$7*'Economische variabelen'!$C$59,0)</f>
        <v>0</v>
      </c>
      <c r="AL55" s="13">
        <f>IF(AL7&lt;='Invoer - uitgebreid'!$C$9,'Economische variabelen'!$C$44*Invoer!$C$7+Invoer!$D$7*'Economische variabelen'!$C$49+'Economische variabelen'!$C$54*Invoer!$E$7+Invoer!$F$7*'Economische variabelen'!$C$59,0)</f>
        <v>0</v>
      </c>
      <c r="AM55" s="13">
        <f>IF(AM7&lt;='Invoer - uitgebreid'!$C$9,'Economische variabelen'!$C$44*Invoer!$C$7+Invoer!$D$7*'Economische variabelen'!$C$49+'Economische variabelen'!$C$54*Invoer!$E$7+Invoer!$F$7*'Economische variabelen'!$C$59,0)</f>
        <v>0</v>
      </c>
      <c r="AN55" s="13">
        <f>IF(AN7&lt;='Invoer - uitgebreid'!$C$9,'Economische variabelen'!$C$44*Invoer!$C$7+Invoer!$D$7*'Economische variabelen'!$C$49+'Economische variabelen'!$C$54*Invoer!$E$7+Invoer!$F$7*'Economische variabelen'!$C$59,0)</f>
        <v>0</v>
      </c>
      <c r="AO55" s="13">
        <f>IF(AO7&lt;='Invoer - uitgebreid'!$C$9,'Economische variabelen'!$C$44*Invoer!$C$7+Invoer!$D$7*'Economische variabelen'!$C$49+'Economische variabelen'!$C$54*Invoer!$E$7+Invoer!$F$7*'Economische variabelen'!$C$59,0)</f>
        <v>0</v>
      </c>
      <c r="AP55" s="13">
        <f>IF(AP7&lt;='Invoer - uitgebreid'!$C$9,'Economische variabelen'!$C$44*Invoer!$C$7+Invoer!$D$7*'Economische variabelen'!$C$49+'Economische variabelen'!$C$54*Invoer!$E$7+Invoer!$F$7*'Economische variabelen'!$C$59,0)</f>
        <v>0</v>
      </c>
      <c r="AQ55" s="13">
        <f>IF(AQ7&lt;='Invoer - uitgebreid'!$C$9,'Economische variabelen'!$C$44*Invoer!$C$7+Invoer!$D$7*'Economische variabelen'!$C$49+'Economische variabelen'!$C$54*Invoer!$E$7+Invoer!$F$7*'Economische variabelen'!$C$59,0)</f>
        <v>0</v>
      </c>
    </row>
    <row r="56" spans="1:43" ht="15.75" customHeight="1" x14ac:dyDescent="0.3">
      <c r="A56" s="14"/>
      <c r="B56" s="20"/>
      <c r="C56" s="20"/>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row>
    <row r="57" spans="1:43" ht="15.75" customHeight="1" x14ac:dyDescent="0.3">
      <c r="A57" s="16"/>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row>
    <row r="58" spans="1:43" ht="15.75" customHeight="1" x14ac:dyDescent="0.3">
      <c r="A58" s="7" t="s">
        <v>208</v>
      </c>
      <c r="B58" s="7"/>
      <c r="C58" s="176"/>
      <c r="D58" s="176">
        <f>D55*'Economische variabelen'!$H51</f>
        <v>0</v>
      </c>
      <c r="E58" s="176">
        <f>E55*'Economische variabelen'!$H51</f>
        <v>0</v>
      </c>
      <c r="F58" s="176">
        <f>F55*'Economische variabelen'!$H51</f>
        <v>0</v>
      </c>
      <c r="G58" s="176">
        <f>G55*'Economische variabelen'!$H51</f>
        <v>0</v>
      </c>
      <c r="H58" s="176">
        <f>H55*'Economische variabelen'!$H51</f>
        <v>0</v>
      </c>
      <c r="I58" s="176">
        <f>I55*'Economische variabelen'!$H51</f>
        <v>0</v>
      </c>
      <c r="J58" s="176">
        <f>J55*'Economische variabelen'!$H51</f>
        <v>0</v>
      </c>
      <c r="K58" s="176">
        <f>K55*'Economische variabelen'!$H51</f>
        <v>0</v>
      </c>
      <c r="L58" s="176">
        <f>L55*'Economische variabelen'!$H51</f>
        <v>0</v>
      </c>
      <c r="M58" s="176">
        <f>M55*'Economische variabelen'!$H51</f>
        <v>0</v>
      </c>
      <c r="N58" s="176">
        <f>N55*'Economische variabelen'!$H51</f>
        <v>0</v>
      </c>
      <c r="O58" s="176">
        <f>O55*'Economische variabelen'!$H51</f>
        <v>0</v>
      </c>
      <c r="P58" s="176">
        <f>P55*'Economische variabelen'!$H51</f>
        <v>0</v>
      </c>
      <c r="Q58" s="176">
        <f>Q55*'Economische variabelen'!$H51</f>
        <v>0</v>
      </c>
      <c r="R58" s="176">
        <f>R55*'Economische variabelen'!$H51</f>
        <v>0</v>
      </c>
      <c r="S58" s="176">
        <f>S55*'Economische variabelen'!$H51</f>
        <v>0</v>
      </c>
      <c r="T58" s="176">
        <f>T55*'Economische variabelen'!$H51</f>
        <v>0</v>
      </c>
      <c r="U58" s="176">
        <f>U55*'Economische variabelen'!$H51</f>
        <v>0</v>
      </c>
      <c r="V58" s="176">
        <f>V55*'Economische variabelen'!$H51</f>
        <v>0</v>
      </c>
      <c r="W58" s="176">
        <f>W55*'Economische variabelen'!$H51</f>
        <v>0</v>
      </c>
      <c r="X58" s="176">
        <f>X55*'Economische variabelen'!$H51</f>
        <v>0</v>
      </c>
      <c r="Y58" s="176">
        <f>Y55*'Economische variabelen'!$H51</f>
        <v>0</v>
      </c>
      <c r="Z58" s="176">
        <f>Z55*'Economische variabelen'!$H51</f>
        <v>0</v>
      </c>
      <c r="AA58" s="176">
        <f>AA55*'Economische variabelen'!$H51</f>
        <v>0</v>
      </c>
      <c r="AB58" s="176">
        <f>AB55*'Economische variabelen'!$H51</f>
        <v>0</v>
      </c>
      <c r="AC58" s="176">
        <f>AC55*'Economische variabelen'!$H51</f>
        <v>0</v>
      </c>
      <c r="AD58" s="176">
        <f>AD55*'Economische variabelen'!$H51</f>
        <v>0</v>
      </c>
      <c r="AE58" s="176">
        <f>AE55*'Economische variabelen'!$H51</f>
        <v>0</v>
      </c>
      <c r="AF58" s="176">
        <f>AF55*'Economische variabelen'!$H51</f>
        <v>0</v>
      </c>
      <c r="AG58" s="176">
        <f>AG55*'Economische variabelen'!$H51</f>
        <v>0</v>
      </c>
      <c r="AH58" s="176">
        <f>AH55*'Economische variabelen'!$H51</f>
        <v>0</v>
      </c>
      <c r="AI58" s="176">
        <f>AI55*'Economische variabelen'!$H51</f>
        <v>0</v>
      </c>
      <c r="AJ58" s="176">
        <f>AJ55*'Economische variabelen'!$H51</f>
        <v>0</v>
      </c>
      <c r="AK58" s="176">
        <f>AK55*'Economische variabelen'!$H51</f>
        <v>0</v>
      </c>
      <c r="AL58" s="176">
        <f>AL55*'Economische variabelen'!$H51</f>
        <v>0</v>
      </c>
      <c r="AM58" s="176">
        <f>AM55*'Economische variabelen'!$H51</f>
        <v>0</v>
      </c>
      <c r="AN58" s="176">
        <f>AN55*'Economische variabelen'!$H51</f>
        <v>0</v>
      </c>
      <c r="AO58" s="176">
        <f>AO55*'Economische variabelen'!$H51</f>
        <v>0</v>
      </c>
      <c r="AP58" s="176">
        <f>AP55*'Economische variabelen'!$H51</f>
        <v>0</v>
      </c>
      <c r="AQ58" s="176">
        <f>AQ55*'Economische variabelen'!$H51</f>
        <v>0</v>
      </c>
    </row>
    <row r="59" spans="1:43" ht="15.75" customHeight="1" x14ac:dyDescent="0.3">
      <c r="A59" s="16"/>
      <c r="C59" s="20"/>
      <c r="D59" s="20"/>
      <c r="E59" s="20"/>
      <c r="F59" s="20"/>
      <c r="G59" s="20"/>
      <c r="H59" s="20"/>
      <c r="I59" s="20"/>
      <c r="J59" s="20"/>
      <c r="K59" s="20"/>
      <c r="L59" s="20"/>
      <c r="M59" s="20"/>
      <c r="N59" s="20"/>
      <c r="O59" s="20"/>
      <c r="P59" s="20"/>
      <c r="Q59" s="20"/>
      <c r="R59" s="20"/>
      <c r="S59" s="20"/>
      <c r="T59" s="20"/>
      <c r="U59" s="20"/>
      <c r="V59" s="20"/>
      <c r="W59" s="20"/>
    </row>
    <row r="60" spans="1:43" ht="15.75" customHeight="1" x14ac:dyDescent="0.35">
      <c r="A60" s="10" t="s">
        <v>58</v>
      </c>
    </row>
    <row r="61" spans="1:43" ht="15.75" customHeight="1" x14ac:dyDescent="0.3">
      <c r="A61" s="14" t="s">
        <v>59</v>
      </c>
      <c r="B61" s="20"/>
      <c r="D61" s="175">
        <f>IF(D55&gt;0,'Economische variabelen'!$H21*'Invoer - uitgebreid'!$B9,0)</f>
        <v>0</v>
      </c>
      <c r="E61" s="175">
        <f>IF(E55&gt;0,'Economische variabelen'!$H52*'Invoer - uitgebreid'!$B9,0)</f>
        <v>0</v>
      </c>
      <c r="F61" s="175">
        <f>IF(F55&gt;0,'Economische variabelen'!$H52*'Invoer - uitgebreid'!$B9,0)</f>
        <v>0</v>
      </c>
      <c r="G61" s="175">
        <f>IF(G55&gt;0,'Economische variabelen'!$H52*'Invoer - uitgebreid'!$B9,0)</f>
        <v>0</v>
      </c>
      <c r="H61" s="175">
        <f>IF(H55&gt;0,'Economische variabelen'!$H52*'Invoer - uitgebreid'!$B9,0)</f>
        <v>0</v>
      </c>
      <c r="I61" s="175">
        <f>IF(I55&gt;0,'Economische variabelen'!$H52*'Invoer - uitgebreid'!$B9,0)</f>
        <v>0</v>
      </c>
      <c r="J61" s="175">
        <f>IF(J55&gt;0,'Economische variabelen'!$H52*'Invoer - uitgebreid'!$B9,0)</f>
        <v>0</v>
      </c>
      <c r="K61" s="175">
        <f>IF(K55&gt;0,'Economische variabelen'!$H52*'Invoer - uitgebreid'!$B9,0)</f>
        <v>0</v>
      </c>
      <c r="L61" s="175">
        <f>IF(L55&gt;0,'Economische variabelen'!$H52*'Invoer - uitgebreid'!$B9,0)</f>
        <v>0</v>
      </c>
      <c r="M61" s="175">
        <f>IF(M55&gt;0,'Economische variabelen'!$H52*'Invoer - uitgebreid'!$B9,0)</f>
        <v>0</v>
      </c>
      <c r="N61" s="175">
        <f>IF(N55&gt;0,'Economische variabelen'!$H52*'Invoer - uitgebreid'!$B9,0)</f>
        <v>0</v>
      </c>
      <c r="O61" s="175">
        <f>IF(O55&gt;0,'Economische variabelen'!$H52*'Invoer - uitgebreid'!$B9,0)</f>
        <v>0</v>
      </c>
      <c r="P61" s="175">
        <f>IF(P55&gt;0,'Economische variabelen'!$H52*'Invoer - uitgebreid'!$B9,0)</f>
        <v>0</v>
      </c>
      <c r="Q61" s="175">
        <f>IF(Q55&gt;0,'Economische variabelen'!$H52*'Invoer - uitgebreid'!$B9,0)</f>
        <v>0</v>
      </c>
      <c r="R61" s="175">
        <f>IF(R55&gt;0,'Economische variabelen'!$H52*'Invoer - uitgebreid'!$B9,0)</f>
        <v>0</v>
      </c>
      <c r="S61" s="175">
        <f>IF(S55&gt;0,'Economische variabelen'!$H52*'Invoer - uitgebreid'!$B9,0)</f>
        <v>0</v>
      </c>
      <c r="T61" s="175">
        <f>IF(T55&gt;0,'Economische variabelen'!$H52*'Invoer - uitgebreid'!$B9,0)</f>
        <v>0</v>
      </c>
      <c r="U61" s="175">
        <f>IF(U55&gt;0,'Economische variabelen'!$H52*'Invoer - uitgebreid'!$B9,0)</f>
        <v>0</v>
      </c>
      <c r="V61" s="175">
        <f>IF(V55&gt;0,'Economische variabelen'!$H52*'Invoer - uitgebreid'!$B9,0)</f>
        <v>0</v>
      </c>
      <c r="W61" s="175">
        <f>IF(W55&gt;0,'Economische variabelen'!$H52*'Invoer - uitgebreid'!$B9,0)</f>
        <v>0</v>
      </c>
      <c r="X61" s="175">
        <f>IF(X55&gt;0,'Economische variabelen'!$H52*'Invoer - uitgebreid'!$B9,0)</f>
        <v>0</v>
      </c>
      <c r="Y61" s="175">
        <f>IF(Y55&gt;0,'Economische variabelen'!$H52*'Invoer - uitgebreid'!$B9,0)</f>
        <v>0</v>
      </c>
      <c r="Z61" s="175">
        <f>IF(Z55&gt;0,'Economische variabelen'!$H52*'Invoer - uitgebreid'!$B9,0)</f>
        <v>0</v>
      </c>
      <c r="AA61" s="175">
        <f>IF(AA55&gt;0,'Economische variabelen'!$H52*'Invoer - uitgebreid'!$B9,0)</f>
        <v>0</v>
      </c>
      <c r="AB61" s="175">
        <f>IF(AB55&gt;0,'Economische variabelen'!$H52*'Invoer - uitgebreid'!$B9,0)</f>
        <v>0</v>
      </c>
      <c r="AC61" s="175">
        <f>IF(AC55&gt;0,'Economische variabelen'!$H52*'Invoer - uitgebreid'!$B9,0)</f>
        <v>0</v>
      </c>
      <c r="AD61" s="175">
        <f>IF(AD55&gt;0,'Economische variabelen'!$H52*'Invoer - uitgebreid'!$B9,0)</f>
        <v>0</v>
      </c>
      <c r="AE61" s="175">
        <f>IF(AE55&gt;0,'Economische variabelen'!$H52*'Invoer - uitgebreid'!$B9,0)</f>
        <v>0</v>
      </c>
      <c r="AF61" s="175">
        <f>IF(AF55&gt;0,'Economische variabelen'!$H52*'Invoer - uitgebreid'!$B9,0)</f>
        <v>0</v>
      </c>
      <c r="AG61" s="175">
        <f>IF(AG55&gt;0,'Economische variabelen'!$H52*'Invoer - uitgebreid'!$B9,0)</f>
        <v>0</v>
      </c>
      <c r="AH61" s="175">
        <f>IF(AH55&gt;0,'Economische variabelen'!$H52*'Invoer - uitgebreid'!$B9,0)</f>
        <v>0</v>
      </c>
      <c r="AI61" s="175">
        <f>IF(AI55&gt;0,'Economische variabelen'!$H52*'Invoer - uitgebreid'!$B9,0)</f>
        <v>0</v>
      </c>
      <c r="AJ61" s="175">
        <f>IF(AJ55&gt;0,'Economische variabelen'!$H52*'Invoer - uitgebreid'!$B9,0)</f>
        <v>0</v>
      </c>
      <c r="AK61" s="175">
        <f>IF(AK55&gt;0,'Economische variabelen'!$H52*'Invoer - uitgebreid'!$B9,0)</f>
        <v>0</v>
      </c>
      <c r="AL61" s="175">
        <f>IF(AL55&gt;0,'Economische variabelen'!$H52*'Invoer - uitgebreid'!$B9,0)</f>
        <v>0</v>
      </c>
      <c r="AM61" s="175">
        <f>IF(AM55&gt;0,'Economische variabelen'!$H52*'Invoer - uitgebreid'!$B9,0)</f>
        <v>0</v>
      </c>
      <c r="AN61" s="175">
        <f>IF(AN55&gt;0,'Economische variabelen'!$H52*'Invoer - uitgebreid'!$B9,0)</f>
        <v>0</v>
      </c>
      <c r="AO61" s="175">
        <f>IF(AO55&gt;0,'Economische variabelen'!$H52*'Invoer - uitgebreid'!$B9,0)</f>
        <v>0</v>
      </c>
      <c r="AP61" s="175">
        <f>IF(AP55&gt;0,'Economische variabelen'!$H52*'Invoer - uitgebreid'!$B9,0)</f>
        <v>0</v>
      </c>
      <c r="AQ61" s="175">
        <f>IF(AQ55&gt;0,'Economische variabelen'!$H52*'Invoer - uitgebreid'!$B9,0)</f>
        <v>0</v>
      </c>
    </row>
    <row r="62" spans="1:43" ht="15.75" customHeight="1" x14ac:dyDescent="0.3">
      <c r="A62" s="14" t="s">
        <v>209</v>
      </c>
      <c r="B62" s="20"/>
      <c r="D62" s="175">
        <f>IF(D55&gt;0,'Economische variabelen'!$H22*'Invoer - uitgebreid'!$B9,0)</f>
        <v>0</v>
      </c>
      <c r="E62" s="175">
        <f>IF(E55&gt;0,'Economische variabelen'!$H53*'Invoer - uitgebreid'!$B9,0)</f>
        <v>0</v>
      </c>
      <c r="F62" s="175">
        <f>IF(F55&gt;0,'Economische variabelen'!$H53*'Invoer - uitgebreid'!$B9,0)</f>
        <v>0</v>
      </c>
      <c r="G62" s="175">
        <f>IF(G55&gt;0,'Economische variabelen'!$H53*'Invoer - uitgebreid'!$B9,0)</f>
        <v>0</v>
      </c>
      <c r="H62" s="175">
        <f>IF(H55&gt;0,'Economische variabelen'!$H53*'Invoer - uitgebreid'!$B9,0)</f>
        <v>0</v>
      </c>
      <c r="I62" s="175">
        <f>IF(I55&gt;0,'Economische variabelen'!$H53*'Invoer - uitgebreid'!$B9,0)</f>
        <v>0</v>
      </c>
      <c r="J62" s="175">
        <f>IF(J55&gt;0,'Economische variabelen'!$H53*'Invoer - uitgebreid'!$B9,0)</f>
        <v>0</v>
      </c>
      <c r="K62" s="175">
        <f>IF(K55&gt;0,'Economische variabelen'!$H53*'Invoer - uitgebreid'!$B9,0)</f>
        <v>0</v>
      </c>
      <c r="L62" s="175">
        <f>IF(L55&gt;0,'Economische variabelen'!$H53*'Invoer - uitgebreid'!$B9,0)</f>
        <v>0</v>
      </c>
      <c r="M62" s="175">
        <f>IF(M55&gt;0,'Economische variabelen'!$H53*'Invoer - uitgebreid'!$B9,0)</f>
        <v>0</v>
      </c>
      <c r="N62" s="175">
        <f>IF(N55&gt;0,'Economische variabelen'!$H53*'Invoer - uitgebreid'!$B9,0)</f>
        <v>0</v>
      </c>
      <c r="O62" s="175">
        <f>IF(O55&gt;0,'Economische variabelen'!$H53*'Invoer - uitgebreid'!$B9,0)</f>
        <v>0</v>
      </c>
      <c r="P62" s="175">
        <f>IF(P55&gt;0,'Economische variabelen'!$H53*'Invoer - uitgebreid'!$B9,0)</f>
        <v>0</v>
      </c>
      <c r="Q62" s="175">
        <f>IF(Q55&gt;0,'Economische variabelen'!$H53*'Invoer - uitgebreid'!$B9,0)</f>
        <v>0</v>
      </c>
      <c r="R62" s="175">
        <f>IF(R55&gt;0,'Economische variabelen'!$H53*'Invoer - uitgebreid'!$B9,0)</f>
        <v>0</v>
      </c>
      <c r="S62" s="175">
        <f>IF(S55&gt;0,'Economische variabelen'!$H53*'Invoer - uitgebreid'!$B9,0)</f>
        <v>0</v>
      </c>
      <c r="T62" s="175">
        <f>IF(T55&gt;0,'Economische variabelen'!$H53*'Invoer - uitgebreid'!$B9,0)</f>
        <v>0</v>
      </c>
      <c r="U62" s="175">
        <f>IF(U55&gt;0,'Economische variabelen'!$H53*'Invoer - uitgebreid'!$B9,0)</f>
        <v>0</v>
      </c>
      <c r="V62" s="175">
        <f>IF(V55&gt;0,'Economische variabelen'!$H53*'Invoer - uitgebreid'!$B9,0)</f>
        <v>0</v>
      </c>
      <c r="W62" s="175">
        <f>IF(W55&gt;0,'Economische variabelen'!$H53*'Invoer - uitgebreid'!$B9,0)</f>
        <v>0</v>
      </c>
      <c r="X62" s="175">
        <f>IF(X55&gt;0,'Economische variabelen'!$H53*'Invoer - uitgebreid'!$B9,0)</f>
        <v>0</v>
      </c>
      <c r="Y62" s="175">
        <f>IF(Y55&gt;0,'Economische variabelen'!$H53*'Invoer - uitgebreid'!$B9,0)</f>
        <v>0</v>
      </c>
      <c r="Z62" s="175">
        <f>IF(Z55&gt;0,'Economische variabelen'!$H53*'Invoer - uitgebreid'!$B9,0)</f>
        <v>0</v>
      </c>
      <c r="AA62" s="175">
        <f>IF(AA55&gt;0,'Economische variabelen'!$H53*'Invoer - uitgebreid'!$B9,0)</f>
        <v>0</v>
      </c>
      <c r="AB62" s="175">
        <f>IF(AB55&gt;0,'Economische variabelen'!$H53*'Invoer - uitgebreid'!$B9,0)</f>
        <v>0</v>
      </c>
      <c r="AC62" s="175">
        <f>IF(AC55&gt;0,'Economische variabelen'!$H53*'Invoer - uitgebreid'!$B9,0)</f>
        <v>0</v>
      </c>
      <c r="AD62" s="175">
        <f>IF(AD55&gt;0,'Economische variabelen'!$H53*'Invoer - uitgebreid'!$B9,0)</f>
        <v>0</v>
      </c>
      <c r="AE62" s="175">
        <f>IF(AE55&gt;0,'Economische variabelen'!$H53*'Invoer - uitgebreid'!$B9,0)</f>
        <v>0</v>
      </c>
      <c r="AF62" s="175">
        <f>IF(AF55&gt;0,'Economische variabelen'!$H53*'Invoer - uitgebreid'!$B9,0)</f>
        <v>0</v>
      </c>
      <c r="AG62" s="175">
        <f>IF(AG55&gt;0,'Economische variabelen'!$H53*'Invoer - uitgebreid'!$B9,0)</f>
        <v>0</v>
      </c>
      <c r="AH62" s="175">
        <f>IF(AH55&gt;0,'Economische variabelen'!$H53*'Invoer - uitgebreid'!$B9,0)</f>
        <v>0</v>
      </c>
      <c r="AI62" s="175">
        <f>IF(AI55&gt;0,'Economische variabelen'!$H53*'Invoer - uitgebreid'!$B9,0)</f>
        <v>0</v>
      </c>
      <c r="AJ62" s="175">
        <f>IF(AJ55&gt;0,'Economische variabelen'!$H53*'Invoer - uitgebreid'!$B9,0)</f>
        <v>0</v>
      </c>
      <c r="AK62" s="175">
        <f>IF(AK55&gt;0,'Economische variabelen'!$H53*'Invoer - uitgebreid'!$B9,0)</f>
        <v>0</v>
      </c>
      <c r="AL62" s="175">
        <f>IF(AL55&gt;0,'Economische variabelen'!$H53*'Invoer - uitgebreid'!$B9,0)</f>
        <v>0</v>
      </c>
      <c r="AM62" s="175">
        <f>IF(AM55&gt;0,'Economische variabelen'!$H53*'Invoer - uitgebreid'!$B9,0)</f>
        <v>0</v>
      </c>
      <c r="AN62" s="175">
        <f>IF(AN55&gt;0,'Economische variabelen'!$H53*'Invoer - uitgebreid'!$B9,0)</f>
        <v>0</v>
      </c>
      <c r="AO62" s="175">
        <f>IF(AO55&gt;0,'Economische variabelen'!$H53*'Invoer - uitgebreid'!$B9,0)</f>
        <v>0</v>
      </c>
      <c r="AP62" s="175">
        <f>IF(AP55&gt;0,'Economische variabelen'!$H53*'Invoer - uitgebreid'!$B9,0)</f>
        <v>0</v>
      </c>
      <c r="AQ62" s="175">
        <f>IF(AQ55&gt;0,'Economische variabelen'!$H53*'Invoer - uitgebreid'!$B9,0)</f>
        <v>0</v>
      </c>
    </row>
    <row r="63" spans="1:43" ht="15.75" customHeight="1" x14ac:dyDescent="0.25"/>
    <row r="64" spans="1:43" ht="15.75" customHeight="1" x14ac:dyDescent="0.3">
      <c r="A64" s="7" t="s">
        <v>210</v>
      </c>
      <c r="B64" s="176"/>
      <c r="C64" s="176"/>
      <c r="D64" s="176">
        <f t="shared" ref="D64:AQ64" si="5">D58+SUM(D61:D62)</f>
        <v>0</v>
      </c>
      <c r="E64" s="176">
        <f t="shared" si="5"/>
        <v>0</v>
      </c>
      <c r="F64" s="176">
        <f t="shared" si="5"/>
        <v>0</v>
      </c>
      <c r="G64" s="176">
        <f t="shared" si="5"/>
        <v>0</v>
      </c>
      <c r="H64" s="176">
        <f t="shared" si="5"/>
        <v>0</v>
      </c>
      <c r="I64" s="176">
        <f t="shared" si="5"/>
        <v>0</v>
      </c>
      <c r="J64" s="176">
        <f t="shared" si="5"/>
        <v>0</v>
      </c>
      <c r="K64" s="176">
        <f t="shared" si="5"/>
        <v>0</v>
      </c>
      <c r="L64" s="176">
        <f t="shared" si="5"/>
        <v>0</v>
      </c>
      <c r="M64" s="176">
        <f t="shared" si="5"/>
        <v>0</v>
      </c>
      <c r="N64" s="176">
        <f t="shared" si="5"/>
        <v>0</v>
      </c>
      <c r="O64" s="176">
        <f t="shared" si="5"/>
        <v>0</v>
      </c>
      <c r="P64" s="176">
        <f t="shared" si="5"/>
        <v>0</v>
      </c>
      <c r="Q64" s="176">
        <f t="shared" si="5"/>
        <v>0</v>
      </c>
      <c r="R64" s="176">
        <f t="shared" si="5"/>
        <v>0</v>
      </c>
      <c r="S64" s="176">
        <f t="shared" si="5"/>
        <v>0</v>
      </c>
      <c r="T64" s="176">
        <f t="shared" si="5"/>
        <v>0</v>
      </c>
      <c r="U64" s="176">
        <f t="shared" si="5"/>
        <v>0</v>
      </c>
      <c r="V64" s="176">
        <f t="shared" si="5"/>
        <v>0</v>
      </c>
      <c r="W64" s="176">
        <f t="shared" si="5"/>
        <v>0</v>
      </c>
      <c r="X64" s="176">
        <f t="shared" si="5"/>
        <v>0</v>
      </c>
      <c r="Y64" s="176">
        <f t="shared" si="5"/>
        <v>0</v>
      </c>
      <c r="Z64" s="176">
        <f t="shared" si="5"/>
        <v>0</v>
      </c>
      <c r="AA64" s="176">
        <f t="shared" si="5"/>
        <v>0</v>
      </c>
      <c r="AB64" s="176">
        <f t="shared" si="5"/>
        <v>0</v>
      </c>
      <c r="AC64" s="176">
        <f t="shared" si="5"/>
        <v>0</v>
      </c>
      <c r="AD64" s="176">
        <f t="shared" si="5"/>
        <v>0</v>
      </c>
      <c r="AE64" s="176">
        <f t="shared" si="5"/>
        <v>0</v>
      </c>
      <c r="AF64" s="176">
        <f t="shared" si="5"/>
        <v>0</v>
      </c>
      <c r="AG64" s="176">
        <f t="shared" si="5"/>
        <v>0</v>
      </c>
      <c r="AH64" s="176">
        <f t="shared" si="5"/>
        <v>0</v>
      </c>
      <c r="AI64" s="176">
        <f t="shared" si="5"/>
        <v>0</v>
      </c>
      <c r="AJ64" s="176">
        <f t="shared" si="5"/>
        <v>0</v>
      </c>
      <c r="AK64" s="176">
        <f t="shared" si="5"/>
        <v>0</v>
      </c>
      <c r="AL64" s="176">
        <f t="shared" si="5"/>
        <v>0</v>
      </c>
      <c r="AM64" s="176">
        <f t="shared" si="5"/>
        <v>0</v>
      </c>
      <c r="AN64" s="176">
        <f t="shared" si="5"/>
        <v>0</v>
      </c>
      <c r="AO64" s="176">
        <f t="shared" si="5"/>
        <v>0</v>
      </c>
      <c r="AP64" s="176">
        <f t="shared" si="5"/>
        <v>0</v>
      </c>
      <c r="AQ64" s="176">
        <f t="shared" si="5"/>
        <v>0</v>
      </c>
    </row>
    <row r="65" spans="1:43" ht="15.75" customHeight="1" x14ac:dyDescent="0.3">
      <c r="A65" s="14"/>
      <c r="B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row>
    <row r="66" spans="1:43" ht="15.75" customHeight="1" x14ac:dyDescent="0.35">
      <c r="A66" s="10" t="s">
        <v>53</v>
      </c>
    </row>
    <row r="67" spans="1:43" ht="15.75" customHeight="1" x14ac:dyDescent="0.3">
      <c r="A67" s="14" t="s">
        <v>211</v>
      </c>
      <c r="C67" s="19">
        <f t="shared" ref="C67:AQ67" si="6">C64-C51</f>
        <v>0</v>
      </c>
      <c r="D67" s="19">
        <f t="shared" si="6"/>
        <v>0</v>
      </c>
      <c r="E67" s="19">
        <f t="shared" si="6"/>
        <v>0</v>
      </c>
      <c r="F67" s="19">
        <f t="shared" si="6"/>
        <v>0</v>
      </c>
      <c r="G67" s="19">
        <f t="shared" si="6"/>
        <v>0</v>
      </c>
      <c r="H67" s="19">
        <f t="shared" si="6"/>
        <v>0</v>
      </c>
      <c r="I67" s="19">
        <f t="shared" si="6"/>
        <v>0</v>
      </c>
      <c r="J67" s="19">
        <f t="shared" si="6"/>
        <v>0</v>
      </c>
      <c r="K67" s="19">
        <f t="shared" si="6"/>
        <v>0</v>
      </c>
      <c r="L67" s="19">
        <f t="shared" si="6"/>
        <v>0</v>
      </c>
      <c r="M67" s="19">
        <f t="shared" si="6"/>
        <v>0</v>
      </c>
      <c r="N67" s="19">
        <f t="shared" si="6"/>
        <v>0</v>
      </c>
      <c r="O67" s="19">
        <f t="shared" si="6"/>
        <v>0</v>
      </c>
      <c r="P67" s="19">
        <f t="shared" si="6"/>
        <v>0</v>
      </c>
      <c r="Q67" s="19">
        <f t="shared" si="6"/>
        <v>0</v>
      </c>
      <c r="R67" s="19">
        <f t="shared" si="6"/>
        <v>0</v>
      </c>
      <c r="S67" s="19">
        <f t="shared" si="6"/>
        <v>0</v>
      </c>
      <c r="T67" s="19">
        <f t="shared" si="6"/>
        <v>0</v>
      </c>
      <c r="U67" s="19">
        <f t="shared" si="6"/>
        <v>0</v>
      </c>
      <c r="V67" s="19">
        <f t="shared" si="6"/>
        <v>0</v>
      </c>
      <c r="W67" s="19">
        <f t="shared" si="6"/>
        <v>0</v>
      </c>
      <c r="X67" s="19">
        <f t="shared" si="6"/>
        <v>0</v>
      </c>
      <c r="Y67" s="19">
        <f t="shared" si="6"/>
        <v>0</v>
      </c>
      <c r="Z67" s="19">
        <f t="shared" si="6"/>
        <v>0</v>
      </c>
      <c r="AA67" s="19">
        <f t="shared" si="6"/>
        <v>0</v>
      </c>
      <c r="AB67" s="19">
        <f t="shared" si="6"/>
        <v>0</v>
      </c>
      <c r="AC67" s="19">
        <f t="shared" si="6"/>
        <v>0</v>
      </c>
      <c r="AD67" s="19">
        <f t="shared" si="6"/>
        <v>0</v>
      </c>
      <c r="AE67" s="19">
        <f t="shared" si="6"/>
        <v>0</v>
      </c>
      <c r="AF67" s="19">
        <f t="shared" si="6"/>
        <v>0</v>
      </c>
      <c r="AG67" s="19">
        <f t="shared" si="6"/>
        <v>0</v>
      </c>
      <c r="AH67" s="19">
        <f t="shared" si="6"/>
        <v>0</v>
      </c>
      <c r="AI67" s="19">
        <f t="shared" si="6"/>
        <v>0</v>
      </c>
      <c r="AJ67" s="19">
        <f t="shared" si="6"/>
        <v>0</v>
      </c>
      <c r="AK67" s="19">
        <f t="shared" si="6"/>
        <v>0</v>
      </c>
      <c r="AL67" s="19">
        <f t="shared" si="6"/>
        <v>0</v>
      </c>
      <c r="AM67" s="19">
        <f t="shared" si="6"/>
        <v>0</v>
      </c>
      <c r="AN67" s="19">
        <f t="shared" si="6"/>
        <v>0</v>
      </c>
      <c r="AO67" s="19">
        <f t="shared" si="6"/>
        <v>0</v>
      </c>
      <c r="AP67" s="19">
        <f t="shared" si="6"/>
        <v>0</v>
      </c>
      <c r="AQ67" s="19">
        <f t="shared" si="6"/>
        <v>0</v>
      </c>
    </row>
    <row r="68" spans="1:43" ht="15.75" customHeight="1" x14ac:dyDescent="0.3">
      <c r="A68" s="14" t="s">
        <v>212</v>
      </c>
      <c r="C68" s="19">
        <f>C67</f>
        <v>0</v>
      </c>
      <c r="D68" s="178"/>
      <c r="E68" s="19">
        <f>C68+E67</f>
        <v>0</v>
      </c>
      <c r="F68" s="19">
        <f t="shared" ref="F68:AQ68" si="7">E68+F67</f>
        <v>0</v>
      </c>
      <c r="G68" s="19">
        <f t="shared" si="7"/>
        <v>0</v>
      </c>
      <c r="H68" s="19">
        <f t="shared" si="7"/>
        <v>0</v>
      </c>
      <c r="I68" s="19">
        <f t="shared" si="7"/>
        <v>0</v>
      </c>
      <c r="J68" s="19">
        <f t="shared" si="7"/>
        <v>0</v>
      </c>
      <c r="K68" s="19">
        <f t="shared" si="7"/>
        <v>0</v>
      </c>
      <c r="L68" s="19">
        <f t="shared" si="7"/>
        <v>0</v>
      </c>
      <c r="M68" s="19">
        <f t="shared" si="7"/>
        <v>0</v>
      </c>
      <c r="N68" s="19">
        <f t="shared" si="7"/>
        <v>0</v>
      </c>
      <c r="O68" s="19">
        <f t="shared" si="7"/>
        <v>0</v>
      </c>
      <c r="P68" s="19">
        <f t="shared" si="7"/>
        <v>0</v>
      </c>
      <c r="Q68" s="19">
        <f t="shared" si="7"/>
        <v>0</v>
      </c>
      <c r="R68" s="19">
        <f t="shared" si="7"/>
        <v>0</v>
      </c>
      <c r="S68" s="19">
        <f t="shared" si="7"/>
        <v>0</v>
      </c>
      <c r="T68" s="19">
        <f t="shared" si="7"/>
        <v>0</v>
      </c>
      <c r="U68" s="19">
        <f t="shared" si="7"/>
        <v>0</v>
      </c>
      <c r="V68" s="19">
        <f t="shared" si="7"/>
        <v>0</v>
      </c>
      <c r="W68" s="19">
        <f t="shared" si="7"/>
        <v>0</v>
      </c>
      <c r="X68" s="19">
        <f t="shared" si="7"/>
        <v>0</v>
      </c>
      <c r="Y68" s="19">
        <f t="shared" si="7"/>
        <v>0</v>
      </c>
      <c r="Z68" s="19">
        <f t="shared" si="7"/>
        <v>0</v>
      </c>
      <c r="AA68" s="19">
        <f t="shared" si="7"/>
        <v>0</v>
      </c>
      <c r="AB68" s="19">
        <f t="shared" si="7"/>
        <v>0</v>
      </c>
      <c r="AC68" s="19">
        <f t="shared" si="7"/>
        <v>0</v>
      </c>
      <c r="AD68" s="19">
        <f t="shared" si="7"/>
        <v>0</v>
      </c>
      <c r="AE68" s="19">
        <f t="shared" si="7"/>
        <v>0</v>
      </c>
      <c r="AF68" s="19">
        <f t="shared" si="7"/>
        <v>0</v>
      </c>
      <c r="AG68" s="19">
        <f t="shared" si="7"/>
        <v>0</v>
      </c>
      <c r="AH68" s="19">
        <f t="shared" si="7"/>
        <v>0</v>
      </c>
      <c r="AI68" s="19">
        <f t="shared" si="7"/>
        <v>0</v>
      </c>
      <c r="AJ68" s="19">
        <f t="shared" si="7"/>
        <v>0</v>
      </c>
      <c r="AK68" s="19">
        <f t="shared" si="7"/>
        <v>0</v>
      </c>
      <c r="AL68" s="19">
        <f t="shared" si="7"/>
        <v>0</v>
      </c>
      <c r="AM68" s="19">
        <f t="shared" si="7"/>
        <v>0</v>
      </c>
      <c r="AN68" s="19">
        <f t="shared" si="7"/>
        <v>0</v>
      </c>
      <c r="AO68" s="19">
        <f t="shared" si="7"/>
        <v>0</v>
      </c>
      <c r="AP68" s="19">
        <f t="shared" si="7"/>
        <v>0</v>
      </c>
      <c r="AQ68" s="19">
        <f t="shared" si="7"/>
        <v>0</v>
      </c>
    </row>
    <row r="69" spans="1:43" ht="15.75" customHeight="1" x14ac:dyDescent="0.3">
      <c r="A69" s="16"/>
      <c r="D69" s="20"/>
    </row>
    <row r="70" spans="1:43" ht="15.75" customHeight="1" x14ac:dyDescent="0.3">
      <c r="A70" s="14" t="s">
        <v>213</v>
      </c>
      <c r="B70" s="19">
        <f>IF(SUM(C67:AQ67)&lt;&gt;0,SUM(C67:AQ67)/'Invoer - uitgebreid'!$C9,0)</f>
        <v>0</v>
      </c>
    </row>
    <row r="71" spans="1:43" ht="15.75" customHeight="1" x14ac:dyDescent="0.3">
      <c r="A71" s="9" t="s">
        <v>214</v>
      </c>
      <c r="B71" s="19">
        <f>IF(B70&lt;&gt;0,B70/'Invoer - uitgebreid'!$B9,0)</f>
        <v>0</v>
      </c>
    </row>
    <row r="72" spans="1:43" ht="15.75" customHeight="1" x14ac:dyDescent="0.45">
      <c r="A72" s="180"/>
      <c r="B72" s="180"/>
      <c r="C72" s="181"/>
      <c r="D72" s="181"/>
      <c r="E72" s="181"/>
      <c r="F72" s="181"/>
      <c r="G72" s="181"/>
      <c r="H72" s="181"/>
      <c r="I72" s="181"/>
      <c r="J72" s="181"/>
      <c r="K72" s="181"/>
      <c r="L72" s="181"/>
      <c r="M72" s="181"/>
      <c r="N72" s="181"/>
      <c r="O72" s="181"/>
      <c r="P72" s="181"/>
      <c r="Q72" s="181"/>
      <c r="R72" s="181"/>
      <c r="S72" s="181"/>
      <c r="T72" s="181"/>
      <c r="U72" s="181"/>
      <c r="V72" s="181"/>
      <c r="W72" s="181"/>
    </row>
    <row r="73" spans="1:43" ht="15.75" customHeight="1" x14ac:dyDescent="0.4">
      <c r="A73" s="5" t="s">
        <v>11</v>
      </c>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row>
    <row r="74" spans="1:43" ht="15.75" customHeight="1" x14ac:dyDescent="0.3">
      <c r="C74" s="11"/>
      <c r="D74" s="11" t="s">
        <v>75</v>
      </c>
      <c r="E74" s="11"/>
      <c r="F74" s="11"/>
      <c r="G74" s="11"/>
      <c r="H74" s="11"/>
      <c r="I74" s="11"/>
      <c r="J74" s="11"/>
      <c r="K74" s="11"/>
      <c r="L74" s="11"/>
      <c r="M74" s="11"/>
      <c r="N74" s="11"/>
      <c r="O74" s="11"/>
      <c r="P74" s="11"/>
      <c r="Q74" s="11"/>
      <c r="R74" s="11"/>
      <c r="S74" s="11"/>
      <c r="T74" s="11"/>
      <c r="U74" s="11"/>
      <c r="V74" s="11"/>
      <c r="W74" s="11"/>
    </row>
    <row r="75" spans="1:43" ht="15.75" customHeight="1" x14ac:dyDescent="0.35">
      <c r="A75" s="10" t="s">
        <v>45</v>
      </c>
      <c r="B75" s="11" t="s">
        <v>215</v>
      </c>
      <c r="C75" s="11">
        <v>0</v>
      </c>
      <c r="D75" s="11">
        <v>1</v>
      </c>
      <c r="E75" s="11">
        <v>2</v>
      </c>
      <c r="F75" s="11">
        <v>3</v>
      </c>
      <c r="G75" s="11">
        <v>4</v>
      </c>
      <c r="H75" s="11">
        <v>5</v>
      </c>
      <c r="I75" s="11">
        <v>6</v>
      </c>
      <c r="J75" s="11">
        <v>7</v>
      </c>
      <c r="K75" s="11">
        <v>8</v>
      </c>
      <c r="L75" s="11">
        <v>9</v>
      </c>
      <c r="M75" s="11">
        <v>10</v>
      </c>
      <c r="N75" s="11">
        <v>11</v>
      </c>
      <c r="O75" s="11">
        <v>12</v>
      </c>
      <c r="P75" s="11">
        <v>13</v>
      </c>
      <c r="Q75" s="11">
        <v>14</v>
      </c>
      <c r="R75" s="11">
        <v>15</v>
      </c>
      <c r="S75" s="11">
        <v>16</v>
      </c>
      <c r="T75" s="11">
        <v>17</v>
      </c>
      <c r="U75" s="11">
        <v>18</v>
      </c>
      <c r="V75" s="11">
        <v>19</v>
      </c>
      <c r="W75" s="11">
        <v>20</v>
      </c>
      <c r="X75" s="11">
        <v>21</v>
      </c>
      <c r="Y75" s="11">
        <v>22</v>
      </c>
      <c r="Z75" s="11">
        <v>23</v>
      </c>
      <c r="AA75" s="11">
        <v>24</v>
      </c>
      <c r="AB75" s="11">
        <v>25</v>
      </c>
      <c r="AC75" s="11">
        <v>26</v>
      </c>
      <c r="AD75" s="11">
        <v>27</v>
      </c>
      <c r="AE75" s="11">
        <v>28</v>
      </c>
      <c r="AF75" s="11">
        <v>29</v>
      </c>
      <c r="AG75" s="11">
        <v>30</v>
      </c>
      <c r="AH75" s="11">
        <v>31</v>
      </c>
      <c r="AI75" s="11">
        <v>32</v>
      </c>
      <c r="AJ75" s="11">
        <v>33</v>
      </c>
      <c r="AK75" s="11">
        <v>34</v>
      </c>
      <c r="AL75" s="11">
        <v>35</v>
      </c>
      <c r="AM75" s="11">
        <v>36</v>
      </c>
      <c r="AN75" s="11">
        <v>37</v>
      </c>
      <c r="AO75" s="11">
        <v>38</v>
      </c>
      <c r="AP75" s="11">
        <v>39</v>
      </c>
      <c r="AQ75" s="11">
        <v>40</v>
      </c>
    </row>
    <row r="76" spans="1:43" ht="15.75" customHeight="1" x14ac:dyDescent="0.3">
      <c r="A76" s="14" t="s">
        <v>206</v>
      </c>
      <c r="B76" s="174">
        <f>'Economische variabelen'!H66</f>
        <v>12000</v>
      </c>
      <c r="C76" s="175">
        <f>B76*'Invoer - uitgebreid'!B12</f>
        <v>0</v>
      </c>
      <c r="D76" s="20"/>
      <c r="E76" s="20"/>
      <c r="F76" s="20"/>
      <c r="G76" s="20"/>
      <c r="H76" s="20"/>
      <c r="I76" s="20"/>
      <c r="J76" s="20"/>
      <c r="K76" s="20"/>
      <c r="L76" s="20"/>
      <c r="M76" s="20"/>
      <c r="N76" s="20"/>
      <c r="O76" s="20"/>
      <c r="P76" s="20"/>
      <c r="Q76" s="20"/>
      <c r="R76" s="20"/>
    </row>
    <row r="77" spans="1:43" ht="15.75" customHeight="1" x14ac:dyDescent="0.3">
      <c r="A77" s="14" t="s">
        <v>47</v>
      </c>
      <c r="B77" s="174">
        <f>'Economische variabelen'!H67</f>
        <v>9700</v>
      </c>
      <c r="C77" s="175">
        <f>B77*'Invoer - uitgebreid'!B12</f>
        <v>0</v>
      </c>
      <c r="D77" s="20"/>
      <c r="E77" s="20"/>
      <c r="F77" s="20"/>
      <c r="G77" s="20"/>
      <c r="H77" s="20"/>
      <c r="I77" s="20"/>
      <c r="J77" s="20"/>
      <c r="K77" s="20"/>
      <c r="L77" s="20"/>
      <c r="M77" s="20"/>
      <c r="N77" s="20"/>
      <c r="O77" s="20"/>
      <c r="P77" s="20"/>
      <c r="Q77" s="20"/>
      <c r="R77" s="20"/>
    </row>
    <row r="78" spans="1:43" ht="15.75" customHeight="1" x14ac:dyDescent="0.25"/>
    <row r="79" spans="1:43" ht="15.75" customHeight="1" x14ac:dyDescent="0.35">
      <c r="A79" s="10" t="s">
        <v>48</v>
      </c>
      <c r="B79" s="11" t="s">
        <v>161</v>
      </c>
    </row>
    <row r="80" spans="1:43" ht="15.75" customHeight="1" x14ac:dyDescent="0.3">
      <c r="A80" s="14" t="s">
        <v>54</v>
      </c>
      <c r="B80" s="174">
        <f>'Economische variabelen'!H70</f>
        <v>416</v>
      </c>
      <c r="C80" s="20"/>
      <c r="D80" s="175">
        <f>IF(D75&lt;='Invoer - uitgebreid'!$C12,$B80*'Invoer - uitgebreid'!$B12,0)</f>
        <v>0</v>
      </c>
      <c r="E80" s="175">
        <f>IF(E75&lt;='Invoer - uitgebreid'!$C12,$B80*'Invoer - uitgebreid'!$B12,0)</f>
        <v>0</v>
      </c>
      <c r="F80" s="175">
        <f>IF(F75&lt;='Invoer - uitgebreid'!$C12,$B80*'Invoer - uitgebreid'!$B12,0)</f>
        <v>0</v>
      </c>
      <c r="G80" s="175">
        <f>IF(G75&lt;='Invoer - uitgebreid'!$C12,$B80*'Invoer - uitgebreid'!$B12,0)</f>
        <v>0</v>
      </c>
      <c r="H80" s="175">
        <f>IF(H75&lt;='Invoer - uitgebreid'!$C12,$B80*'Invoer - uitgebreid'!$B12,0)</f>
        <v>0</v>
      </c>
      <c r="I80" s="175">
        <f>IF(I75&lt;='Invoer - uitgebreid'!$C12,$B80*'Invoer - uitgebreid'!$B12,0)</f>
        <v>0</v>
      </c>
      <c r="J80" s="175">
        <f>IF(J75&lt;='Invoer - uitgebreid'!$C12,$B80*'Invoer - uitgebreid'!$B12,0)</f>
        <v>0</v>
      </c>
      <c r="K80" s="175">
        <f>IF(K75&lt;='Invoer - uitgebreid'!$C12,$B80*'Invoer - uitgebreid'!$B12,0)</f>
        <v>0</v>
      </c>
      <c r="L80" s="175">
        <f>IF(L75&lt;='Invoer - uitgebreid'!$C12,$B80*'Invoer - uitgebreid'!$B12,0)</f>
        <v>0</v>
      </c>
      <c r="M80" s="175">
        <f>IF(M75&lt;='Invoer - uitgebreid'!$C12,$B80*'Invoer - uitgebreid'!$B12,0)</f>
        <v>0</v>
      </c>
      <c r="N80" s="175">
        <f>IF(N75&lt;='Invoer - uitgebreid'!$C12,$B80*'Invoer - uitgebreid'!$B12,0)</f>
        <v>0</v>
      </c>
      <c r="O80" s="175">
        <f>IF(O75&lt;='Invoer - uitgebreid'!$C12,$B80*'Invoer - uitgebreid'!$B12,0)</f>
        <v>0</v>
      </c>
      <c r="P80" s="175">
        <f>IF(P75&lt;='Invoer - uitgebreid'!$C12,$B80*'Invoer - uitgebreid'!$B12,0)</f>
        <v>0</v>
      </c>
      <c r="Q80" s="175">
        <f>IF(Q75&lt;='Invoer - uitgebreid'!$C12,$B80*'Invoer - uitgebreid'!$B12,0)</f>
        <v>0</v>
      </c>
      <c r="R80" s="175">
        <f>IF(R75&lt;='Invoer - uitgebreid'!$C12,$B80*'Invoer - uitgebreid'!$B12,0)</f>
        <v>0</v>
      </c>
      <c r="S80" s="175">
        <f>IF(S75&lt;='Invoer - uitgebreid'!$C12,$B80*'Invoer - uitgebreid'!$B12,0)</f>
        <v>0</v>
      </c>
      <c r="T80" s="175">
        <f>IF(T75&lt;='Invoer - uitgebreid'!$C12,$B80*'Invoer - uitgebreid'!$B12,0)</f>
        <v>0</v>
      </c>
      <c r="U80" s="175">
        <f>IF(U75&lt;='Invoer - uitgebreid'!$C12,$B80*'Invoer - uitgebreid'!$B12,0)</f>
        <v>0</v>
      </c>
      <c r="V80" s="175">
        <f>IF(V75&lt;='Invoer - uitgebreid'!$C12,$B80*'Invoer - uitgebreid'!$B12,0)</f>
        <v>0</v>
      </c>
      <c r="W80" s="175">
        <f>IF(W75&lt;='Invoer - uitgebreid'!$C12,$B80*'Invoer - uitgebreid'!$B12,0)</f>
        <v>0</v>
      </c>
      <c r="X80" s="175">
        <f>IF(X75&lt;='Invoer - uitgebreid'!$C12,$B80*'Invoer - uitgebreid'!$B12,0)</f>
        <v>0</v>
      </c>
      <c r="Y80" s="175">
        <f>IF(Y75&lt;='Invoer - uitgebreid'!$C12,$B80*'Invoer - uitgebreid'!$B12,0)</f>
        <v>0</v>
      </c>
      <c r="Z80" s="175">
        <f>IF(Z75&lt;='Invoer - uitgebreid'!$C12,$B80*'Invoer - uitgebreid'!$B12,0)</f>
        <v>0</v>
      </c>
      <c r="AA80" s="175">
        <f>IF(AA75&lt;='Invoer - uitgebreid'!$C12,$B80*'Invoer - uitgebreid'!$B12,0)</f>
        <v>0</v>
      </c>
      <c r="AB80" s="175">
        <f>IF(AB75&lt;='Invoer - uitgebreid'!$C12,$B80*'Invoer - uitgebreid'!$B12,0)</f>
        <v>0</v>
      </c>
      <c r="AC80" s="175">
        <f>IF(AC75&lt;='Invoer - uitgebreid'!$C12,$B80*'Invoer - uitgebreid'!$B12,0)</f>
        <v>0</v>
      </c>
      <c r="AD80" s="175">
        <f>IF(AD75&lt;='Invoer - uitgebreid'!$C12,$B80*'Invoer - uitgebreid'!$B12,0)</f>
        <v>0</v>
      </c>
      <c r="AE80" s="175">
        <f>IF(AE75&lt;='Invoer - uitgebreid'!$C12,$B80*'Invoer - uitgebreid'!$B12,0)</f>
        <v>0</v>
      </c>
      <c r="AF80" s="175">
        <f>IF(AF75&lt;='Invoer - uitgebreid'!$C12,$B80*'Invoer - uitgebreid'!$B12,0)</f>
        <v>0</v>
      </c>
      <c r="AG80" s="175">
        <f>IF(AG75&lt;='Invoer - uitgebreid'!$C12,$B80*'Invoer - uitgebreid'!$B12,0)</f>
        <v>0</v>
      </c>
      <c r="AH80" s="175">
        <f>IF(AH75&lt;='Invoer - uitgebreid'!$C12,$B80*'Invoer - uitgebreid'!$B12,0)</f>
        <v>0</v>
      </c>
      <c r="AI80" s="175">
        <f>IF(AI75&lt;='Invoer - uitgebreid'!$C12,$B80*'Invoer - uitgebreid'!$B12,0)</f>
        <v>0</v>
      </c>
      <c r="AJ80" s="175">
        <f>IF(AJ75&lt;='Invoer - uitgebreid'!$C12,$B80*'Invoer - uitgebreid'!$B12,0)</f>
        <v>0</v>
      </c>
      <c r="AK80" s="175">
        <f>IF(AK75&lt;='Invoer - uitgebreid'!$C12,$B80*'Invoer - uitgebreid'!$B12,0)</f>
        <v>0</v>
      </c>
      <c r="AL80" s="175">
        <f>IF(AL75&lt;='Invoer - uitgebreid'!$C12,$B80*'Invoer - uitgebreid'!$B12,0)</f>
        <v>0</v>
      </c>
      <c r="AM80" s="175">
        <f>IF(AM75&lt;='Invoer - uitgebreid'!$C12,$B80*'Invoer - uitgebreid'!$B12,0)</f>
        <v>0</v>
      </c>
      <c r="AN80" s="175">
        <f>IF(AN75&lt;='Invoer - uitgebreid'!$C12,$B80*'Invoer - uitgebreid'!$B12,0)</f>
        <v>0</v>
      </c>
      <c r="AO80" s="175">
        <f>IF(AO75&lt;='Invoer - uitgebreid'!$C12,$B80*'Invoer - uitgebreid'!$B12,0)</f>
        <v>0</v>
      </c>
      <c r="AP80" s="175">
        <f>IF(AP75&lt;='Invoer - uitgebreid'!$C12,$B80*'Invoer - uitgebreid'!$B12,0)</f>
        <v>0</v>
      </c>
      <c r="AQ80" s="175">
        <f>IF(AQ75&lt;='Invoer - uitgebreid'!$C12,$B80*'Invoer - uitgebreid'!$B12,0)</f>
        <v>0</v>
      </c>
    </row>
    <row r="81" spans="1:43" ht="15.75" customHeight="1" x14ac:dyDescent="0.3">
      <c r="A81" s="14" t="s">
        <v>55</v>
      </c>
      <c r="B81" s="174">
        <f>'Economische variabelen'!H71</f>
        <v>50</v>
      </c>
      <c r="C81" s="20"/>
      <c r="D81" s="175">
        <f>IF(D75&lt;='Invoer - uitgebreid'!$C12,$B81*'Invoer - uitgebreid'!$B12,0)</f>
        <v>0</v>
      </c>
      <c r="E81" s="175">
        <f>IF(E75&lt;='Invoer - uitgebreid'!$C12,$B81*'Invoer - uitgebreid'!$B12,0)</f>
        <v>0</v>
      </c>
      <c r="F81" s="175">
        <f>IF(F75&lt;='Invoer - uitgebreid'!$C12,$B81*'Invoer - uitgebreid'!$B12,0)</f>
        <v>0</v>
      </c>
      <c r="G81" s="175">
        <f>IF(G75&lt;='Invoer - uitgebreid'!$C12,$B81*'Invoer - uitgebreid'!$B12,0)</f>
        <v>0</v>
      </c>
      <c r="H81" s="175">
        <f>IF(H75&lt;='Invoer - uitgebreid'!$C12,$B81*'Invoer - uitgebreid'!$B12,0)</f>
        <v>0</v>
      </c>
      <c r="I81" s="175">
        <f>IF(I75&lt;='Invoer - uitgebreid'!$C12,$B81*'Invoer - uitgebreid'!$B12,0)</f>
        <v>0</v>
      </c>
      <c r="J81" s="175">
        <f>IF(J75&lt;='Invoer - uitgebreid'!$C12,$B81*'Invoer - uitgebreid'!$B12,0)</f>
        <v>0</v>
      </c>
      <c r="K81" s="175">
        <f>IF(K75&lt;='Invoer - uitgebreid'!$C12,$B81*'Invoer - uitgebreid'!$B12,0)</f>
        <v>0</v>
      </c>
      <c r="L81" s="175">
        <f>IF(L75&lt;='Invoer - uitgebreid'!$C12,$B81*'Invoer - uitgebreid'!$B12,0)</f>
        <v>0</v>
      </c>
      <c r="M81" s="175">
        <f>IF(M75&lt;='Invoer - uitgebreid'!$C12,$B81*'Invoer - uitgebreid'!$B12,0)</f>
        <v>0</v>
      </c>
      <c r="N81" s="175">
        <f>IF(N75&lt;='Invoer - uitgebreid'!$C12,$B81*'Invoer - uitgebreid'!$B12,0)</f>
        <v>0</v>
      </c>
      <c r="O81" s="175">
        <f>IF(O75&lt;='Invoer - uitgebreid'!$C12,$B81*'Invoer - uitgebreid'!$B12,0)</f>
        <v>0</v>
      </c>
      <c r="P81" s="175">
        <f>IF(P75&lt;='Invoer - uitgebreid'!$C12,$B81*'Invoer - uitgebreid'!$B12,0)</f>
        <v>0</v>
      </c>
      <c r="Q81" s="175">
        <f>IF(Q75&lt;='Invoer - uitgebreid'!$C12,$B81*'Invoer - uitgebreid'!$B12,0)</f>
        <v>0</v>
      </c>
      <c r="R81" s="175">
        <f>IF(R75&lt;='Invoer - uitgebreid'!$C12,$B81*'Invoer - uitgebreid'!$B12,0)</f>
        <v>0</v>
      </c>
      <c r="S81" s="175">
        <f>IF(S75&lt;='Invoer - uitgebreid'!$C12,$B81*'Invoer - uitgebreid'!$B12,0)</f>
        <v>0</v>
      </c>
      <c r="T81" s="175">
        <f>IF(T75&lt;='Invoer - uitgebreid'!$C12,$B81*'Invoer - uitgebreid'!$B12,0)</f>
        <v>0</v>
      </c>
      <c r="U81" s="175">
        <f>IF(U75&lt;='Invoer - uitgebreid'!$C12,$B81*'Invoer - uitgebreid'!$B12,0)</f>
        <v>0</v>
      </c>
      <c r="V81" s="175">
        <f>IF(V75&lt;='Invoer - uitgebreid'!$C12,$B81*'Invoer - uitgebreid'!$B12,0)</f>
        <v>0</v>
      </c>
      <c r="W81" s="175">
        <f>IF(W75&lt;='Invoer - uitgebreid'!$C12,$B81*'Invoer - uitgebreid'!$B12,0)</f>
        <v>0</v>
      </c>
      <c r="X81" s="175">
        <f>IF(X75&lt;='Invoer - uitgebreid'!$C12,$B81*'Invoer - uitgebreid'!$B12,0)</f>
        <v>0</v>
      </c>
      <c r="Y81" s="175">
        <f>IF(Y75&lt;='Invoer - uitgebreid'!$C12,$B81*'Invoer - uitgebreid'!$B12,0)</f>
        <v>0</v>
      </c>
      <c r="Z81" s="175">
        <f>IF(Z75&lt;='Invoer - uitgebreid'!$C12,$B81*'Invoer - uitgebreid'!$B12,0)</f>
        <v>0</v>
      </c>
      <c r="AA81" s="175">
        <f>IF(AA75&lt;='Invoer - uitgebreid'!$C12,$B81*'Invoer - uitgebreid'!$B12,0)</f>
        <v>0</v>
      </c>
      <c r="AB81" s="175">
        <f>IF(AB75&lt;='Invoer - uitgebreid'!$C12,$B81*'Invoer - uitgebreid'!$B12,0)</f>
        <v>0</v>
      </c>
      <c r="AC81" s="175">
        <f>IF(AC75&lt;='Invoer - uitgebreid'!$C12,$B81*'Invoer - uitgebreid'!$B12,0)</f>
        <v>0</v>
      </c>
      <c r="AD81" s="175">
        <f>IF(AD75&lt;='Invoer - uitgebreid'!$C12,$B81*'Invoer - uitgebreid'!$B12,0)</f>
        <v>0</v>
      </c>
      <c r="AE81" s="175">
        <f>IF(AE75&lt;='Invoer - uitgebreid'!$C12,$B81*'Invoer - uitgebreid'!$B12,0)</f>
        <v>0</v>
      </c>
      <c r="AF81" s="175">
        <f>IF(AF75&lt;='Invoer - uitgebreid'!$C12,$B81*'Invoer - uitgebreid'!$B12,0)</f>
        <v>0</v>
      </c>
      <c r="AG81" s="175">
        <f>IF(AG75&lt;='Invoer - uitgebreid'!$C12,$B81*'Invoer - uitgebreid'!$B12,0)</f>
        <v>0</v>
      </c>
      <c r="AH81" s="175">
        <f>IF(AH75&lt;='Invoer - uitgebreid'!$C12,$B81*'Invoer - uitgebreid'!$B12,0)</f>
        <v>0</v>
      </c>
      <c r="AI81" s="175">
        <f>IF(AI75&lt;='Invoer - uitgebreid'!$C12,$B81*'Invoer - uitgebreid'!$B12,0)</f>
        <v>0</v>
      </c>
      <c r="AJ81" s="175">
        <f>IF(AJ75&lt;='Invoer - uitgebreid'!$C12,$B81*'Invoer - uitgebreid'!$B12,0)</f>
        <v>0</v>
      </c>
      <c r="AK81" s="175">
        <f>IF(AK75&lt;='Invoer - uitgebreid'!$C12,$B81*'Invoer - uitgebreid'!$B12,0)</f>
        <v>0</v>
      </c>
      <c r="AL81" s="175">
        <f>IF(AL75&lt;='Invoer - uitgebreid'!$C12,$B81*'Invoer - uitgebreid'!$B12,0)</f>
        <v>0</v>
      </c>
      <c r="AM81" s="175">
        <f>IF(AM75&lt;='Invoer - uitgebreid'!$C12,$B81*'Invoer - uitgebreid'!$B12,0)</f>
        <v>0</v>
      </c>
      <c r="AN81" s="175">
        <f>IF(AN75&lt;='Invoer - uitgebreid'!$C12,$B81*'Invoer - uitgebreid'!$B12,0)</f>
        <v>0</v>
      </c>
      <c r="AO81" s="175">
        <f>IF(AO75&lt;='Invoer - uitgebreid'!$C12,$B81*'Invoer - uitgebreid'!$B12,0)</f>
        <v>0</v>
      </c>
      <c r="AP81" s="175">
        <f>IF(AP75&lt;='Invoer - uitgebreid'!$C12,$B81*'Invoer - uitgebreid'!$B12,0)</f>
        <v>0</v>
      </c>
      <c r="AQ81" s="175">
        <f>IF(AQ75&lt;='Invoer - uitgebreid'!$C12,$B81*'Invoer - uitgebreid'!$B12,0)</f>
        <v>0</v>
      </c>
    </row>
    <row r="82" spans="1:43" ht="15.75" customHeight="1" x14ac:dyDescent="0.3">
      <c r="A82" s="14" t="s">
        <v>51</v>
      </c>
      <c r="B82" s="174">
        <f>'Economische variabelen'!H72</f>
        <v>0</v>
      </c>
      <c r="C82" s="20"/>
      <c r="D82" s="175">
        <f>IF(D75&lt;='Invoer - uitgebreid'!$C12,$B82*'Invoer - uitgebreid'!$B12,0)</f>
        <v>0</v>
      </c>
      <c r="E82" s="175">
        <f>IF(E75&lt;='Invoer - uitgebreid'!$C12,$B82*'Invoer - uitgebreid'!$B12,0)</f>
        <v>0</v>
      </c>
      <c r="F82" s="175">
        <f>IF(F75&lt;='Invoer - uitgebreid'!$C12,$B82*'Invoer - uitgebreid'!$B12,0)</f>
        <v>0</v>
      </c>
      <c r="G82" s="175">
        <f>IF(G75&lt;='Invoer - uitgebreid'!$C12,$B82*'Invoer - uitgebreid'!$B12,0)</f>
        <v>0</v>
      </c>
      <c r="H82" s="175">
        <f>IF(H75&lt;='Invoer - uitgebreid'!$C12,$B82*'Invoer - uitgebreid'!$B12,0)</f>
        <v>0</v>
      </c>
      <c r="I82" s="175">
        <f>IF(I75&lt;='Invoer - uitgebreid'!$C12,$B82*'Invoer - uitgebreid'!$B12,0)</f>
        <v>0</v>
      </c>
      <c r="J82" s="175">
        <f>IF(J75&lt;='Invoer - uitgebreid'!$C12,$B82*'Invoer - uitgebreid'!$B12,0)</f>
        <v>0</v>
      </c>
      <c r="K82" s="175">
        <f>IF(K75&lt;='Invoer - uitgebreid'!$C12,$B82*'Invoer - uitgebreid'!$B12,0)</f>
        <v>0</v>
      </c>
      <c r="L82" s="175">
        <f>IF(L75&lt;='Invoer - uitgebreid'!$C12,$B82*'Invoer - uitgebreid'!$B12,0)</f>
        <v>0</v>
      </c>
      <c r="M82" s="175">
        <f>IF(M75&lt;='Invoer - uitgebreid'!$C12,$B82*'Invoer - uitgebreid'!$B12,0)</f>
        <v>0</v>
      </c>
      <c r="N82" s="175">
        <f>IF(N75&lt;='Invoer - uitgebreid'!$C12,$B82*'Invoer - uitgebreid'!$B12,0)</f>
        <v>0</v>
      </c>
      <c r="O82" s="175">
        <f>IF(O75&lt;='Invoer - uitgebreid'!$C12,$B82*'Invoer - uitgebreid'!$B12,0)</f>
        <v>0</v>
      </c>
      <c r="P82" s="175">
        <f>IF(P75&lt;='Invoer - uitgebreid'!$C12,$B82*'Invoer - uitgebreid'!$B12,0)</f>
        <v>0</v>
      </c>
      <c r="Q82" s="175">
        <f>IF(Q75&lt;='Invoer - uitgebreid'!$C12,$B82*'Invoer - uitgebreid'!$B12,0)</f>
        <v>0</v>
      </c>
      <c r="R82" s="175">
        <f>IF(R75&lt;='Invoer - uitgebreid'!$C12,$B82*'Invoer - uitgebreid'!$B12,0)</f>
        <v>0</v>
      </c>
      <c r="S82" s="175">
        <f>IF(S75&lt;='Invoer - uitgebreid'!$C12,$B82*'Invoer - uitgebreid'!$B12,0)</f>
        <v>0</v>
      </c>
      <c r="T82" s="175">
        <f>IF(T75&lt;='Invoer - uitgebreid'!$C12,$B82*'Invoer - uitgebreid'!$B12,0)</f>
        <v>0</v>
      </c>
      <c r="U82" s="175">
        <f>IF(U75&lt;='Invoer - uitgebreid'!$C12,$B82*'Invoer - uitgebreid'!$B12,0)</f>
        <v>0</v>
      </c>
      <c r="V82" s="175">
        <f>IF(V75&lt;='Invoer - uitgebreid'!$C12,$B82*'Invoer - uitgebreid'!$B12,0)</f>
        <v>0</v>
      </c>
      <c r="W82" s="175">
        <f>IF(W75&lt;='Invoer - uitgebreid'!$C12,$B82*'Invoer - uitgebreid'!$B12,0)</f>
        <v>0</v>
      </c>
      <c r="X82" s="175">
        <f>IF(X75&lt;='Invoer - uitgebreid'!$C12,$B82*'Invoer - uitgebreid'!$B12,0)</f>
        <v>0</v>
      </c>
      <c r="Y82" s="175">
        <f>IF(Y75&lt;='Invoer - uitgebreid'!$C12,$B82*'Invoer - uitgebreid'!$B12,0)</f>
        <v>0</v>
      </c>
      <c r="Z82" s="175">
        <f>IF(Z75&lt;='Invoer - uitgebreid'!$C12,$B82*'Invoer - uitgebreid'!$B12,0)</f>
        <v>0</v>
      </c>
      <c r="AA82" s="175">
        <f>IF(AA75&lt;='Invoer - uitgebreid'!$C12,$B82*'Invoer - uitgebreid'!$B12,0)</f>
        <v>0</v>
      </c>
      <c r="AB82" s="175">
        <f>IF(AB75&lt;='Invoer - uitgebreid'!$C12,$B82*'Invoer - uitgebreid'!$B12,0)</f>
        <v>0</v>
      </c>
      <c r="AC82" s="175">
        <f>IF(AC75&lt;='Invoer - uitgebreid'!$C12,$B82*'Invoer - uitgebreid'!$B12,0)</f>
        <v>0</v>
      </c>
      <c r="AD82" s="175">
        <f>IF(AD75&lt;='Invoer - uitgebreid'!$C12,$B82*'Invoer - uitgebreid'!$B12,0)</f>
        <v>0</v>
      </c>
      <c r="AE82" s="175">
        <f>IF(AE75&lt;='Invoer - uitgebreid'!$C12,$B82*'Invoer - uitgebreid'!$B12,0)</f>
        <v>0</v>
      </c>
      <c r="AF82" s="175">
        <f>IF(AF75&lt;='Invoer - uitgebreid'!$C12,$B82*'Invoer - uitgebreid'!$B12,0)</f>
        <v>0</v>
      </c>
      <c r="AG82" s="175">
        <f>IF(AG75&lt;='Invoer - uitgebreid'!$C12,$B82*'Invoer - uitgebreid'!$B12,0)</f>
        <v>0</v>
      </c>
      <c r="AH82" s="175">
        <f>IF(AH75&lt;='Invoer - uitgebreid'!$C12,$B82*'Invoer - uitgebreid'!$B12,0)</f>
        <v>0</v>
      </c>
      <c r="AI82" s="175">
        <f>IF(AI75&lt;='Invoer - uitgebreid'!$C12,$B82*'Invoer - uitgebreid'!$B12,0)</f>
        <v>0</v>
      </c>
      <c r="AJ82" s="175">
        <f>IF(AJ75&lt;='Invoer - uitgebreid'!$C12,$B82*'Invoer - uitgebreid'!$B12,0)</f>
        <v>0</v>
      </c>
      <c r="AK82" s="175">
        <f>IF(AK75&lt;='Invoer - uitgebreid'!$C12,$B82*'Invoer - uitgebreid'!$B12,0)</f>
        <v>0</v>
      </c>
      <c r="AL82" s="175">
        <f>IF(AL75&lt;='Invoer - uitgebreid'!$C12,$B82*'Invoer - uitgebreid'!$B12,0)</f>
        <v>0</v>
      </c>
      <c r="AM82" s="175">
        <f>IF(AM75&lt;='Invoer - uitgebreid'!$C12,$B82*'Invoer - uitgebreid'!$B12,0)</f>
        <v>0</v>
      </c>
      <c r="AN82" s="175">
        <f>IF(AN75&lt;='Invoer - uitgebreid'!$C12,$B82*'Invoer - uitgebreid'!$B12,0)</f>
        <v>0</v>
      </c>
      <c r="AO82" s="175">
        <f>IF(AO75&lt;='Invoer - uitgebreid'!$C12,$B82*'Invoer - uitgebreid'!$B12,0)</f>
        <v>0</v>
      </c>
      <c r="AP82" s="175">
        <f>IF(AP75&lt;='Invoer - uitgebreid'!$C12,$B82*'Invoer - uitgebreid'!$B12,0)</f>
        <v>0</v>
      </c>
      <c r="AQ82" s="175">
        <f>IF(AQ75&lt;='Invoer - uitgebreid'!$C12,$B82*'Invoer - uitgebreid'!$B12,0)</f>
        <v>0</v>
      </c>
    </row>
    <row r="83" spans="1:43" ht="15.75" customHeight="1" x14ac:dyDescent="0.3">
      <c r="A83" s="14" t="s">
        <v>52</v>
      </c>
      <c r="B83" s="174">
        <f>'Economische variabelen'!H73</f>
        <v>2611</v>
      </c>
      <c r="C83" s="20"/>
      <c r="D83" s="175">
        <f>IF(D89&gt;0,$B83*'Invoer - uitgebreid'!$B12,0)</f>
        <v>0</v>
      </c>
      <c r="E83" s="175">
        <f>IF(E89&gt;0,$B83*'Invoer - uitgebreid'!$B12,0)</f>
        <v>0</v>
      </c>
      <c r="F83" s="175">
        <f>IF(F89&gt;0,$B83*'Invoer - uitgebreid'!$B12,0)</f>
        <v>0</v>
      </c>
      <c r="G83" s="175">
        <f>IF(G89&gt;0,$B83*'Invoer - uitgebreid'!$B12,0)</f>
        <v>0</v>
      </c>
      <c r="H83" s="175">
        <f>IF(H89&gt;0,$B83*'Invoer - uitgebreid'!$B12,0)</f>
        <v>0</v>
      </c>
      <c r="I83" s="175">
        <f>IF(I89&gt;0,$B83*'Invoer - uitgebreid'!$B12,0)</f>
        <v>0</v>
      </c>
      <c r="J83" s="175">
        <f>IF(J89&gt;0,$B83*'Invoer - uitgebreid'!$B12,0)</f>
        <v>0</v>
      </c>
      <c r="K83" s="175">
        <f>IF(K89&gt;0,$B83*'Invoer - uitgebreid'!$B12,0)</f>
        <v>0</v>
      </c>
      <c r="L83" s="175">
        <f>IF(L89&gt;0,$B83*'Invoer - uitgebreid'!$B12,0)</f>
        <v>0</v>
      </c>
      <c r="M83" s="175">
        <f>IF(M89&gt;0,$B83*'Invoer - uitgebreid'!$B12,0)</f>
        <v>0</v>
      </c>
      <c r="N83" s="175">
        <f>IF(N89&gt;0,$B83*'Invoer - uitgebreid'!$B12,0)</f>
        <v>0</v>
      </c>
      <c r="O83" s="175">
        <f>IF(O89&gt;0,$B83*'Invoer - uitgebreid'!$B12,0)</f>
        <v>0</v>
      </c>
      <c r="P83" s="175">
        <f>IF(P89&gt;0,$B83*'Invoer - uitgebreid'!$B12,0)</f>
        <v>0</v>
      </c>
      <c r="Q83" s="175">
        <f>IF(Q89&gt;0,$B83*'Invoer - uitgebreid'!$B12,0)</f>
        <v>0</v>
      </c>
      <c r="R83" s="175">
        <f>IF(R89&gt;0,$B83*'Invoer - uitgebreid'!$B12,0)</f>
        <v>0</v>
      </c>
      <c r="S83" s="175">
        <f>IF(S89&gt;0,$B83*'Invoer - uitgebreid'!$B12,0)</f>
        <v>0</v>
      </c>
      <c r="T83" s="175">
        <f>IF(T89&gt;0,$B83*'Invoer - uitgebreid'!$B12,0)</f>
        <v>0</v>
      </c>
      <c r="U83" s="175">
        <f>IF(U89&gt;0,$B83*'Invoer - uitgebreid'!$B12,0)</f>
        <v>0</v>
      </c>
      <c r="V83" s="175">
        <f>IF(V89&gt;0,$B83*'Invoer - uitgebreid'!$B12,0)</f>
        <v>0</v>
      </c>
      <c r="W83" s="175">
        <f>IF(W89&gt;0,$B83*'Invoer - uitgebreid'!$B12,0)</f>
        <v>0</v>
      </c>
      <c r="X83" s="175">
        <f>IF(X89&gt;0,$B83*'Invoer - uitgebreid'!$B12,0)</f>
        <v>0</v>
      </c>
      <c r="Y83" s="175">
        <f>IF(Y89&gt;0,$B83*'Invoer - uitgebreid'!$B12,0)</f>
        <v>0</v>
      </c>
      <c r="Z83" s="175">
        <f>IF(Z89&gt;0,$B83*'Invoer - uitgebreid'!$B12,0)</f>
        <v>0</v>
      </c>
      <c r="AA83" s="175">
        <f>IF(AA89&gt;0,$B83*'Invoer - uitgebreid'!$B12,0)</f>
        <v>0</v>
      </c>
      <c r="AB83" s="175">
        <f>IF(AB89&gt;0,$B83*'Invoer - uitgebreid'!$B12,0)</f>
        <v>0</v>
      </c>
      <c r="AC83" s="175">
        <f>IF(AC89&gt;0,$B83*'Invoer - uitgebreid'!$B12,0)</f>
        <v>0</v>
      </c>
      <c r="AD83" s="175">
        <f>IF(AD89&gt;0,$B83*'Invoer - uitgebreid'!$B12,0)</f>
        <v>0</v>
      </c>
      <c r="AE83" s="175">
        <f>IF(AE89&gt;0,$B83*'Invoer - uitgebreid'!$B12,0)</f>
        <v>0</v>
      </c>
      <c r="AF83" s="175">
        <f>IF(AF89&gt;0,$B83*'Invoer - uitgebreid'!$B12,0)</f>
        <v>0</v>
      </c>
      <c r="AG83" s="175">
        <f>IF(AG89&gt;0,$B83*'Invoer - uitgebreid'!$B12,0)</f>
        <v>0</v>
      </c>
      <c r="AH83" s="175">
        <f>IF(AH89&gt;0,$B83*'Invoer - uitgebreid'!$B12,0)</f>
        <v>0</v>
      </c>
      <c r="AI83" s="175">
        <f>IF(AI89&gt;0,$B83*'Invoer - uitgebreid'!$B12,0)</f>
        <v>0</v>
      </c>
      <c r="AJ83" s="175">
        <f>IF(AJ89&gt;0,$B83*'Invoer - uitgebreid'!$B12,0)</f>
        <v>0</v>
      </c>
      <c r="AK83" s="175">
        <f>IF(AK89&gt;0,$B83*'Invoer - uitgebreid'!$B12,0)</f>
        <v>0</v>
      </c>
      <c r="AL83" s="175">
        <f>IF(AL89&gt;0,$B83*'Invoer - uitgebreid'!$B12,0)</f>
        <v>0</v>
      </c>
      <c r="AM83" s="175">
        <f>IF(AM89&gt;0,$B83*'Invoer - uitgebreid'!$B12,0)</f>
        <v>0</v>
      </c>
      <c r="AN83" s="175">
        <f>IF(AN89&gt;0,$B83*'Invoer - uitgebreid'!$B12,0)</f>
        <v>0</v>
      </c>
      <c r="AO83" s="175">
        <f>IF(AO89&gt;0,$B83*'Invoer - uitgebreid'!$B12,0)</f>
        <v>0</v>
      </c>
      <c r="AP83" s="175">
        <f>IF(AP89&gt;0,$B83*'Invoer - uitgebreid'!$B12,0)</f>
        <v>0</v>
      </c>
      <c r="AQ83" s="175">
        <f>IF(AQ89&gt;0,$B83*'Invoer - uitgebreid'!$B12,0)</f>
        <v>0</v>
      </c>
    </row>
    <row r="84" spans="1:43" ht="15.75" customHeight="1" x14ac:dyDescent="0.3">
      <c r="A84" s="1"/>
      <c r="B84" s="20"/>
      <c r="C84" s="20"/>
    </row>
    <row r="85" spans="1:43" ht="15.75" customHeight="1" x14ac:dyDescent="0.3">
      <c r="A85" s="7" t="s">
        <v>198</v>
      </c>
      <c r="B85" s="176"/>
      <c r="C85" s="176">
        <f t="shared" ref="C85:AQ85" si="8">SUM(C76:C83)</f>
        <v>0</v>
      </c>
      <c r="D85" s="176">
        <f t="shared" si="8"/>
        <v>0</v>
      </c>
      <c r="E85" s="176">
        <f t="shared" si="8"/>
        <v>0</v>
      </c>
      <c r="F85" s="176">
        <f t="shared" si="8"/>
        <v>0</v>
      </c>
      <c r="G85" s="176">
        <f t="shared" si="8"/>
        <v>0</v>
      </c>
      <c r="H85" s="176">
        <f t="shared" si="8"/>
        <v>0</v>
      </c>
      <c r="I85" s="176">
        <f t="shared" si="8"/>
        <v>0</v>
      </c>
      <c r="J85" s="176">
        <f t="shared" si="8"/>
        <v>0</v>
      </c>
      <c r="K85" s="176">
        <f t="shared" si="8"/>
        <v>0</v>
      </c>
      <c r="L85" s="176">
        <f t="shared" si="8"/>
        <v>0</v>
      </c>
      <c r="M85" s="176">
        <f t="shared" si="8"/>
        <v>0</v>
      </c>
      <c r="N85" s="176">
        <f t="shared" si="8"/>
        <v>0</v>
      </c>
      <c r="O85" s="176">
        <f t="shared" si="8"/>
        <v>0</v>
      </c>
      <c r="P85" s="176">
        <f t="shared" si="8"/>
        <v>0</v>
      </c>
      <c r="Q85" s="176">
        <f t="shared" si="8"/>
        <v>0</v>
      </c>
      <c r="R85" s="176">
        <f t="shared" si="8"/>
        <v>0</v>
      </c>
      <c r="S85" s="176">
        <f t="shared" si="8"/>
        <v>0</v>
      </c>
      <c r="T85" s="176">
        <f t="shared" si="8"/>
        <v>0</v>
      </c>
      <c r="U85" s="176">
        <f t="shared" si="8"/>
        <v>0</v>
      </c>
      <c r="V85" s="176">
        <f t="shared" si="8"/>
        <v>0</v>
      </c>
      <c r="W85" s="176">
        <f t="shared" si="8"/>
        <v>0</v>
      </c>
      <c r="X85" s="176">
        <f t="shared" si="8"/>
        <v>0</v>
      </c>
      <c r="Y85" s="176">
        <f t="shared" si="8"/>
        <v>0</v>
      </c>
      <c r="Z85" s="176">
        <f t="shared" si="8"/>
        <v>0</v>
      </c>
      <c r="AA85" s="176">
        <f t="shared" si="8"/>
        <v>0</v>
      </c>
      <c r="AB85" s="176">
        <f t="shared" si="8"/>
        <v>0</v>
      </c>
      <c r="AC85" s="176">
        <f t="shared" si="8"/>
        <v>0</v>
      </c>
      <c r="AD85" s="176">
        <f t="shared" si="8"/>
        <v>0</v>
      </c>
      <c r="AE85" s="176">
        <f t="shared" si="8"/>
        <v>0</v>
      </c>
      <c r="AF85" s="176">
        <f t="shared" si="8"/>
        <v>0</v>
      </c>
      <c r="AG85" s="176">
        <f t="shared" si="8"/>
        <v>0</v>
      </c>
      <c r="AH85" s="176">
        <f t="shared" si="8"/>
        <v>0</v>
      </c>
      <c r="AI85" s="176">
        <f t="shared" si="8"/>
        <v>0</v>
      </c>
      <c r="AJ85" s="176">
        <f t="shared" si="8"/>
        <v>0</v>
      </c>
      <c r="AK85" s="176">
        <f t="shared" si="8"/>
        <v>0</v>
      </c>
      <c r="AL85" s="176">
        <f t="shared" si="8"/>
        <v>0</v>
      </c>
      <c r="AM85" s="176">
        <f t="shared" si="8"/>
        <v>0</v>
      </c>
      <c r="AN85" s="176">
        <f t="shared" si="8"/>
        <v>0</v>
      </c>
      <c r="AO85" s="176">
        <f t="shared" si="8"/>
        <v>0</v>
      </c>
      <c r="AP85" s="176">
        <f t="shared" si="8"/>
        <v>0</v>
      </c>
      <c r="AQ85" s="176">
        <f t="shared" si="8"/>
        <v>0</v>
      </c>
    </row>
    <row r="86" spans="1:43" ht="15.75" customHeight="1" x14ac:dyDescent="0.3">
      <c r="A86" s="18"/>
      <c r="B86" s="20"/>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c r="AL86" s="177"/>
      <c r="AM86" s="177"/>
      <c r="AN86" s="177"/>
      <c r="AO86" s="177"/>
      <c r="AP86" s="177"/>
      <c r="AQ86" s="177"/>
    </row>
    <row r="87" spans="1:43" ht="15.75" customHeight="1" x14ac:dyDescent="0.3">
      <c r="C87" s="11">
        <v>0</v>
      </c>
      <c r="D87" s="11">
        <v>1</v>
      </c>
      <c r="E87" s="11">
        <v>2</v>
      </c>
      <c r="F87" s="11">
        <v>3</v>
      </c>
      <c r="G87" s="11">
        <v>4</v>
      </c>
      <c r="H87" s="11">
        <v>5</v>
      </c>
      <c r="I87" s="11">
        <v>6</v>
      </c>
      <c r="J87" s="11">
        <v>7</v>
      </c>
      <c r="K87" s="11">
        <v>8</v>
      </c>
      <c r="L87" s="11">
        <v>9</v>
      </c>
      <c r="M87" s="11">
        <v>10</v>
      </c>
      <c r="N87" s="11">
        <v>11</v>
      </c>
      <c r="O87" s="11">
        <v>12</v>
      </c>
      <c r="P87" s="11">
        <v>13</v>
      </c>
      <c r="Q87" s="11">
        <v>14</v>
      </c>
      <c r="R87" s="11">
        <v>15</v>
      </c>
      <c r="S87" s="11">
        <v>16</v>
      </c>
      <c r="T87" s="11">
        <v>17</v>
      </c>
      <c r="U87" s="11">
        <v>18</v>
      </c>
      <c r="V87" s="11">
        <v>19</v>
      </c>
      <c r="W87" s="11">
        <v>20</v>
      </c>
      <c r="X87" s="11">
        <v>21</v>
      </c>
      <c r="Y87" s="11">
        <v>22</v>
      </c>
      <c r="Z87" s="11">
        <v>23</v>
      </c>
      <c r="AA87" s="11">
        <v>24</v>
      </c>
      <c r="AB87" s="11">
        <v>25</v>
      </c>
      <c r="AC87" s="11">
        <v>26</v>
      </c>
      <c r="AD87" s="11">
        <v>27</v>
      </c>
      <c r="AE87" s="11">
        <v>28</v>
      </c>
      <c r="AF87" s="11">
        <v>29</v>
      </c>
      <c r="AG87" s="11">
        <v>30</v>
      </c>
      <c r="AH87" s="11">
        <v>31</v>
      </c>
      <c r="AI87" s="11">
        <v>32</v>
      </c>
      <c r="AJ87" s="11">
        <v>33</v>
      </c>
      <c r="AK87" s="11">
        <v>34</v>
      </c>
      <c r="AL87" s="11">
        <v>35</v>
      </c>
      <c r="AM87" s="11">
        <v>36</v>
      </c>
      <c r="AN87" s="11">
        <v>37</v>
      </c>
      <c r="AO87" s="11">
        <v>38</v>
      </c>
      <c r="AP87" s="11">
        <v>39</v>
      </c>
      <c r="AQ87" s="11">
        <v>40</v>
      </c>
    </row>
    <row r="88" spans="1:43" ht="15.75" customHeight="1" x14ac:dyDescent="0.35">
      <c r="A88" s="10" t="s">
        <v>207</v>
      </c>
    </row>
    <row r="89" spans="1:43" ht="15.75" customHeight="1" x14ac:dyDescent="0.3">
      <c r="A89" s="14" t="s">
        <v>117</v>
      </c>
      <c r="C89" s="13">
        <v>0</v>
      </c>
      <c r="D89" s="13">
        <f>'Economische variabelen'!C65</f>
        <v>0</v>
      </c>
      <c r="E89" s="13">
        <f>Invoer!C10*'Economische variabelen'!C66+'Economische variabelen'!C71*Invoer!D10+Invoer!E10*'Economische variabelen'!C76+'Economische variabelen'!C81*Invoer!F10</f>
        <v>0</v>
      </c>
      <c r="F89" s="13">
        <f>'Economische variabelen'!C67*Invoer!C10+Invoer!D10*'Economische variabelen'!C72+'Economische variabelen'!C77*Invoer!E10+Invoer!F10*'Economische variabelen'!C82</f>
        <v>0</v>
      </c>
      <c r="G89" s="13">
        <f>IF(G75&lt;='Invoer - uitgebreid'!$C12,Invoer!$C10*'Economische variabelen'!$C68+'Economische variabelen'!$C73*Invoer!$D10+Invoer!$E10*'Economische variabelen'!$C78+'Economische variabelen'!$C83*Invoer!$F10,0)</f>
        <v>0</v>
      </c>
      <c r="H89" s="13">
        <f>IF(H75&lt;='Invoer - uitgebreid'!$C12,Invoer!$C10*'Economische variabelen'!$C68+'Economische variabelen'!$C73*Invoer!$D10+Invoer!$E10*'Economische variabelen'!$C78+'Economische variabelen'!$C83*Invoer!$F10,0)</f>
        <v>0</v>
      </c>
      <c r="I89" s="13">
        <f>IF(I75&lt;='Invoer - uitgebreid'!$C12,Invoer!$C10*'Economische variabelen'!$C68+'Economische variabelen'!$C73*Invoer!$D10+Invoer!$E10*'Economische variabelen'!$C78+'Economische variabelen'!$C83*Invoer!$F10,0)</f>
        <v>0</v>
      </c>
      <c r="J89" s="13">
        <f>IF(J75&lt;='Invoer - uitgebreid'!$C12,Invoer!$C10*'Economische variabelen'!$C68+'Economische variabelen'!$C73*Invoer!$D10+Invoer!$E10*'Economische variabelen'!$C78+'Economische variabelen'!$C83*Invoer!$F10,0)</f>
        <v>0</v>
      </c>
      <c r="K89" s="13">
        <f>IF(K75&lt;='Invoer - uitgebreid'!$C12,Invoer!$C10*'Economische variabelen'!$C68+'Economische variabelen'!$C73*Invoer!$D10+Invoer!$E10*'Economische variabelen'!$C78+'Economische variabelen'!$C83*Invoer!$F10,0)</f>
        <v>0</v>
      </c>
      <c r="L89" s="13">
        <f>IF(L75&lt;='Invoer - uitgebreid'!$C12,Invoer!$C10*'Economische variabelen'!$C68+'Economische variabelen'!$C73*Invoer!$D10+Invoer!$E10*'Economische variabelen'!$C78+'Economische variabelen'!$C83*Invoer!$F10,0)</f>
        <v>0</v>
      </c>
      <c r="M89" s="13">
        <f>IF(M75&lt;='Invoer - uitgebreid'!$C12,Invoer!$C10*'Economische variabelen'!$C68+'Economische variabelen'!$C73*Invoer!$D10+Invoer!$E10*'Economische variabelen'!$C78+'Economische variabelen'!$C83*Invoer!$F10,0)</f>
        <v>0</v>
      </c>
      <c r="N89" s="13">
        <f>IF(N75&lt;='Invoer - uitgebreid'!$C12,Invoer!$C10*'Economische variabelen'!$C68+'Economische variabelen'!$C73*Invoer!$D10+Invoer!$E10*'Economische variabelen'!$C78+'Economische variabelen'!$C83*Invoer!$F10,0)</f>
        <v>0</v>
      </c>
      <c r="O89" s="13">
        <f>IF(O75&lt;='Invoer - uitgebreid'!$C12,Invoer!$C10*'Economische variabelen'!$C68+'Economische variabelen'!$C73*Invoer!$D10+Invoer!$E10*'Economische variabelen'!$C78+'Economische variabelen'!$C83*Invoer!$F10,0)</f>
        <v>0</v>
      </c>
      <c r="P89" s="13">
        <f>IF(P75&lt;='Invoer - uitgebreid'!$C12,Invoer!$C10*'Economische variabelen'!$C68+'Economische variabelen'!$C73*Invoer!$D10+Invoer!$E10*'Economische variabelen'!$C78+'Economische variabelen'!$C83*Invoer!$F10,0)</f>
        <v>0</v>
      </c>
      <c r="Q89" s="13">
        <f>IF(Q75&lt;='Invoer - uitgebreid'!$C12,Invoer!$C10*'Economische variabelen'!$C68+'Economische variabelen'!$C73*Invoer!$D10+Invoer!$E10*'Economische variabelen'!$C78+'Economische variabelen'!$C83*Invoer!$F10,0)</f>
        <v>0</v>
      </c>
      <c r="R89" s="13">
        <f>IF(R75&lt;='Invoer - uitgebreid'!$C12,Invoer!$C10*'Economische variabelen'!$C68+'Economische variabelen'!$C73*Invoer!$D10+Invoer!$E10*'Economische variabelen'!$C78+'Economische variabelen'!$C83*Invoer!$F10,0)</f>
        <v>0</v>
      </c>
      <c r="S89" s="13">
        <f>IF(S75&lt;='Invoer - uitgebreid'!$C12,Invoer!$C10*'Economische variabelen'!$C68+'Economische variabelen'!$C73*Invoer!$D10+Invoer!$E10*'Economische variabelen'!$C78+'Economische variabelen'!$C83*Invoer!$F10,0)</f>
        <v>0</v>
      </c>
      <c r="T89" s="13">
        <f>IF(T75&lt;='Invoer - uitgebreid'!$C12,Invoer!$C10*'Economische variabelen'!$C68+'Economische variabelen'!$C73*Invoer!$D10+Invoer!$E10*'Economische variabelen'!$C78+'Economische variabelen'!$C83*Invoer!$F10,0)</f>
        <v>0</v>
      </c>
      <c r="U89" s="13">
        <f>IF(U75&lt;='Invoer - uitgebreid'!$C12,Invoer!$C10*'Economische variabelen'!$C68+'Economische variabelen'!$C73*Invoer!$D10+Invoer!$E10*'Economische variabelen'!$C78+'Economische variabelen'!$C83*Invoer!$F10,0)</f>
        <v>0</v>
      </c>
      <c r="V89" s="13">
        <f>IF(V75&lt;='Invoer - uitgebreid'!$C12,Invoer!$C10*'Economische variabelen'!$C68+'Economische variabelen'!$C73*Invoer!$D10+Invoer!$E10*'Economische variabelen'!$C78+'Economische variabelen'!$C83*Invoer!$F10,0)</f>
        <v>0</v>
      </c>
      <c r="W89" s="13">
        <f>IF(W75&lt;='Invoer - uitgebreid'!$C12,Invoer!$C10*'Economische variabelen'!$C68+'Economische variabelen'!$C73*Invoer!$D10+Invoer!$E10*'Economische variabelen'!$C78+'Economische variabelen'!$C83*Invoer!$F10,0)</f>
        <v>0</v>
      </c>
      <c r="X89" s="13">
        <f>IF(X75&lt;='Invoer - uitgebreid'!$C12,Invoer!$C10*'Economische variabelen'!$C68+'Economische variabelen'!$C73*Invoer!$D10+Invoer!$E10*'Economische variabelen'!$C78+'Economische variabelen'!$C83*Invoer!$F10,0)</f>
        <v>0</v>
      </c>
      <c r="Y89" s="13">
        <f>IF(Y75&lt;='Invoer - uitgebreid'!$C12,Invoer!$C10*'Economische variabelen'!$C68+'Economische variabelen'!$C73*Invoer!$D10+Invoer!$E10*'Economische variabelen'!$C78+'Economische variabelen'!$C83*Invoer!$F10,0)</f>
        <v>0</v>
      </c>
      <c r="Z89" s="13">
        <f>IF(Z75&lt;='Invoer - uitgebreid'!$C12,Invoer!$C10*'Economische variabelen'!$C68+'Economische variabelen'!$C73*Invoer!$D10+Invoer!$E10*'Economische variabelen'!$C78+'Economische variabelen'!$C83*Invoer!$F10,0)</f>
        <v>0</v>
      </c>
      <c r="AA89" s="13">
        <f>IF(AA75&lt;='Invoer - uitgebreid'!$C12,Invoer!$C10*'Economische variabelen'!$C68+'Economische variabelen'!$C73*Invoer!$D10+Invoer!$E10*'Economische variabelen'!$C78+'Economische variabelen'!$C83*Invoer!$F10,0)</f>
        <v>0</v>
      </c>
      <c r="AB89" s="13">
        <f>IF(AB75&lt;='Invoer - uitgebreid'!$C12,Invoer!$C10*'Economische variabelen'!$C68+'Economische variabelen'!$C73*Invoer!$D10+Invoer!$E10*'Economische variabelen'!$C78+'Economische variabelen'!$C83*Invoer!$F10,0)</f>
        <v>0</v>
      </c>
      <c r="AC89" s="13">
        <f>IF(AC75&lt;='Invoer - uitgebreid'!$C12,Invoer!$C10*'Economische variabelen'!$C68+'Economische variabelen'!$C73*Invoer!$D10+Invoer!$E10*'Economische variabelen'!$C78+'Economische variabelen'!$C83*Invoer!$F10,0)</f>
        <v>0</v>
      </c>
      <c r="AD89" s="13">
        <f>IF(AD75&lt;='Invoer - uitgebreid'!$C12,Invoer!$C10*'Economische variabelen'!$C68+'Economische variabelen'!$C73*Invoer!$D10+Invoer!$E10*'Economische variabelen'!$C78+'Economische variabelen'!$C83*Invoer!$F10,0)</f>
        <v>0</v>
      </c>
      <c r="AE89" s="13">
        <f>IF(AE75&lt;='Invoer - uitgebreid'!$C12,Invoer!$C10*'Economische variabelen'!$C68+'Economische variabelen'!$C73*Invoer!$D10+Invoer!$E10*'Economische variabelen'!$C78+'Economische variabelen'!$C83*Invoer!$F10,0)</f>
        <v>0</v>
      </c>
      <c r="AF89" s="13">
        <f>IF(AF75&lt;='Invoer - uitgebreid'!$C12,Invoer!$C10*'Economische variabelen'!$C68+'Economische variabelen'!$C73*Invoer!$D10+Invoer!$E10*'Economische variabelen'!$C78+'Economische variabelen'!$C83*Invoer!$F10,0)</f>
        <v>0</v>
      </c>
      <c r="AG89" s="13">
        <f>IF(AG75&lt;='Invoer - uitgebreid'!$C12,Invoer!$C10*'Economische variabelen'!$C68+'Economische variabelen'!$C73*Invoer!$D10+Invoer!$E10*'Economische variabelen'!$C78+'Economische variabelen'!$C83*Invoer!$F10,0)</f>
        <v>0</v>
      </c>
      <c r="AH89" s="13">
        <f>IF(AH75&lt;='Invoer - uitgebreid'!$C12,Invoer!$C10*'Economische variabelen'!$C68+'Economische variabelen'!$C73*Invoer!$D10+Invoer!$E10*'Economische variabelen'!$C78+'Economische variabelen'!$C83*Invoer!$F10,0)</f>
        <v>0</v>
      </c>
      <c r="AI89" s="13">
        <f>IF(AI75&lt;='Invoer - uitgebreid'!$C12,Invoer!$C10*'Economische variabelen'!$C68+'Economische variabelen'!$C73*Invoer!$D10+Invoer!$E10*'Economische variabelen'!$C78+'Economische variabelen'!$C83*Invoer!$F10,0)</f>
        <v>0</v>
      </c>
      <c r="AJ89" s="13">
        <f>IF(AJ75&lt;='Invoer - uitgebreid'!$C12,Invoer!$C10*'Economische variabelen'!$C68+'Economische variabelen'!$C73*Invoer!$D10+Invoer!$E10*'Economische variabelen'!$C78+'Economische variabelen'!$C83*Invoer!$F10,0)</f>
        <v>0</v>
      </c>
      <c r="AK89" s="13">
        <f>IF(AK75&lt;='Invoer - uitgebreid'!$C12,Invoer!$C10*'Economische variabelen'!$C68+'Economische variabelen'!$C73*Invoer!$D10+Invoer!$E10*'Economische variabelen'!$C78+'Economische variabelen'!$C83*Invoer!$F10,0)</f>
        <v>0</v>
      </c>
      <c r="AL89" s="13">
        <f>IF(AL75&lt;='Invoer - uitgebreid'!$C12,Invoer!$C10*'Economische variabelen'!$C68+'Economische variabelen'!$C73*Invoer!$D10+Invoer!$E10*'Economische variabelen'!$C78+'Economische variabelen'!$C83*Invoer!$F10,0)</f>
        <v>0</v>
      </c>
      <c r="AM89" s="13">
        <f>IF(AM75&lt;='Invoer - uitgebreid'!$C12,Invoer!$C10*'Economische variabelen'!$C68+'Economische variabelen'!$C73*Invoer!$D10+Invoer!$E10*'Economische variabelen'!$C78+'Economische variabelen'!$C83*Invoer!$F10,0)</f>
        <v>0</v>
      </c>
      <c r="AN89" s="13">
        <f>IF(AN75&lt;='Invoer - uitgebreid'!$C12,Invoer!$C10*'Economische variabelen'!$C68+'Economische variabelen'!$C73*Invoer!$D10+Invoer!$E10*'Economische variabelen'!$C78+'Economische variabelen'!$C83*Invoer!$F10,0)</f>
        <v>0</v>
      </c>
      <c r="AO89" s="13">
        <f>IF(AO75&lt;='Invoer - uitgebreid'!$C12,Invoer!$C10*'Economische variabelen'!$C68+'Economische variabelen'!$C73*Invoer!$D10+Invoer!$E10*'Economische variabelen'!$C78+'Economische variabelen'!$C83*Invoer!$F10,0)</f>
        <v>0</v>
      </c>
      <c r="AP89" s="13">
        <f>IF(AP75&lt;='Invoer - uitgebreid'!$C12,Invoer!$C10*'Economische variabelen'!$C68+'Economische variabelen'!$C73*Invoer!$D10+Invoer!$E10*'Economische variabelen'!$C78+'Economische variabelen'!$C83*Invoer!$F10,0)</f>
        <v>0</v>
      </c>
      <c r="AQ89" s="13">
        <f>IF(AQ75&lt;='Invoer - uitgebreid'!$C12,Invoer!$C10*'Economische variabelen'!$C68+'Economische variabelen'!$C73*Invoer!$D10+Invoer!$E10*'Economische variabelen'!$C78+'Economische variabelen'!$C83*Invoer!$F10,0)</f>
        <v>0</v>
      </c>
    </row>
    <row r="90" spans="1:43" ht="15.75" customHeight="1" x14ac:dyDescent="0.3">
      <c r="A90" s="16"/>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row>
    <row r="91" spans="1:43" ht="15.75" customHeight="1" x14ac:dyDescent="0.3">
      <c r="A91" s="7" t="s">
        <v>208</v>
      </c>
      <c r="B91" s="7"/>
      <c r="C91" s="176">
        <f>C89*'Economische variabelen'!$H76</f>
        <v>0</v>
      </c>
      <c r="D91" s="176">
        <f>D89*'Economische variabelen'!$H76</f>
        <v>0</v>
      </c>
      <c r="E91" s="176">
        <f>E89*'Economische variabelen'!$H76</f>
        <v>0</v>
      </c>
      <c r="F91" s="176">
        <f>F89*'Economische variabelen'!$H76</f>
        <v>0</v>
      </c>
      <c r="G91" s="176">
        <f>G89*'Economische variabelen'!$H76</f>
        <v>0</v>
      </c>
      <c r="H91" s="176">
        <f>H89*'Economische variabelen'!$H76</f>
        <v>0</v>
      </c>
      <c r="I91" s="176">
        <f>I89*'Economische variabelen'!$H76</f>
        <v>0</v>
      </c>
      <c r="J91" s="176">
        <f>J89*'Economische variabelen'!$H76</f>
        <v>0</v>
      </c>
      <c r="K91" s="176">
        <f>K89*'Economische variabelen'!$H76</f>
        <v>0</v>
      </c>
      <c r="L91" s="176">
        <f>L89*'Economische variabelen'!$H76</f>
        <v>0</v>
      </c>
      <c r="M91" s="176">
        <f>M89*'Economische variabelen'!$H76</f>
        <v>0</v>
      </c>
      <c r="N91" s="176">
        <f>N89*'Economische variabelen'!$H76</f>
        <v>0</v>
      </c>
      <c r="O91" s="176">
        <f>O89*'Economische variabelen'!$H76</f>
        <v>0</v>
      </c>
      <c r="P91" s="176">
        <f>P89*'Economische variabelen'!$H76</f>
        <v>0</v>
      </c>
      <c r="Q91" s="176">
        <f>Q89*'Economische variabelen'!$H76</f>
        <v>0</v>
      </c>
      <c r="R91" s="176">
        <f>R89*'Economische variabelen'!$H76</f>
        <v>0</v>
      </c>
      <c r="S91" s="176">
        <f>S89*'Economische variabelen'!$H76</f>
        <v>0</v>
      </c>
      <c r="T91" s="176">
        <f>T89*'Economische variabelen'!$H76</f>
        <v>0</v>
      </c>
      <c r="U91" s="176">
        <f>U89*'Economische variabelen'!$H76</f>
        <v>0</v>
      </c>
      <c r="V91" s="176">
        <f>V89*'Economische variabelen'!$H76</f>
        <v>0</v>
      </c>
      <c r="W91" s="176">
        <f>W89*'Economische variabelen'!$H76</f>
        <v>0</v>
      </c>
      <c r="X91" s="176">
        <f>X89*'Economische variabelen'!$H76</f>
        <v>0</v>
      </c>
      <c r="Y91" s="176">
        <f>Y89*'Economische variabelen'!$H76</f>
        <v>0</v>
      </c>
      <c r="Z91" s="176">
        <f>Z89*'Economische variabelen'!$H76</f>
        <v>0</v>
      </c>
      <c r="AA91" s="176">
        <f>AA89*'Economische variabelen'!$H76</f>
        <v>0</v>
      </c>
      <c r="AB91" s="176">
        <f>AB89*'Economische variabelen'!$H76</f>
        <v>0</v>
      </c>
      <c r="AC91" s="176">
        <f>AC89*'Economische variabelen'!$H76</f>
        <v>0</v>
      </c>
      <c r="AD91" s="176">
        <f>AD89*'Economische variabelen'!$H76</f>
        <v>0</v>
      </c>
      <c r="AE91" s="176">
        <f>AE89*'Economische variabelen'!$H76</f>
        <v>0</v>
      </c>
      <c r="AF91" s="176">
        <f>AF89*'Economische variabelen'!$H76</f>
        <v>0</v>
      </c>
      <c r="AG91" s="176">
        <f>AG89*'Economische variabelen'!$H76</f>
        <v>0</v>
      </c>
      <c r="AH91" s="176">
        <f>AH89*'Economische variabelen'!$H76</f>
        <v>0</v>
      </c>
      <c r="AI91" s="176">
        <f>AI89*'Economische variabelen'!$H76</f>
        <v>0</v>
      </c>
      <c r="AJ91" s="176">
        <f>AJ89*'Economische variabelen'!$H76</f>
        <v>0</v>
      </c>
      <c r="AK91" s="176">
        <f>AK89*'Economische variabelen'!$H76</f>
        <v>0</v>
      </c>
      <c r="AL91" s="176">
        <f>AL89*'Economische variabelen'!$H76</f>
        <v>0</v>
      </c>
      <c r="AM91" s="176">
        <f>AM89*'Economische variabelen'!$H76</f>
        <v>0</v>
      </c>
      <c r="AN91" s="176">
        <f>AN89*'Economische variabelen'!$H76</f>
        <v>0</v>
      </c>
      <c r="AO91" s="176">
        <f>AO89*'Economische variabelen'!$H76</f>
        <v>0</v>
      </c>
      <c r="AP91" s="176">
        <f>AP89*'Economische variabelen'!$H76</f>
        <v>0</v>
      </c>
      <c r="AQ91" s="176">
        <f>AQ89*'Economische variabelen'!$H76</f>
        <v>0</v>
      </c>
    </row>
    <row r="92" spans="1:43" ht="15.75" customHeight="1" x14ac:dyDescent="0.3">
      <c r="A92" s="16"/>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row>
    <row r="93" spans="1:43" ht="15.75" customHeight="1" x14ac:dyDescent="0.35">
      <c r="A93" s="10" t="s">
        <v>58</v>
      </c>
    </row>
    <row r="94" spans="1:43" ht="15.75" customHeight="1" x14ac:dyDescent="0.3">
      <c r="A94" s="14" t="s">
        <v>59</v>
      </c>
      <c r="B94" s="20"/>
      <c r="D94" s="175">
        <f>IF(D89&gt;0,'Economische variabelen'!$H77*'Invoer - uitgebreid'!$B12,0)</f>
        <v>0</v>
      </c>
      <c r="E94" s="175">
        <f>IF(E89&gt;0,'Economische variabelen'!$H77*'Invoer - uitgebreid'!$B12,0)</f>
        <v>0</v>
      </c>
      <c r="F94" s="175">
        <f>IF(F89&gt;0,'Economische variabelen'!$H77*'Invoer - uitgebreid'!$B12,0)</f>
        <v>0</v>
      </c>
      <c r="G94" s="175">
        <f>IF(G89&gt;0,'Economische variabelen'!$H77*'Invoer - uitgebreid'!$B12,0)</f>
        <v>0</v>
      </c>
      <c r="H94" s="175">
        <f>IF(H89&gt;0,'Economische variabelen'!$H77*'Invoer - uitgebreid'!$B12,0)</f>
        <v>0</v>
      </c>
      <c r="I94" s="175">
        <f>IF(I89&gt;0,'Economische variabelen'!$H77*'Invoer - uitgebreid'!$B12,0)</f>
        <v>0</v>
      </c>
      <c r="J94" s="175">
        <f>IF(J89&gt;0,'Economische variabelen'!$H77*'Invoer - uitgebreid'!$B12,0)</f>
        <v>0</v>
      </c>
      <c r="K94" s="175">
        <f>IF(K89&gt;0,'Economische variabelen'!$H77*'Invoer - uitgebreid'!$B12,0)</f>
        <v>0</v>
      </c>
      <c r="L94" s="175">
        <f>IF(L89&gt;0,'Economische variabelen'!$H77*'Invoer - uitgebreid'!$B12,0)</f>
        <v>0</v>
      </c>
      <c r="M94" s="175">
        <f>IF(M89&gt;0,'Economische variabelen'!$H77*'Invoer - uitgebreid'!$B12,0)</f>
        <v>0</v>
      </c>
      <c r="N94" s="175">
        <f>IF(N89&gt;0,'Economische variabelen'!$H77*'Invoer - uitgebreid'!$B12,0)</f>
        <v>0</v>
      </c>
      <c r="O94" s="175">
        <f>IF(O89&gt;0,'Economische variabelen'!$H77*'Invoer - uitgebreid'!$B12,0)</f>
        <v>0</v>
      </c>
      <c r="P94" s="175">
        <f>IF(P89&gt;0,'Economische variabelen'!$H77*'Invoer - uitgebreid'!$B12,0)</f>
        <v>0</v>
      </c>
      <c r="Q94" s="175">
        <f>IF(Q89&gt;0,'Economische variabelen'!$H77*'Invoer - uitgebreid'!$B12,0)</f>
        <v>0</v>
      </c>
      <c r="R94" s="175">
        <f>IF(R89&gt;0,'Economische variabelen'!$H77*'Invoer - uitgebreid'!$B12,0)</f>
        <v>0</v>
      </c>
      <c r="S94" s="175">
        <f>IF(S89&gt;0,'Economische variabelen'!$H77*'Invoer - uitgebreid'!$B12,0)</f>
        <v>0</v>
      </c>
      <c r="T94" s="175">
        <f>IF(T89&gt;0,'Economische variabelen'!$H77*'Invoer - uitgebreid'!$B12,0)</f>
        <v>0</v>
      </c>
      <c r="U94" s="175">
        <f>IF(U89&gt;0,'Economische variabelen'!$H77*'Invoer - uitgebreid'!$B12,0)</f>
        <v>0</v>
      </c>
      <c r="V94" s="175">
        <f>IF(V89&gt;0,'Economische variabelen'!$H77*'Invoer - uitgebreid'!$B12,0)</f>
        <v>0</v>
      </c>
      <c r="W94" s="175">
        <f>IF(W89&gt;0,'Economische variabelen'!$H77*'Invoer - uitgebreid'!$B12,0)</f>
        <v>0</v>
      </c>
      <c r="X94" s="175">
        <f>IF(X89&gt;0,'Economische variabelen'!$H77*'Invoer - uitgebreid'!$B12,0)</f>
        <v>0</v>
      </c>
      <c r="Y94" s="175">
        <f>IF(Y89&gt;0,'Economische variabelen'!$H77*'Invoer - uitgebreid'!$B12,0)</f>
        <v>0</v>
      </c>
      <c r="Z94" s="175">
        <f>IF(Z89&gt;0,'Economische variabelen'!$H77*'Invoer - uitgebreid'!$B12,0)</f>
        <v>0</v>
      </c>
      <c r="AA94" s="175">
        <f>IF(AA89&gt;0,'Economische variabelen'!$H77*'Invoer - uitgebreid'!$B12,0)</f>
        <v>0</v>
      </c>
      <c r="AB94" s="175">
        <f>IF(AB89&gt;0,'Economische variabelen'!$H77*'Invoer - uitgebreid'!$B12,0)</f>
        <v>0</v>
      </c>
      <c r="AC94" s="175">
        <f>IF(AC89&gt;0,'Economische variabelen'!$H77*'Invoer - uitgebreid'!$B12,0)</f>
        <v>0</v>
      </c>
      <c r="AD94" s="175">
        <f>IF(AD89&gt;0,'Economische variabelen'!$H77*'Invoer - uitgebreid'!$B12,0)</f>
        <v>0</v>
      </c>
      <c r="AE94" s="175">
        <f>IF(AE89&gt;0,'Economische variabelen'!$H77*'Invoer - uitgebreid'!$B12,0)</f>
        <v>0</v>
      </c>
      <c r="AF94" s="175">
        <f>IF(AF89&gt;0,'Economische variabelen'!$H77*'Invoer - uitgebreid'!$B12,0)</f>
        <v>0</v>
      </c>
      <c r="AG94" s="175">
        <f>IF(AG89&gt;0,'Economische variabelen'!$H77*'Invoer - uitgebreid'!$B12,0)</f>
        <v>0</v>
      </c>
      <c r="AH94" s="175">
        <f>IF(AH89&gt;0,'Economische variabelen'!$H77*'Invoer - uitgebreid'!$B12,0)</f>
        <v>0</v>
      </c>
      <c r="AI94" s="175">
        <f>IF(AI89&gt;0,'Economische variabelen'!$H77*'Invoer - uitgebreid'!$B12,0)</f>
        <v>0</v>
      </c>
      <c r="AJ94" s="175">
        <f>IF(AJ89&gt;0,'Economische variabelen'!$H77*'Invoer - uitgebreid'!$B12,0)</f>
        <v>0</v>
      </c>
      <c r="AK94" s="175">
        <f>IF(AK89&gt;0,'Economische variabelen'!$H77*'Invoer - uitgebreid'!$B12,0)</f>
        <v>0</v>
      </c>
      <c r="AL94" s="175">
        <f>IF(AL89&gt;0,'Economische variabelen'!$H77*'Invoer - uitgebreid'!$B12,0)</f>
        <v>0</v>
      </c>
      <c r="AM94" s="175">
        <f>IF(AM89&gt;0,'Economische variabelen'!$H77*'Invoer - uitgebreid'!$B12,0)</f>
        <v>0</v>
      </c>
      <c r="AN94" s="175">
        <f>IF(AN89&gt;0,'Economische variabelen'!$H77*'Invoer - uitgebreid'!$B12,0)</f>
        <v>0</v>
      </c>
      <c r="AO94" s="175">
        <f>IF(AO89&gt;0,'Economische variabelen'!$H77*'Invoer - uitgebreid'!$B12,0)</f>
        <v>0</v>
      </c>
      <c r="AP94" s="175">
        <f>IF(AP89&gt;0,'Economische variabelen'!$H77*'Invoer - uitgebreid'!$B12,0)</f>
        <v>0</v>
      </c>
      <c r="AQ94" s="175">
        <f>IF(AQ89&gt;0,'Economische variabelen'!$H77*'Invoer - uitgebreid'!$B12,0)</f>
        <v>0</v>
      </c>
    </row>
    <row r="95" spans="1:43" ht="15.75" customHeight="1" x14ac:dyDescent="0.3">
      <c r="A95" s="14" t="s">
        <v>209</v>
      </c>
      <c r="B95" s="20"/>
      <c r="D95" s="175">
        <f>IF(D89&gt;0,'Economische variabelen'!$H78*'Invoer - uitgebreid'!$B12,0)</f>
        <v>0</v>
      </c>
      <c r="E95" s="175">
        <f>IF(E89&gt;0,'Economische variabelen'!$H78*'Invoer - uitgebreid'!$B12,0)</f>
        <v>0</v>
      </c>
      <c r="F95" s="175">
        <f>IF(F89&gt;0,'Economische variabelen'!$H78*'Invoer - uitgebreid'!$B12,0)</f>
        <v>0</v>
      </c>
      <c r="G95" s="175">
        <f>IF(G89&gt;0,'Economische variabelen'!$H78*'Invoer - uitgebreid'!$B12,0)</f>
        <v>0</v>
      </c>
      <c r="H95" s="175">
        <f>IF(H89&gt;0,'Economische variabelen'!$H78*'Invoer - uitgebreid'!$B12,0)</f>
        <v>0</v>
      </c>
      <c r="I95" s="175">
        <f>IF(I89&gt;0,'Economische variabelen'!$H78*'Invoer - uitgebreid'!$B12,0)</f>
        <v>0</v>
      </c>
      <c r="J95" s="175">
        <f>IF(J89&gt;0,'Economische variabelen'!$H78*'Invoer - uitgebreid'!$B12,0)</f>
        <v>0</v>
      </c>
      <c r="K95" s="175">
        <f>IF(K89&gt;0,'Economische variabelen'!$H78*'Invoer - uitgebreid'!$B12,0)</f>
        <v>0</v>
      </c>
      <c r="L95" s="175">
        <f>IF(L89&gt;0,'Economische variabelen'!$H78*'Invoer - uitgebreid'!$B12,0)</f>
        <v>0</v>
      </c>
      <c r="M95" s="175">
        <f>IF(M89&gt;0,'Economische variabelen'!$H78*'Invoer - uitgebreid'!$B12,0)</f>
        <v>0</v>
      </c>
      <c r="N95" s="175">
        <f>IF(N89&gt;0,'Economische variabelen'!$H78*'Invoer - uitgebreid'!$B12,0)</f>
        <v>0</v>
      </c>
      <c r="O95" s="175">
        <f>IF(O89&gt;0,'Economische variabelen'!$H78*'Invoer - uitgebreid'!$B12,0)</f>
        <v>0</v>
      </c>
      <c r="P95" s="175">
        <f>IF(P89&gt;0,'Economische variabelen'!$H78*'Invoer - uitgebreid'!$B12,0)</f>
        <v>0</v>
      </c>
      <c r="Q95" s="175">
        <f>IF(Q89&gt;0,'Economische variabelen'!$H78*'Invoer - uitgebreid'!$B12,0)</f>
        <v>0</v>
      </c>
      <c r="R95" s="175">
        <f>IF(R89&gt;0,'Economische variabelen'!$H78*'Invoer - uitgebreid'!$B12,0)</f>
        <v>0</v>
      </c>
      <c r="S95" s="175">
        <f>IF(S89&gt;0,'Economische variabelen'!$H78*'Invoer - uitgebreid'!$B12,0)</f>
        <v>0</v>
      </c>
      <c r="T95" s="175">
        <f>IF(T89&gt;0,'Economische variabelen'!$H78*'Invoer - uitgebreid'!$B12,0)</f>
        <v>0</v>
      </c>
      <c r="U95" s="175">
        <f>IF(U89&gt;0,'Economische variabelen'!$H78*'Invoer - uitgebreid'!$B12,0)</f>
        <v>0</v>
      </c>
      <c r="V95" s="175">
        <f>IF(V89&gt;0,'Economische variabelen'!$H78*'Invoer - uitgebreid'!$B12,0)</f>
        <v>0</v>
      </c>
      <c r="W95" s="175">
        <f>IF(W89&gt;0,'Economische variabelen'!$H78*'Invoer - uitgebreid'!$B12,0)</f>
        <v>0</v>
      </c>
      <c r="X95" s="175">
        <f>IF(X89&gt;0,'Economische variabelen'!$H78*'Invoer - uitgebreid'!$B12,0)</f>
        <v>0</v>
      </c>
      <c r="Y95" s="175">
        <f>IF(Y89&gt;0,'Economische variabelen'!$H78*'Invoer - uitgebreid'!$B12,0)</f>
        <v>0</v>
      </c>
      <c r="Z95" s="175">
        <f>IF(Z89&gt;0,'Economische variabelen'!$H78*'Invoer - uitgebreid'!$B12,0)</f>
        <v>0</v>
      </c>
      <c r="AA95" s="175">
        <f>IF(AA89&gt;0,'Economische variabelen'!$H78*'Invoer - uitgebreid'!$B12,0)</f>
        <v>0</v>
      </c>
      <c r="AB95" s="175">
        <f>IF(AB89&gt;0,'Economische variabelen'!$H78*'Invoer - uitgebreid'!$B12,0)</f>
        <v>0</v>
      </c>
      <c r="AC95" s="175">
        <f>IF(AC89&gt;0,'Economische variabelen'!$H78*'Invoer - uitgebreid'!$B12,0)</f>
        <v>0</v>
      </c>
      <c r="AD95" s="175">
        <f>IF(AD89&gt;0,'Economische variabelen'!$H78*'Invoer - uitgebreid'!$B12,0)</f>
        <v>0</v>
      </c>
      <c r="AE95" s="175">
        <f>IF(AE89&gt;0,'Economische variabelen'!$H78*'Invoer - uitgebreid'!$B12,0)</f>
        <v>0</v>
      </c>
      <c r="AF95" s="175">
        <f>IF(AF89&gt;0,'Economische variabelen'!$H78*'Invoer - uitgebreid'!$B12,0)</f>
        <v>0</v>
      </c>
      <c r="AG95" s="175">
        <f>IF(AG89&gt;0,'Economische variabelen'!$H78*'Invoer - uitgebreid'!$B12,0)</f>
        <v>0</v>
      </c>
      <c r="AH95" s="175">
        <f>IF(AH89&gt;0,'Economische variabelen'!$H78*'Invoer - uitgebreid'!$B12,0)</f>
        <v>0</v>
      </c>
      <c r="AI95" s="175">
        <f>IF(AI89&gt;0,'Economische variabelen'!$H78*'Invoer - uitgebreid'!$B12,0)</f>
        <v>0</v>
      </c>
      <c r="AJ95" s="175">
        <f>IF(AJ89&gt;0,'Economische variabelen'!$H78*'Invoer - uitgebreid'!$B12,0)</f>
        <v>0</v>
      </c>
      <c r="AK95" s="175">
        <f>IF(AK89&gt;0,'Economische variabelen'!$H78*'Invoer - uitgebreid'!$B12,0)</f>
        <v>0</v>
      </c>
      <c r="AL95" s="175">
        <f>IF(AL89&gt;0,'Economische variabelen'!$H78*'Invoer - uitgebreid'!$B12,0)</f>
        <v>0</v>
      </c>
      <c r="AM95" s="175">
        <f>IF(AM89&gt;0,'Economische variabelen'!$H78*'Invoer - uitgebreid'!$B12,0)</f>
        <v>0</v>
      </c>
      <c r="AN95" s="175">
        <f>IF(AN89&gt;0,'Economische variabelen'!$H78*'Invoer - uitgebreid'!$B12,0)</f>
        <v>0</v>
      </c>
      <c r="AO95" s="175">
        <f>IF(AO89&gt;0,'Economische variabelen'!$H78*'Invoer - uitgebreid'!$B12,0)</f>
        <v>0</v>
      </c>
      <c r="AP95" s="175">
        <f>IF(AP89&gt;0,'Economische variabelen'!$H78*'Invoer - uitgebreid'!$B12,0)</f>
        <v>0</v>
      </c>
      <c r="AQ95" s="175">
        <f>IF(AQ89&gt;0,'Economische variabelen'!$H78*'Invoer - uitgebreid'!$B12,0)</f>
        <v>0</v>
      </c>
    </row>
    <row r="96" spans="1:43" ht="15.75" customHeight="1" x14ac:dyDescent="0.3">
      <c r="A96" s="14"/>
      <c r="B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row>
    <row r="97" spans="1:48" ht="15.75" customHeight="1" x14ac:dyDescent="0.3">
      <c r="A97" s="7" t="s">
        <v>210</v>
      </c>
      <c r="B97" s="176"/>
      <c r="C97" s="176"/>
      <c r="D97" s="176">
        <f t="shared" ref="D97:AQ97" si="9">D91+SUM(D94:D95)</f>
        <v>0</v>
      </c>
      <c r="E97" s="176">
        <f t="shared" si="9"/>
        <v>0</v>
      </c>
      <c r="F97" s="176">
        <f t="shared" si="9"/>
        <v>0</v>
      </c>
      <c r="G97" s="176">
        <f t="shared" si="9"/>
        <v>0</v>
      </c>
      <c r="H97" s="176">
        <f t="shared" si="9"/>
        <v>0</v>
      </c>
      <c r="I97" s="176">
        <f t="shared" si="9"/>
        <v>0</v>
      </c>
      <c r="J97" s="176">
        <f t="shared" si="9"/>
        <v>0</v>
      </c>
      <c r="K97" s="176">
        <f t="shared" si="9"/>
        <v>0</v>
      </c>
      <c r="L97" s="176">
        <f t="shared" si="9"/>
        <v>0</v>
      </c>
      <c r="M97" s="176">
        <f t="shared" si="9"/>
        <v>0</v>
      </c>
      <c r="N97" s="176">
        <f t="shared" si="9"/>
        <v>0</v>
      </c>
      <c r="O97" s="176">
        <f t="shared" si="9"/>
        <v>0</v>
      </c>
      <c r="P97" s="176">
        <f t="shared" si="9"/>
        <v>0</v>
      </c>
      <c r="Q97" s="176">
        <f t="shared" si="9"/>
        <v>0</v>
      </c>
      <c r="R97" s="176">
        <f t="shared" si="9"/>
        <v>0</v>
      </c>
      <c r="S97" s="176">
        <f t="shared" si="9"/>
        <v>0</v>
      </c>
      <c r="T97" s="176">
        <f t="shared" si="9"/>
        <v>0</v>
      </c>
      <c r="U97" s="176">
        <f t="shared" si="9"/>
        <v>0</v>
      </c>
      <c r="V97" s="176">
        <f t="shared" si="9"/>
        <v>0</v>
      </c>
      <c r="W97" s="176">
        <f t="shared" si="9"/>
        <v>0</v>
      </c>
      <c r="X97" s="176">
        <f t="shared" si="9"/>
        <v>0</v>
      </c>
      <c r="Y97" s="176">
        <f t="shared" si="9"/>
        <v>0</v>
      </c>
      <c r="Z97" s="176">
        <f t="shared" si="9"/>
        <v>0</v>
      </c>
      <c r="AA97" s="176">
        <f t="shared" si="9"/>
        <v>0</v>
      </c>
      <c r="AB97" s="176">
        <f t="shared" si="9"/>
        <v>0</v>
      </c>
      <c r="AC97" s="176">
        <f t="shared" si="9"/>
        <v>0</v>
      </c>
      <c r="AD97" s="176">
        <f t="shared" si="9"/>
        <v>0</v>
      </c>
      <c r="AE97" s="176">
        <f t="shared" si="9"/>
        <v>0</v>
      </c>
      <c r="AF97" s="176">
        <f t="shared" si="9"/>
        <v>0</v>
      </c>
      <c r="AG97" s="176">
        <f t="shared" si="9"/>
        <v>0</v>
      </c>
      <c r="AH97" s="176">
        <f t="shared" si="9"/>
        <v>0</v>
      </c>
      <c r="AI97" s="176">
        <f t="shared" si="9"/>
        <v>0</v>
      </c>
      <c r="AJ97" s="176">
        <f t="shared" si="9"/>
        <v>0</v>
      </c>
      <c r="AK97" s="176">
        <f t="shared" si="9"/>
        <v>0</v>
      </c>
      <c r="AL97" s="176">
        <f t="shared" si="9"/>
        <v>0</v>
      </c>
      <c r="AM97" s="176">
        <f t="shared" si="9"/>
        <v>0</v>
      </c>
      <c r="AN97" s="176">
        <f t="shared" si="9"/>
        <v>0</v>
      </c>
      <c r="AO97" s="176">
        <f t="shared" si="9"/>
        <v>0</v>
      </c>
      <c r="AP97" s="176">
        <f t="shared" si="9"/>
        <v>0</v>
      </c>
      <c r="AQ97" s="176">
        <f t="shared" si="9"/>
        <v>0</v>
      </c>
    </row>
    <row r="98" spans="1:48" ht="15.75" customHeight="1" x14ac:dyDescent="0.25"/>
    <row r="99" spans="1:48" ht="15.75" customHeight="1" x14ac:dyDescent="0.35">
      <c r="A99" s="10" t="s">
        <v>53</v>
      </c>
    </row>
    <row r="100" spans="1:48" ht="15.75" customHeight="1" x14ac:dyDescent="0.3">
      <c r="A100" s="14" t="s">
        <v>211</v>
      </c>
      <c r="C100" s="19">
        <f t="shared" ref="C100:AQ100" si="10">C97-C85</f>
        <v>0</v>
      </c>
      <c r="D100" s="19">
        <f t="shared" si="10"/>
        <v>0</v>
      </c>
      <c r="E100" s="19">
        <f t="shared" si="10"/>
        <v>0</v>
      </c>
      <c r="F100" s="19">
        <f t="shared" si="10"/>
        <v>0</v>
      </c>
      <c r="G100" s="19">
        <f t="shared" si="10"/>
        <v>0</v>
      </c>
      <c r="H100" s="19">
        <f t="shared" si="10"/>
        <v>0</v>
      </c>
      <c r="I100" s="19">
        <f t="shared" si="10"/>
        <v>0</v>
      </c>
      <c r="J100" s="19">
        <f t="shared" si="10"/>
        <v>0</v>
      </c>
      <c r="K100" s="19">
        <f t="shared" si="10"/>
        <v>0</v>
      </c>
      <c r="L100" s="19">
        <f t="shared" si="10"/>
        <v>0</v>
      </c>
      <c r="M100" s="19">
        <f t="shared" si="10"/>
        <v>0</v>
      </c>
      <c r="N100" s="19">
        <f t="shared" si="10"/>
        <v>0</v>
      </c>
      <c r="O100" s="19">
        <f t="shared" si="10"/>
        <v>0</v>
      </c>
      <c r="P100" s="19">
        <f t="shared" si="10"/>
        <v>0</v>
      </c>
      <c r="Q100" s="19">
        <f t="shared" si="10"/>
        <v>0</v>
      </c>
      <c r="R100" s="19">
        <f t="shared" si="10"/>
        <v>0</v>
      </c>
      <c r="S100" s="19">
        <f t="shared" si="10"/>
        <v>0</v>
      </c>
      <c r="T100" s="19">
        <f t="shared" si="10"/>
        <v>0</v>
      </c>
      <c r="U100" s="19">
        <f t="shared" si="10"/>
        <v>0</v>
      </c>
      <c r="V100" s="19">
        <f t="shared" si="10"/>
        <v>0</v>
      </c>
      <c r="W100" s="19">
        <f t="shared" si="10"/>
        <v>0</v>
      </c>
      <c r="X100" s="19">
        <f t="shared" si="10"/>
        <v>0</v>
      </c>
      <c r="Y100" s="19">
        <f t="shared" si="10"/>
        <v>0</v>
      </c>
      <c r="Z100" s="19">
        <f t="shared" si="10"/>
        <v>0</v>
      </c>
      <c r="AA100" s="19">
        <f t="shared" si="10"/>
        <v>0</v>
      </c>
      <c r="AB100" s="19">
        <f t="shared" si="10"/>
        <v>0</v>
      </c>
      <c r="AC100" s="19">
        <f t="shared" si="10"/>
        <v>0</v>
      </c>
      <c r="AD100" s="19">
        <f t="shared" si="10"/>
        <v>0</v>
      </c>
      <c r="AE100" s="19">
        <f t="shared" si="10"/>
        <v>0</v>
      </c>
      <c r="AF100" s="19">
        <f t="shared" si="10"/>
        <v>0</v>
      </c>
      <c r="AG100" s="19">
        <f t="shared" si="10"/>
        <v>0</v>
      </c>
      <c r="AH100" s="19">
        <f t="shared" si="10"/>
        <v>0</v>
      </c>
      <c r="AI100" s="19">
        <f t="shared" si="10"/>
        <v>0</v>
      </c>
      <c r="AJ100" s="19">
        <f t="shared" si="10"/>
        <v>0</v>
      </c>
      <c r="AK100" s="19">
        <f t="shared" si="10"/>
        <v>0</v>
      </c>
      <c r="AL100" s="19">
        <f t="shared" si="10"/>
        <v>0</v>
      </c>
      <c r="AM100" s="19">
        <f t="shared" si="10"/>
        <v>0</v>
      </c>
      <c r="AN100" s="19">
        <f t="shared" si="10"/>
        <v>0</v>
      </c>
      <c r="AO100" s="19">
        <f t="shared" si="10"/>
        <v>0</v>
      </c>
      <c r="AP100" s="19">
        <f t="shared" si="10"/>
        <v>0</v>
      </c>
      <c r="AQ100" s="19">
        <f t="shared" si="10"/>
        <v>0</v>
      </c>
    </row>
    <row r="101" spans="1:48" ht="15.75" customHeight="1" x14ac:dyDescent="0.3">
      <c r="A101" s="14" t="s">
        <v>212</v>
      </c>
      <c r="C101" s="19">
        <f>C100</f>
        <v>0</v>
      </c>
      <c r="D101" s="19">
        <f t="shared" ref="D101:AQ101" si="11">C101+D100</f>
        <v>0</v>
      </c>
      <c r="E101" s="19">
        <f t="shared" si="11"/>
        <v>0</v>
      </c>
      <c r="F101" s="19">
        <f t="shared" si="11"/>
        <v>0</v>
      </c>
      <c r="G101" s="19">
        <f t="shared" si="11"/>
        <v>0</v>
      </c>
      <c r="H101" s="19">
        <f t="shared" si="11"/>
        <v>0</v>
      </c>
      <c r="I101" s="19">
        <f t="shared" si="11"/>
        <v>0</v>
      </c>
      <c r="J101" s="19">
        <f t="shared" si="11"/>
        <v>0</v>
      </c>
      <c r="K101" s="19">
        <f t="shared" si="11"/>
        <v>0</v>
      </c>
      <c r="L101" s="19">
        <f t="shared" si="11"/>
        <v>0</v>
      </c>
      <c r="M101" s="19">
        <f t="shared" si="11"/>
        <v>0</v>
      </c>
      <c r="N101" s="19">
        <f t="shared" si="11"/>
        <v>0</v>
      </c>
      <c r="O101" s="19">
        <f t="shared" si="11"/>
        <v>0</v>
      </c>
      <c r="P101" s="19">
        <f t="shared" si="11"/>
        <v>0</v>
      </c>
      <c r="Q101" s="19">
        <f t="shared" si="11"/>
        <v>0</v>
      </c>
      <c r="R101" s="19">
        <f t="shared" si="11"/>
        <v>0</v>
      </c>
      <c r="S101" s="19">
        <f t="shared" si="11"/>
        <v>0</v>
      </c>
      <c r="T101" s="19">
        <f t="shared" si="11"/>
        <v>0</v>
      </c>
      <c r="U101" s="19">
        <f t="shared" si="11"/>
        <v>0</v>
      </c>
      <c r="V101" s="19">
        <f t="shared" si="11"/>
        <v>0</v>
      </c>
      <c r="W101" s="19">
        <f t="shared" si="11"/>
        <v>0</v>
      </c>
      <c r="X101" s="19">
        <f t="shared" si="11"/>
        <v>0</v>
      </c>
      <c r="Y101" s="19">
        <f t="shared" si="11"/>
        <v>0</v>
      </c>
      <c r="Z101" s="19">
        <f t="shared" si="11"/>
        <v>0</v>
      </c>
      <c r="AA101" s="19">
        <f t="shared" si="11"/>
        <v>0</v>
      </c>
      <c r="AB101" s="19">
        <f t="shared" si="11"/>
        <v>0</v>
      </c>
      <c r="AC101" s="19">
        <f t="shared" si="11"/>
        <v>0</v>
      </c>
      <c r="AD101" s="19">
        <f t="shared" si="11"/>
        <v>0</v>
      </c>
      <c r="AE101" s="19">
        <f t="shared" si="11"/>
        <v>0</v>
      </c>
      <c r="AF101" s="19">
        <f t="shared" si="11"/>
        <v>0</v>
      </c>
      <c r="AG101" s="19">
        <f t="shared" si="11"/>
        <v>0</v>
      </c>
      <c r="AH101" s="19">
        <f t="shared" si="11"/>
        <v>0</v>
      </c>
      <c r="AI101" s="19">
        <f t="shared" si="11"/>
        <v>0</v>
      </c>
      <c r="AJ101" s="19">
        <f t="shared" si="11"/>
        <v>0</v>
      </c>
      <c r="AK101" s="19">
        <f t="shared" si="11"/>
        <v>0</v>
      </c>
      <c r="AL101" s="19">
        <f t="shared" si="11"/>
        <v>0</v>
      </c>
      <c r="AM101" s="19">
        <f t="shared" si="11"/>
        <v>0</v>
      </c>
      <c r="AN101" s="19">
        <f t="shared" si="11"/>
        <v>0</v>
      </c>
      <c r="AO101" s="19">
        <f t="shared" si="11"/>
        <v>0</v>
      </c>
      <c r="AP101" s="19">
        <f t="shared" si="11"/>
        <v>0</v>
      </c>
      <c r="AQ101" s="19">
        <f t="shared" si="11"/>
        <v>0</v>
      </c>
    </row>
    <row r="102" spans="1:48" ht="15.75" customHeight="1" x14ac:dyDescent="0.3">
      <c r="A102" s="16"/>
      <c r="D102" s="20"/>
    </row>
    <row r="103" spans="1:48" ht="15.75" customHeight="1" x14ac:dyDescent="0.3">
      <c r="A103" s="14" t="s">
        <v>216</v>
      </c>
      <c r="B103" s="19">
        <f>SUM(C100:AQ100)/'Invoer - uitgebreid'!C12</f>
        <v>0</v>
      </c>
      <c r="C103" s="1"/>
      <c r="D103" s="20"/>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row>
    <row r="104" spans="1:48" ht="15.75" customHeight="1" x14ac:dyDescent="0.3">
      <c r="A104" s="14" t="s">
        <v>214</v>
      </c>
      <c r="B104" s="182">
        <f>IF(B103&lt;&gt;0,B103/'Invoer - uitgebreid'!B12,0)</f>
        <v>0</v>
      </c>
      <c r="C104" s="181"/>
      <c r="D104" s="181"/>
      <c r="E104" s="181"/>
      <c r="F104" s="181"/>
      <c r="G104" s="181"/>
      <c r="H104" s="181"/>
      <c r="I104" s="181"/>
      <c r="J104" s="181"/>
      <c r="K104" s="181"/>
      <c r="L104" s="181"/>
      <c r="M104" s="181"/>
      <c r="N104" s="181"/>
      <c r="O104" s="181"/>
      <c r="P104" s="181"/>
      <c r="Q104" s="181"/>
      <c r="R104" s="181"/>
      <c r="S104" s="181"/>
      <c r="T104" s="181"/>
      <c r="U104" s="181"/>
      <c r="V104" s="181"/>
      <c r="W104" s="181"/>
    </row>
    <row r="105" spans="1:48" ht="15.75" customHeight="1" x14ac:dyDescent="0.25"/>
    <row r="106" spans="1:48" ht="15.75" customHeight="1" x14ac:dyDescent="0.45">
      <c r="A106" s="171" t="s">
        <v>217</v>
      </c>
      <c r="B106" s="183"/>
      <c r="C106" s="183"/>
      <c r="D106" s="183"/>
      <c r="E106" s="183"/>
      <c r="F106" s="183"/>
      <c r="G106" s="183"/>
      <c r="H106" s="183"/>
      <c r="I106" s="183"/>
      <c r="J106" s="183"/>
      <c r="K106" s="183"/>
      <c r="L106" s="183"/>
      <c r="M106" s="183"/>
      <c r="N106" s="183"/>
      <c r="O106" s="183"/>
      <c r="P106" s="183"/>
      <c r="Q106" s="183"/>
      <c r="R106" s="183"/>
      <c r="S106" s="183"/>
      <c r="T106" s="183"/>
      <c r="U106" s="183"/>
      <c r="V106" s="183"/>
      <c r="W106" s="183"/>
      <c r="X106" s="183"/>
      <c r="Y106" s="183"/>
      <c r="Z106" s="183"/>
      <c r="AA106" s="183"/>
      <c r="AB106" s="183"/>
      <c r="AC106" s="183"/>
      <c r="AD106" s="183"/>
      <c r="AE106" s="183"/>
      <c r="AF106" s="183"/>
      <c r="AG106" s="183"/>
      <c r="AH106" s="183"/>
      <c r="AI106" s="183"/>
      <c r="AJ106" s="183"/>
      <c r="AK106" s="183"/>
      <c r="AL106" s="183"/>
      <c r="AM106" s="183"/>
      <c r="AN106" s="183"/>
      <c r="AO106" s="183"/>
      <c r="AP106" s="183"/>
      <c r="AQ106" s="183"/>
      <c r="AR106" s="183"/>
      <c r="AS106" s="183"/>
      <c r="AT106" s="183"/>
      <c r="AU106" s="183"/>
      <c r="AV106" s="184"/>
    </row>
    <row r="107" spans="1:48" ht="15.75" customHeight="1" x14ac:dyDescent="0.25"/>
    <row r="108" spans="1:48" ht="15.75" customHeight="1" x14ac:dyDescent="0.4">
      <c r="A108" s="5" t="s">
        <v>9</v>
      </c>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1"/>
      <c r="AS108" s="1"/>
    </row>
    <row r="109" spans="1:48" ht="15.75" customHeight="1" x14ac:dyDescent="0.3">
      <c r="A109" s="1"/>
      <c r="B109" s="1"/>
      <c r="C109" s="1"/>
      <c r="D109" s="11" t="s">
        <v>75</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
      <c r="AS109" s="1"/>
    </row>
    <row r="110" spans="1:48" ht="15.75" customHeight="1" x14ac:dyDescent="0.35">
      <c r="A110" s="10" t="s">
        <v>45</v>
      </c>
      <c r="B110" s="1" t="s">
        <v>205</v>
      </c>
      <c r="C110" s="1">
        <v>0</v>
      </c>
      <c r="D110" s="11">
        <v>1</v>
      </c>
      <c r="E110" s="11">
        <v>2</v>
      </c>
      <c r="F110" s="11">
        <v>3</v>
      </c>
      <c r="G110" s="11">
        <v>4</v>
      </c>
      <c r="H110" s="11">
        <v>5</v>
      </c>
      <c r="I110" s="11">
        <v>6</v>
      </c>
      <c r="J110" s="11">
        <v>7</v>
      </c>
      <c r="K110" s="11">
        <v>8</v>
      </c>
      <c r="L110" s="11">
        <v>9</v>
      </c>
      <c r="M110" s="11">
        <v>10</v>
      </c>
      <c r="N110" s="11">
        <v>11</v>
      </c>
      <c r="O110" s="11">
        <v>12</v>
      </c>
      <c r="P110" s="11">
        <v>13</v>
      </c>
      <c r="Q110" s="11">
        <v>14</v>
      </c>
      <c r="R110" s="11">
        <v>15</v>
      </c>
      <c r="S110" s="11">
        <v>16</v>
      </c>
      <c r="T110" s="11">
        <v>17</v>
      </c>
      <c r="U110" s="11">
        <v>18</v>
      </c>
      <c r="V110" s="11">
        <v>19</v>
      </c>
      <c r="W110" s="11">
        <v>20</v>
      </c>
      <c r="X110" s="11">
        <v>21</v>
      </c>
      <c r="Y110" s="11">
        <v>22</v>
      </c>
      <c r="Z110" s="11">
        <v>23</v>
      </c>
      <c r="AA110" s="11">
        <v>24</v>
      </c>
      <c r="AB110" s="11">
        <v>25</v>
      </c>
      <c r="AC110" s="11">
        <v>26</v>
      </c>
      <c r="AD110" s="11">
        <v>27</v>
      </c>
      <c r="AE110" s="11">
        <v>28</v>
      </c>
      <c r="AF110" s="11">
        <v>29</v>
      </c>
      <c r="AG110" s="11">
        <v>30</v>
      </c>
      <c r="AH110" s="11">
        <v>31</v>
      </c>
      <c r="AI110" s="11">
        <v>32</v>
      </c>
      <c r="AJ110" s="11">
        <v>33</v>
      </c>
      <c r="AK110" s="11">
        <v>34</v>
      </c>
      <c r="AL110" s="11">
        <v>35</v>
      </c>
      <c r="AM110" s="11">
        <v>36</v>
      </c>
      <c r="AN110" s="11">
        <v>37</v>
      </c>
      <c r="AO110" s="11">
        <v>38</v>
      </c>
      <c r="AP110" s="11">
        <v>39</v>
      </c>
      <c r="AQ110" s="11">
        <v>40</v>
      </c>
      <c r="AR110" s="11"/>
      <c r="AS110" s="1"/>
    </row>
    <row r="111" spans="1:48" ht="15.75" customHeight="1" x14ac:dyDescent="0.3">
      <c r="A111" s="14" t="s">
        <v>206</v>
      </c>
      <c r="B111" s="174">
        <f>'Economische variabelen'!I10</f>
        <v>2100</v>
      </c>
      <c r="C111" s="175">
        <f>B111*'Invoer - uitgebreid'!$F8</f>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row>
    <row r="112" spans="1:48" ht="15.75" customHeight="1" x14ac:dyDescent="0.3">
      <c r="A112" s="14" t="s">
        <v>47</v>
      </c>
      <c r="B112" s="174">
        <f>'Economische variabelen'!I11</f>
        <v>2375</v>
      </c>
      <c r="C112" s="175">
        <f>B112*'Invoer - uitgebreid'!$F8</f>
        <v>0</v>
      </c>
      <c r="D112" s="20"/>
      <c r="E112" s="20"/>
      <c r="F112" s="20"/>
      <c r="G112" s="20"/>
      <c r="H112" s="20"/>
      <c r="I112" s="20"/>
      <c r="J112" s="20"/>
      <c r="K112" s="20"/>
      <c r="L112" s="20"/>
      <c r="M112" s="20"/>
      <c r="N112" s="20"/>
      <c r="O112" s="20"/>
      <c r="P112" s="20"/>
      <c r="Q112" s="20"/>
      <c r="R112" s="20"/>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row>
    <row r="113" spans="1:45"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row>
    <row r="114" spans="1:45" ht="15.75" customHeight="1" x14ac:dyDescent="0.35">
      <c r="A114" s="10" t="s">
        <v>48</v>
      </c>
      <c r="B114" s="1" t="s">
        <v>205</v>
      </c>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row>
    <row r="115" spans="1:45" ht="15.75" customHeight="1" x14ac:dyDescent="0.3">
      <c r="A115" s="14" t="s">
        <v>49</v>
      </c>
      <c r="B115" s="174">
        <f>'Economische variabelen'!I15</f>
        <v>19</v>
      </c>
      <c r="C115" s="20"/>
      <c r="D115" s="175">
        <f>IF(D110&lt;='Invoer - uitgebreid'!$G8,$B115*'Invoer - uitgebreid'!$F8,0)</f>
        <v>0</v>
      </c>
      <c r="E115" s="175">
        <f>IF(E110&lt;='Invoer - uitgebreid'!$G8,$B115*'Invoer - uitgebreid'!$F8,0)</f>
        <v>0</v>
      </c>
      <c r="F115" s="175">
        <f>IF(F110&lt;='Invoer - uitgebreid'!$G8,$B115*'Invoer - uitgebreid'!$F8,0)</f>
        <v>0</v>
      </c>
      <c r="G115" s="175">
        <f>IF(G110&lt;='Invoer - uitgebreid'!$G8,$B115*'Invoer - uitgebreid'!$F8,0)</f>
        <v>0</v>
      </c>
      <c r="H115" s="175">
        <f>IF(H110&lt;='Invoer - uitgebreid'!$G8,$B115*'Invoer - uitgebreid'!$F8,0)</f>
        <v>0</v>
      </c>
      <c r="I115" s="175">
        <f>IF(I110&lt;='Invoer - uitgebreid'!$G8,$B115*'Invoer - uitgebreid'!$F8,0)</f>
        <v>0</v>
      </c>
      <c r="J115" s="175">
        <f>IF(J110&lt;='Invoer - uitgebreid'!$G8,$B115*'Invoer - uitgebreid'!$F8,0)</f>
        <v>0</v>
      </c>
      <c r="K115" s="175">
        <f>IF(K110&lt;='Invoer - uitgebreid'!$G8,$B115*'Invoer - uitgebreid'!$F8,0)</f>
        <v>0</v>
      </c>
      <c r="L115" s="175">
        <f>IF(L110&lt;='Invoer - uitgebreid'!$G8,$B115*'Invoer - uitgebreid'!$F8,0)</f>
        <v>0</v>
      </c>
      <c r="M115" s="175">
        <f>IF(M110&lt;='Invoer - uitgebreid'!$G8,$B115*'Invoer - uitgebreid'!$F8,0)</f>
        <v>0</v>
      </c>
      <c r="N115" s="175">
        <f>IF(N110&lt;='Invoer - uitgebreid'!$G8,$B115*'Invoer - uitgebreid'!$F8,0)</f>
        <v>0</v>
      </c>
      <c r="O115" s="175">
        <f>IF(O110&lt;='Invoer - uitgebreid'!$G8,$B115*'Invoer - uitgebreid'!$F8,0)</f>
        <v>0</v>
      </c>
      <c r="P115" s="175">
        <f>IF(P110&lt;='Invoer - uitgebreid'!$G8,$B115*'Invoer - uitgebreid'!$F8,0)</f>
        <v>0</v>
      </c>
      <c r="Q115" s="175">
        <f>IF(Q110&lt;='Invoer - uitgebreid'!$G8,$B115*'Invoer - uitgebreid'!$F8,0)</f>
        <v>0</v>
      </c>
      <c r="R115" s="175">
        <f>IF(R110&lt;='Invoer - uitgebreid'!$G8,$B115*'Invoer - uitgebreid'!$F8,0)</f>
        <v>0</v>
      </c>
      <c r="S115" s="175">
        <f>IF(S110&lt;='Invoer - uitgebreid'!$G8,$B115*'Invoer - uitgebreid'!$F8,0)</f>
        <v>0</v>
      </c>
      <c r="T115" s="175">
        <f>IF(T110&lt;='Invoer - uitgebreid'!$G8,$B115*'Invoer - uitgebreid'!$F8,0)</f>
        <v>0</v>
      </c>
      <c r="U115" s="175">
        <f>IF(U110&lt;='Invoer - uitgebreid'!$G8,$B115*'Invoer - uitgebreid'!$F8,0)</f>
        <v>0</v>
      </c>
      <c r="V115" s="175">
        <f>IF(V110&lt;='Invoer - uitgebreid'!$G8,$B115*'Invoer - uitgebreid'!$F8,0)</f>
        <v>0</v>
      </c>
      <c r="W115" s="175">
        <f>IF(W110&lt;='Invoer - uitgebreid'!$G8,$B115*'Invoer - uitgebreid'!$F8,0)</f>
        <v>0</v>
      </c>
      <c r="X115" s="175">
        <f>IF(X110&lt;='Invoer - uitgebreid'!$G8,$B115*'Invoer - uitgebreid'!$F8,0)</f>
        <v>0</v>
      </c>
      <c r="Y115" s="175">
        <f>IF(Y110&lt;='Invoer - uitgebreid'!$G8,$B115*'Invoer - uitgebreid'!$F8,0)</f>
        <v>0</v>
      </c>
      <c r="Z115" s="175">
        <f>IF(Z110&lt;='Invoer - uitgebreid'!$G8,$B115*'Invoer - uitgebreid'!$F8,0)</f>
        <v>0</v>
      </c>
      <c r="AA115" s="175">
        <f>IF(AA110&lt;='Invoer - uitgebreid'!$G8,$B115*'Invoer - uitgebreid'!$F8,0)</f>
        <v>0</v>
      </c>
      <c r="AB115" s="175">
        <f>IF(AB110&lt;='Invoer - uitgebreid'!$G8,$B115*'Invoer - uitgebreid'!$F8,0)</f>
        <v>0</v>
      </c>
      <c r="AC115" s="175">
        <f>IF(AC110&lt;='Invoer - uitgebreid'!$G8,$B115*'Invoer - uitgebreid'!$F8,0)</f>
        <v>0</v>
      </c>
      <c r="AD115" s="175">
        <f>IF(AD110&lt;='Invoer - uitgebreid'!$G8,$B115*'Invoer - uitgebreid'!$F8,0)</f>
        <v>0</v>
      </c>
      <c r="AE115" s="175">
        <f>IF(AE110&lt;='Invoer - uitgebreid'!$G8,$B115*'Invoer - uitgebreid'!$F8,0)</f>
        <v>0</v>
      </c>
      <c r="AF115" s="175">
        <f>IF(AF110&lt;='Invoer - uitgebreid'!$G8,$B115*'Invoer - uitgebreid'!$F8,0)</f>
        <v>0</v>
      </c>
      <c r="AG115" s="175">
        <f>IF(AG110&lt;='Invoer - uitgebreid'!$G8,$B115*'Invoer - uitgebreid'!$F8,0)</f>
        <v>0</v>
      </c>
      <c r="AH115" s="175">
        <f>IF(AH110&lt;='Invoer - uitgebreid'!$G8,$B115*'Invoer - uitgebreid'!$F8,0)</f>
        <v>0</v>
      </c>
      <c r="AI115" s="175">
        <f>IF(AI110&lt;='Invoer - uitgebreid'!$G8,$B115*'Invoer - uitgebreid'!$F8,0)</f>
        <v>0</v>
      </c>
      <c r="AJ115" s="175">
        <f>IF(AJ110&lt;='Invoer - uitgebreid'!$G8,$B115*'Invoer - uitgebreid'!$F8,0)</f>
        <v>0</v>
      </c>
      <c r="AK115" s="175">
        <f>IF(AK110&lt;='Invoer - uitgebreid'!$G8,$B115*'Invoer - uitgebreid'!$F8,0)</f>
        <v>0</v>
      </c>
      <c r="AL115" s="175">
        <f>IF(AL110&lt;='Invoer - uitgebreid'!$G8,$B115*'Invoer - uitgebreid'!$F8,0)</f>
        <v>0</v>
      </c>
      <c r="AM115" s="175">
        <f>IF(AM110&lt;='Invoer - uitgebreid'!$G8,$B115*'Invoer - uitgebreid'!$F8,0)</f>
        <v>0</v>
      </c>
      <c r="AN115" s="175">
        <f>IF(AN110&lt;='Invoer - uitgebreid'!$G8,$B115*'Invoer - uitgebreid'!$F8,0)</f>
        <v>0</v>
      </c>
      <c r="AO115" s="175">
        <f>IF(AO110&lt;='Invoer - uitgebreid'!$G8,$B115*'Invoer - uitgebreid'!$F8,0)</f>
        <v>0</v>
      </c>
      <c r="AP115" s="175">
        <f>IF(AP110&lt;='Invoer - uitgebreid'!$G8,$B115*'Invoer - uitgebreid'!$F8,0)</f>
        <v>0</v>
      </c>
      <c r="AQ115" s="175">
        <f>IF(AQ110&lt;='Invoer - uitgebreid'!$G8,$B115*'Invoer - uitgebreid'!$F8,0)</f>
        <v>0</v>
      </c>
      <c r="AR115" s="20"/>
      <c r="AS115" s="1"/>
    </row>
    <row r="116" spans="1:45" ht="15.75" customHeight="1" x14ac:dyDescent="0.3">
      <c r="A116" s="14" t="s">
        <v>50</v>
      </c>
      <c r="B116" s="174">
        <f>'Economische variabelen'!I14</f>
        <v>140</v>
      </c>
      <c r="C116" s="20"/>
      <c r="D116" s="175">
        <f>IF(D110&lt;='Invoer - uitgebreid'!$G8,$B116*'Invoer - uitgebreid'!$F8,0)</f>
        <v>0</v>
      </c>
      <c r="E116" s="175">
        <f>IF(E110&lt;='Invoer - uitgebreid'!$G8,$B116*'Invoer - uitgebreid'!$F8,0)</f>
        <v>0</v>
      </c>
      <c r="F116" s="175">
        <f>IF(F110&lt;='Invoer - uitgebreid'!$G8,$B116*'Invoer - uitgebreid'!$F8,0)</f>
        <v>0</v>
      </c>
      <c r="G116" s="175">
        <f>IF(G110&lt;='Invoer - uitgebreid'!$G8,$B116*'Invoer - uitgebreid'!$F8,0)</f>
        <v>0</v>
      </c>
      <c r="H116" s="175">
        <f>IF(H110&lt;='Invoer - uitgebreid'!$G8,$B116*'Invoer - uitgebreid'!$F8,0)</f>
        <v>0</v>
      </c>
      <c r="I116" s="175">
        <f>IF(I110&lt;='Invoer - uitgebreid'!$G8,$B116*'Invoer - uitgebreid'!$F8,0)</f>
        <v>0</v>
      </c>
      <c r="J116" s="175">
        <f>IF(J110&lt;='Invoer - uitgebreid'!$G8,$B116*'Invoer - uitgebreid'!$F8,0)</f>
        <v>0</v>
      </c>
      <c r="K116" s="175">
        <f>IF(K110&lt;='Invoer - uitgebreid'!$G8,$B116*'Invoer - uitgebreid'!$F8,0)</f>
        <v>0</v>
      </c>
      <c r="L116" s="175">
        <f>IF(L110&lt;='Invoer - uitgebreid'!$G8,$B116*'Invoer - uitgebreid'!$F8,0)</f>
        <v>0</v>
      </c>
      <c r="M116" s="175">
        <f>IF(M110&lt;='Invoer - uitgebreid'!$G8,$B116*'Invoer - uitgebreid'!$F8,0)</f>
        <v>0</v>
      </c>
      <c r="N116" s="175">
        <f>IF(N110&lt;='Invoer - uitgebreid'!$G8,$B116*'Invoer - uitgebreid'!$F8,0)</f>
        <v>0</v>
      </c>
      <c r="O116" s="175">
        <f>IF(O110&lt;='Invoer - uitgebreid'!$G8,$B116*'Invoer - uitgebreid'!$F8,0)</f>
        <v>0</v>
      </c>
      <c r="P116" s="175">
        <f>IF(P110&lt;='Invoer - uitgebreid'!$G8,$B116*'Invoer - uitgebreid'!$F8,0)</f>
        <v>0</v>
      </c>
      <c r="Q116" s="175">
        <f>IF(Q110&lt;='Invoer - uitgebreid'!$G8,$B116*'Invoer - uitgebreid'!$F8,0)</f>
        <v>0</v>
      </c>
      <c r="R116" s="175">
        <f>IF(R110&lt;='Invoer - uitgebreid'!$G8,$B116*'Invoer - uitgebreid'!$F8,0)</f>
        <v>0</v>
      </c>
      <c r="S116" s="175">
        <f>IF(S110&lt;='Invoer - uitgebreid'!$G8,$B116*'Invoer - uitgebreid'!$F8,0)</f>
        <v>0</v>
      </c>
      <c r="T116" s="175">
        <f>IF(T110&lt;='Invoer - uitgebreid'!$G8,$B116*'Invoer - uitgebreid'!$F8,0)</f>
        <v>0</v>
      </c>
      <c r="U116" s="175">
        <f>IF(U110&lt;='Invoer - uitgebreid'!$G8,$B116*'Invoer - uitgebreid'!$F8,0)</f>
        <v>0</v>
      </c>
      <c r="V116" s="175">
        <f>IF(V110&lt;='Invoer - uitgebreid'!$G8,$B116*'Invoer - uitgebreid'!$F8,0)</f>
        <v>0</v>
      </c>
      <c r="W116" s="175">
        <f>IF(W110&lt;='Invoer - uitgebreid'!$G8,$B116*'Invoer - uitgebreid'!$F8,0)</f>
        <v>0</v>
      </c>
      <c r="X116" s="175">
        <f>IF(X110&lt;='Invoer - uitgebreid'!$G8,$B116*'Invoer - uitgebreid'!$F8,0)</f>
        <v>0</v>
      </c>
      <c r="Y116" s="175">
        <f>IF(Y110&lt;='Invoer - uitgebreid'!$G8,$B116*'Invoer - uitgebreid'!$F8,0)</f>
        <v>0</v>
      </c>
      <c r="Z116" s="175">
        <f>IF(Z110&lt;='Invoer - uitgebreid'!$G8,$B116*'Invoer - uitgebreid'!$F8,0)</f>
        <v>0</v>
      </c>
      <c r="AA116" s="175">
        <f>IF(AA110&lt;='Invoer - uitgebreid'!$G8,$B116*'Invoer - uitgebreid'!$F8,0)</f>
        <v>0</v>
      </c>
      <c r="AB116" s="175">
        <f>IF(AB110&lt;='Invoer - uitgebreid'!$G8,$B116*'Invoer - uitgebreid'!$F8,0)</f>
        <v>0</v>
      </c>
      <c r="AC116" s="175">
        <f>IF(AC110&lt;='Invoer - uitgebreid'!$G8,$B116*'Invoer - uitgebreid'!$F8,0)</f>
        <v>0</v>
      </c>
      <c r="AD116" s="175">
        <f>IF(AD110&lt;='Invoer - uitgebreid'!$G8,$B116*'Invoer - uitgebreid'!$F8,0)</f>
        <v>0</v>
      </c>
      <c r="AE116" s="175">
        <f>IF(AE110&lt;='Invoer - uitgebreid'!$G8,$B116*'Invoer - uitgebreid'!$F8,0)</f>
        <v>0</v>
      </c>
      <c r="AF116" s="175">
        <f>IF(AF110&lt;='Invoer - uitgebreid'!$G8,$B116*'Invoer - uitgebreid'!$F8,0)</f>
        <v>0</v>
      </c>
      <c r="AG116" s="175">
        <f>IF(AG110&lt;='Invoer - uitgebreid'!$G8,$B116*'Invoer - uitgebreid'!$F8,0)</f>
        <v>0</v>
      </c>
      <c r="AH116" s="175">
        <f>IF(AH110&lt;='Invoer - uitgebreid'!$G8,$B116*'Invoer - uitgebreid'!$F8,0)</f>
        <v>0</v>
      </c>
      <c r="AI116" s="175">
        <f>IF(AI110&lt;='Invoer - uitgebreid'!$G8,$B116*'Invoer - uitgebreid'!$F8,0)</f>
        <v>0</v>
      </c>
      <c r="AJ116" s="175">
        <f>IF(AJ110&lt;='Invoer - uitgebreid'!$G8,$B116*'Invoer - uitgebreid'!$F8,0)</f>
        <v>0</v>
      </c>
      <c r="AK116" s="175">
        <f>IF(AK110&lt;='Invoer - uitgebreid'!$G8,$B116*'Invoer - uitgebreid'!$F8,0)</f>
        <v>0</v>
      </c>
      <c r="AL116" s="175">
        <f>IF(AL110&lt;='Invoer - uitgebreid'!$G8,$B116*'Invoer - uitgebreid'!$F8,0)</f>
        <v>0</v>
      </c>
      <c r="AM116" s="175">
        <f>IF(AM110&lt;='Invoer - uitgebreid'!$G8,$B116*'Invoer - uitgebreid'!$F8,0)</f>
        <v>0</v>
      </c>
      <c r="AN116" s="175">
        <f>IF(AN110&lt;='Invoer - uitgebreid'!$G8,$B116*'Invoer - uitgebreid'!$F8,0)</f>
        <v>0</v>
      </c>
      <c r="AO116" s="175">
        <f>IF(AO110&lt;='Invoer - uitgebreid'!$G8,$B116*'Invoer - uitgebreid'!$F8,0)</f>
        <v>0</v>
      </c>
      <c r="AP116" s="175">
        <f>IF(AP110&lt;='Invoer - uitgebreid'!$G8,$B116*'Invoer - uitgebreid'!$F8,0)</f>
        <v>0</v>
      </c>
      <c r="AQ116" s="175">
        <f>IF(AQ110&lt;='Invoer - uitgebreid'!$G8,$B116*'Invoer - uitgebreid'!$F8,0)</f>
        <v>0</v>
      </c>
      <c r="AR116" s="20"/>
      <c r="AS116" s="1"/>
    </row>
    <row r="117" spans="1:45" ht="15.75" customHeight="1" x14ac:dyDescent="0.3">
      <c r="A117" s="14" t="s">
        <v>63</v>
      </c>
      <c r="B117" s="174">
        <f>'Economische variabelen'!I16</f>
        <v>240</v>
      </c>
      <c r="C117" s="20"/>
      <c r="D117" s="175">
        <f>IF(D110&lt;='Invoer - uitgebreid'!$G8,$B117*'Invoer - uitgebreid'!$F8,0)</f>
        <v>0</v>
      </c>
      <c r="E117" s="175">
        <f>IF(E110&lt;='Invoer - uitgebreid'!$G8,$B117*'Invoer - uitgebreid'!$F8,0)</f>
        <v>0</v>
      </c>
      <c r="F117" s="175">
        <f>IF(F110&lt;='Invoer - uitgebreid'!$G8,$B117*'Invoer - uitgebreid'!$F8,0)</f>
        <v>0</v>
      </c>
      <c r="G117" s="175">
        <f>IF(G110&lt;='Invoer - uitgebreid'!$G8,$B117*'Invoer - uitgebreid'!$F8,0)</f>
        <v>0</v>
      </c>
      <c r="H117" s="175">
        <f>IF(H110&lt;='Invoer - uitgebreid'!$G8,$B117*'Invoer - uitgebreid'!$F8,0)</f>
        <v>0</v>
      </c>
      <c r="I117" s="175">
        <f>IF(I110&lt;='Invoer - uitgebreid'!$G8,$B117*'Invoer - uitgebreid'!$F8,0)</f>
        <v>0</v>
      </c>
      <c r="J117" s="175">
        <f>IF(J110&lt;='Invoer - uitgebreid'!$G8,$B117*'Invoer - uitgebreid'!$F8,0)</f>
        <v>0</v>
      </c>
      <c r="K117" s="175">
        <f>IF(K110&lt;='Invoer - uitgebreid'!$G8,$B117*'Invoer - uitgebreid'!$F8,0)</f>
        <v>0</v>
      </c>
      <c r="L117" s="175">
        <f>IF(L110&lt;='Invoer - uitgebreid'!$G8,$B117*'Invoer - uitgebreid'!$F8,0)</f>
        <v>0</v>
      </c>
      <c r="M117" s="175">
        <f>IF(M110&lt;='Invoer - uitgebreid'!$G8,$B117*'Invoer - uitgebreid'!$F8,0)</f>
        <v>0</v>
      </c>
      <c r="N117" s="175">
        <f>IF(N110&lt;='Invoer - uitgebreid'!$G8,$B117*'Invoer - uitgebreid'!$F8,0)</f>
        <v>0</v>
      </c>
      <c r="O117" s="175">
        <f>IF(O110&lt;='Invoer - uitgebreid'!$G8,$B117*'Invoer - uitgebreid'!$F8,0)</f>
        <v>0</v>
      </c>
      <c r="P117" s="175">
        <f>IF(P110&lt;='Invoer - uitgebreid'!$G8,$B117*'Invoer - uitgebreid'!$F8,0)</f>
        <v>0</v>
      </c>
      <c r="Q117" s="175">
        <f>IF(Q110&lt;='Invoer - uitgebreid'!$G8,$B117*'Invoer - uitgebreid'!$F8,0)</f>
        <v>0</v>
      </c>
      <c r="R117" s="175">
        <f>IF(R110&lt;='Invoer - uitgebreid'!$G8,$B117*'Invoer - uitgebreid'!$F8,0)</f>
        <v>0</v>
      </c>
      <c r="S117" s="175">
        <f>IF(S110&lt;='Invoer - uitgebreid'!$G8,$B117*'Invoer - uitgebreid'!$F8,0)</f>
        <v>0</v>
      </c>
      <c r="T117" s="175">
        <f>IF(T110&lt;='Invoer - uitgebreid'!$G8,$B117*'Invoer - uitgebreid'!$F8,0)</f>
        <v>0</v>
      </c>
      <c r="U117" s="175">
        <f>IF(U110&lt;='Invoer - uitgebreid'!$G8,$B117*'Invoer - uitgebreid'!$F8,0)</f>
        <v>0</v>
      </c>
      <c r="V117" s="175">
        <f>IF(V110&lt;='Invoer - uitgebreid'!$G8,$B117*'Invoer - uitgebreid'!$F8,0)</f>
        <v>0</v>
      </c>
      <c r="W117" s="175">
        <f>IF(W110&lt;='Invoer - uitgebreid'!$G8,$B117*'Invoer - uitgebreid'!$F8,0)</f>
        <v>0</v>
      </c>
      <c r="X117" s="175">
        <f>IF(X110&lt;='Invoer - uitgebreid'!$G8,$B117*'Invoer - uitgebreid'!$F8,0)</f>
        <v>0</v>
      </c>
      <c r="Y117" s="175">
        <f>IF(Y110&lt;='Invoer - uitgebreid'!$G8,$B117*'Invoer - uitgebreid'!$F8,0)</f>
        <v>0</v>
      </c>
      <c r="Z117" s="175">
        <f>IF(Z110&lt;='Invoer - uitgebreid'!$G8,$B117*'Invoer - uitgebreid'!$F8,0)</f>
        <v>0</v>
      </c>
      <c r="AA117" s="175">
        <f>IF(AA110&lt;='Invoer - uitgebreid'!$G8,$B117*'Invoer - uitgebreid'!$F8,0)</f>
        <v>0</v>
      </c>
      <c r="AB117" s="175">
        <f>IF(AB110&lt;='Invoer - uitgebreid'!$G8,$B117*'Invoer - uitgebreid'!$F8,0)</f>
        <v>0</v>
      </c>
      <c r="AC117" s="175">
        <f>IF(AC110&lt;='Invoer - uitgebreid'!$G8,$B117*'Invoer - uitgebreid'!$F8,0)</f>
        <v>0</v>
      </c>
      <c r="AD117" s="175">
        <f>IF(AD110&lt;='Invoer - uitgebreid'!$G8,$B117*'Invoer - uitgebreid'!$F8,0)</f>
        <v>0</v>
      </c>
      <c r="AE117" s="175">
        <f>IF(AE110&lt;='Invoer - uitgebreid'!$G8,$B117*'Invoer - uitgebreid'!$F8,0)</f>
        <v>0</v>
      </c>
      <c r="AF117" s="175">
        <f>IF(AF110&lt;='Invoer - uitgebreid'!$G8,$B117*'Invoer - uitgebreid'!$F8,0)</f>
        <v>0</v>
      </c>
      <c r="AG117" s="175">
        <f>IF(AG110&lt;='Invoer - uitgebreid'!$G8,$B117*'Invoer - uitgebreid'!$F8,0)</f>
        <v>0</v>
      </c>
      <c r="AH117" s="175">
        <f>IF(AH110&lt;='Invoer - uitgebreid'!$G8,$B117*'Invoer - uitgebreid'!$F8,0)</f>
        <v>0</v>
      </c>
      <c r="AI117" s="175">
        <f>IF(AI110&lt;='Invoer - uitgebreid'!$G8,$B117*'Invoer - uitgebreid'!$F8,0)</f>
        <v>0</v>
      </c>
      <c r="AJ117" s="175">
        <f>IF(AJ110&lt;='Invoer - uitgebreid'!$G8,$B117*'Invoer - uitgebreid'!$F8,0)</f>
        <v>0</v>
      </c>
      <c r="AK117" s="175">
        <f>IF(AK110&lt;='Invoer - uitgebreid'!$G8,$B117*'Invoer - uitgebreid'!$F8,0)</f>
        <v>0</v>
      </c>
      <c r="AL117" s="175">
        <f>IF(AL110&lt;='Invoer - uitgebreid'!$G8,$B117*'Invoer - uitgebreid'!$F8,0)</f>
        <v>0</v>
      </c>
      <c r="AM117" s="175">
        <f>IF(AM110&lt;='Invoer - uitgebreid'!$G8,$B117*'Invoer - uitgebreid'!$F8,0)</f>
        <v>0</v>
      </c>
      <c r="AN117" s="175">
        <f>IF(AN110&lt;='Invoer - uitgebreid'!$G8,$B117*'Invoer - uitgebreid'!$F8,0)</f>
        <v>0</v>
      </c>
      <c r="AO117" s="175">
        <f>IF(AO110&lt;='Invoer - uitgebreid'!$G8,$B117*'Invoer - uitgebreid'!$F8,0)</f>
        <v>0</v>
      </c>
      <c r="AP117" s="175">
        <f>IF(AP110&lt;='Invoer - uitgebreid'!$G8,$B117*'Invoer - uitgebreid'!$F8,0)</f>
        <v>0</v>
      </c>
      <c r="AQ117" s="175">
        <f>IF(AQ110&lt;='Invoer - uitgebreid'!$G8,$B117*'Invoer - uitgebreid'!$F8,0)</f>
        <v>0</v>
      </c>
      <c r="AR117" s="20"/>
      <c r="AS117" s="1"/>
    </row>
    <row r="118" spans="1:45" ht="15.75" customHeight="1" x14ac:dyDescent="0.3">
      <c r="A118" s="14" t="s">
        <v>52</v>
      </c>
      <c r="B118" s="174">
        <f>'Economische variabelen'!I17</f>
        <v>16</v>
      </c>
      <c r="C118" s="20"/>
      <c r="D118" s="175">
        <f>IF(D124&gt;0,$B118*'Invoer - uitgebreid'!$F8,0)</f>
        <v>0</v>
      </c>
      <c r="E118" s="175">
        <f>IF(E124&gt;0,$B118*'Invoer - uitgebreid'!$F8,0)</f>
        <v>0</v>
      </c>
      <c r="F118" s="175">
        <f>IF(F124&gt;0,$B118*'Invoer - uitgebreid'!$F8,0)</f>
        <v>0</v>
      </c>
      <c r="G118" s="175">
        <f>IF(G124&gt;0,$B118*'Invoer - uitgebreid'!$F8,0)</f>
        <v>0</v>
      </c>
      <c r="H118" s="175">
        <f>IF(H124&gt;0,$B118*'Invoer - uitgebreid'!$F8,0)</f>
        <v>0</v>
      </c>
      <c r="I118" s="175">
        <f>IF(I124&gt;0,$B118*'Invoer - uitgebreid'!$F8,0)</f>
        <v>0</v>
      </c>
      <c r="J118" s="175">
        <f>IF(J124&gt;0,$B118*'Invoer - uitgebreid'!$F8,0)</f>
        <v>0</v>
      </c>
      <c r="K118" s="175">
        <f>IF(K124&gt;0,$B118*'Invoer - uitgebreid'!$F8,0)</f>
        <v>0</v>
      </c>
      <c r="L118" s="175">
        <f>IF(L124&gt;0,$B118*'Invoer - uitgebreid'!$F8,0)</f>
        <v>0</v>
      </c>
      <c r="M118" s="175">
        <f>IF(M124&gt;0,$B118*'Invoer - uitgebreid'!$F8,0)</f>
        <v>0</v>
      </c>
      <c r="N118" s="175">
        <f>IF(N124&gt;0,$B118*'Invoer - uitgebreid'!$F8,0)</f>
        <v>0</v>
      </c>
      <c r="O118" s="175">
        <f>IF(O124&gt;0,$B118*'Invoer - uitgebreid'!$F8,0)</f>
        <v>0</v>
      </c>
      <c r="P118" s="175">
        <f>IF(P124&gt;0,$B118*'Invoer - uitgebreid'!$F8,0)</f>
        <v>0</v>
      </c>
      <c r="Q118" s="175">
        <f>IF(Q124&gt;0,$B118*'Invoer - uitgebreid'!$F8,0)</f>
        <v>0</v>
      </c>
      <c r="R118" s="175">
        <f>IF(R124&gt;0,$B118*'Invoer - uitgebreid'!$F8,0)</f>
        <v>0</v>
      </c>
      <c r="S118" s="175">
        <f>IF(S124&gt;0,$B118*'Invoer - uitgebreid'!$F8,0)</f>
        <v>0</v>
      </c>
      <c r="T118" s="175">
        <f>IF(T124&gt;0,$B118*'Invoer - uitgebreid'!$F8,0)</f>
        <v>0</v>
      </c>
      <c r="U118" s="175">
        <f>IF(U124&gt;0,$B118*'Invoer - uitgebreid'!$F8,0)</f>
        <v>0</v>
      </c>
      <c r="V118" s="175">
        <f>IF(V124&gt;0,$B118*'Invoer - uitgebreid'!$F8,0)</f>
        <v>0</v>
      </c>
      <c r="W118" s="175">
        <f>IF(W124&gt;0,$B118*'Invoer - uitgebreid'!$F8,0)</f>
        <v>0</v>
      </c>
      <c r="X118" s="175">
        <f>IF(X124&gt;0,$B118*'Invoer - uitgebreid'!$F8,0)</f>
        <v>0</v>
      </c>
      <c r="Y118" s="175">
        <f>IF(Y124&gt;0,$B118*'Invoer - uitgebreid'!$F8,0)</f>
        <v>0</v>
      </c>
      <c r="Z118" s="175">
        <f>IF(Z124&gt;0,$B118*'Invoer - uitgebreid'!$F8,0)</f>
        <v>0</v>
      </c>
      <c r="AA118" s="175">
        <f>IF(AA124&gt;0,$B118*'Invoer - uitgebreid'!$F8,0)</f>
        <v>0</v>
      </c>
      <c r="AB118" s="175">
        <f>IF(AB124&gt;0,$B118*'Invoer - uitgebreid'!$F8,0)</f>
        <v>0</v>
      </c>
      <c r="AC118" s="175">
        <f>IF(AC124&gt;0,$B118*'Invoer - uitgebreid'!$F8,0)</f>
        <v>0</v>
      </c>
      <c r="AD118" s="175">
        <f>IF(AD124&gt;0,$B118*'Invoer - uitgebreid'!$F8,0)</f>
        <v>0</v>
      </c>
      <c r="AE118" s="175">
        <f>IF(AE124&gt;0,$B118*'Invoer - uitgebreid'!$F8,0)</f>
        <v>0</v>
      </c>
      <c r="AF118" s="175">
        <f>IF(AF124&gt;0,$B118*'Invoer - uitgebreid'!$F8,0)</f>
        <v>0</v>
      </c>
      <c r="AG118" s="175">
        <f>IF(AG124&gt;0,$B118*'Invoer - uitgebreid'!$F8,0)</f>
        <v>0</v>
      </c>
      <c r="AH118" s="175">
        <f>IF(AH124&gt;0,$B118*'Invoer - uitgebreid'!$F8,0)</f>
        <v>0</v>
      </c>
      <c r="AI118" s="175">
        <f>IF(AI124&gt;0,$B118*'Invoer - uitgebreid'!$F8,0)</f>
        <v>0</v>
      </c>
      <c r="AJ118" s="175">
        <f>IF(AJ124&gt;0,$B118*'Invoer - uitgebreid'!$F8,0)</f>
        <v>0</v>
      </c>
      <c r="AK118" s="175">
        <f>IF(AK124&gt;0,$B118*'Invoer - uitgebreid'!$F8,0)</f>
        <v>0</v>
      </c>
      <c r="AL118" s="175">
        <f>IF(AL124&gt;0,$B118*'Invoer - uitgebreid'!$F8,0)</f>
        <v>0</v>
      </c>
      <c r="AM118" s="175">
        <f>IF(AM124&gt;0,$B118*'Invoer - uitgebreid'!$F8,0)</f>
        <v>0</v>
      </c>
      <c r="AN118" s="175">
        <f>IF(AN124&gt;0,$B118*'Invoer - uitgebreid'!$F8,0)</f>
        <v>0</v>
      </c>
      <c r="AO118" s="175">
        <f>IF(AO124&gt;0,$B118*'Invoer - uitgebreid'!$F8,0)</f>
        <v>0</v>
      </c>
      <c r="AP118" s="175">
        <f>IF(AP124&gt;0,$B118*'Invoer - uitgebreid'!$F8,0)</f>
        <v>0</v>
      </c>
      <c r="AQ118" s="175">
        <f>IF(AQ124&gt;0,$B118*'Invoer - uitgebreid'!$F8,0)</f>
        <v>0</v>
      </c>
      <c r="AR118" s="20"/>
      <c r="AS118" s="1"/>
    </row>
    <row r="119" spans="1:45" ht="15.75" customHeight="1" x14ac:dyDescent="0.3">
      <c r="A119" s="16"/>
      <c r="B119" s="20"/>
      <c r="C119" s="20"/>
      <c r="D119" s="20"/>
      <c r="E119" s="20"/>
      <c r="F119" s="20"/>
      <c r="G119" s="20"/>
      <c r="H119" s="20"/>
      <c r="I119" s="20"/>
      <c r="J119" s="20"/>
      <c r="K119" s="20"/>
      <c r="L119" s="20"/>
      <c r="M119" s="20"/>
      <c r="N119" s="20"/>
      <c r="O119" s="20"/>
      <c r="P119" s="20"/>
      <c r="Q119" s="20"/>
      <c r="R119" s="20"/>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row>
    <row r="120" spans="1:45" ht="15.75" customHeight="1" x14ac:dyDescent="0.3">
      <c r="A120" s="7" t="s">
        <v>198</v>
      </c>
      <c r="B120" s="176">
        <f>SUM(B115:B118)</f>
        <v>415</v>
      </c>
      <c r="C120" s="176">
        <f t="shared" ref="C120:AQ120" si="12">SUM(C111:C118)</f>
        <v>0</v>
      </c>
      <c r="D120" s="176">
        <f t="shared" si="12"/>
        <v>0</v>
      </c>
      <c r="E120" s="176">
        <f t="shared" si="12"/>
        <v>0</v>
      </c>
      <c r="F120" s="176">
        <f t="shared" si="12"/>
        <v>0</v>
      </c>
      <c r="G120" s="176">
        <f t="shared" si="12"/>
        <v>0</v>
      </c>
      <c r="H120" s="176">
        <f t="shared" si="12"/>
        <v>0</v>
      </c>
      <c r="I120" s="176">
        <f t="shared" si="12"/>
        <v>0</v>
      </c>
      <c r="J120" s="176">
        <f t="shared" si="12"/>
        <v>0</v>
      </c>
      <c r="K120" s="176">
        <f t="shared" si="12"/>
        <v>0</v>
      </c>
      <c r="L120" s="176">
        <f t="shared" si="12"/>
        <v>0</v>
      </c>
      <c r="M120" s="176">
        <f t="shared" si="12"/>
        <v>0</v>
      </c>
      <c r="N120" s="176">
        <f t="shared" si="12"/>
        <v>0</v>
      </c>
      <c r="O120" s="176">
        <f t="shared" si="12"/>
        <v>0</v>
      </c>
      <c r="P120" s="176">
        <f t="shared" si="12"/>
        <v>0</v>
      </c>
      <c r="Q120" s="176">
        <f t="shared" si="12"/>
        <v>0</v>
      </c>
      <c r="R120" s="176">
        <f t="shared" si="12"/>
        <v>0</v>
      </c>
      <c r="S120" s="176">
        <f t="shared" si="12"/>
        <v>0</v>
      </c>
      <c r="T120" s="176">
        <f t="shared" si="12"/>
        <v>0</v>
      </c>
      <c r="U120" s="176">
        <f t="shared" si="12"/>
        <v>0</v>
      </c>
      <c r="V120" s="176">
        <f t="shared" si="12"/>
        <v>0</v>
      </c>
      <c r="W120" s="176">
        <f t="shared" si="12"/>
        <v>0</v>
      </c>
      <c r="X120" s="176">
        <f t="shared" si="12"/>
        <v>0</v>
      </c>
      <c r="Y120" s="176">
        <f t="shared" si="12"/>
        <v>0</v>
      </c>
      <c r="Z120" s="176">
        <f t="shared" si="12"/>
        <v>0</v>
      </c>
      <c r="AA120" s="176">
        <f t="shared" si="12"/>
        <v>0</v>
      </c>
      <c r="AB120" s="176">
        <f t="shared" si="12"/>
        <v>0</v>
      </c>
      <c r="AC120" s="176">
        <f t="shared" si="12"/>
        <v>0</v>
      </c>
      <c r="AD120" s="176">
        <f t="shared" si="12"/>
        <v>0</v>
      </c>
      <c r="AE120" s="176">
        <f t="shared" si="12"/>
        <v>0</v>
      </c>
      <c r="AF120" s="176">
        <f t="shared" si="12"/>
        <v>0</v>
      </c>
      <c r="AG120" s="176">
        <f t="shared" si="12"/>
        <v>0</v>
      </c>
      <c r="AH120" s="176">
        <f t="shared" si="12"/>
        <v>0</v>
      </c>
      <c r="AI120" s="176">
        <f t="shared" si="12"/>
        <v>0</v>
      </c>
      <c r="AJ120" s="176">
        <f t="shared" si="12"/>
        <v>0</v>
      </c>
      <c r="AK120" s="176">
        <f t="shared" si="12"/>
        <v>0</v>
      </c>
      <c r="AL120" s="176">
        <f t="shared" si="12"/>
        <v>0</v>
      </c>
      <c r="AM120" s="176">
        <f t="shared" si="12"/>
        <v>0</v>
      </c>
      <c r="AN120" s="176">
        <f t="shared" si="12"/>
        <v>0</v>
      </c>
      <c r="AO120" s="176">
        <f t="shared" si="12"/>
        <v>0</v>
      </c>
      <c r="AP120" s="176">
        <f t="shared" si="12"/>
        <v>0</v>
      </c>
      <c r="AQ120" s="176">
        <f t="shared" si="12"/>
        <v>0</v>
      </c>
      <c r="AR120" s="177"/>
      <c r="AS120" s="1"/>
    </row>
    <row r="121" spans="1:45" ht="15.75" customHeight="1" x14ac:dyDescent="0.3">
      <c r="A121" s="18"/>
      <c r="B121" s="20"/>
      <c r="C121" s="177"/>
      <c r="D121" s="177"/>
      <c r="E121" s="177"/>
      <c r="F121" s="177"/>
      <c r="G121" s="177"/>
      <c r="H121" s="177"/>
      <c r="I121" s="177"/>
      <c r="J121" s="177"/>
      <c r="K121" s="177"/>
      <c r="L121" s="177"/>
      <c r="M121" s="177"/>
      <c r="N121" s="177"/>
      <c r="O121" s="177"/>
      <c r="P121" s="177"/>
      <c r="Q121" s="177"/>
      <c r="R121" s="177"/>
      <c r="S121" s="177"/>
      <c r="T121" s="177"/>
      <c r="U121" s="177"/>
      <c r="V121" s="177"/>
      <c r="W121" s="177"/>
      <c r="X121" s="177"/>
      <c r="Y121" s="177"/>
      <c r="Z121" s="177"/>
      <c r="AA121" s="177"/>
      <c r="AB121" s="177"/>
      <c r="AC121" s="177"/>
      <c r="AD121" s="177"/>
      <c r="AE121" s="177"/>
      <c r="AF121" s="177"/>
      <c r="AG121" s="177"/>
      <c r="AH121" s="177"/>
      <c r="AI121" s="177"/>
      <c r="AJ121" s="177"/>
      <c r="AK121" s="177"/>
      <c r="AL121" s="177"/>
      <c r="AM121" s="177"/>
      <c r="AN121" s="177"/>
      <c r="AO121" s="177"/>
      <c r="AP121" s="177"/>
      <c r="AQ121" s="177"/>
      <c r="AR121" s="177"/>
      <c r="AS121" s="1"/>
    </row>
    <row r="122" spans="1:45" ht="15.75" customHeight="1" x14ac:dyDescent="0.3">
      <c r="A122" s="1"/>
      <c r="B122" s="1"/>
      <c r="C122" s="1"/>
      <c r="D122" s="16">
        <v>1</v>
      </c>
      <c r="E122" s="16">
        <v>2</v>
      </c>
      <c r="F122" s="16">
        <v>3</v>
      </c>
      <c r="G122" s="16">
        <v>4</v>
      </c>
      <c r="H122" s="16">
        <v>5</v>
      </c>
      <c r="I122" s="16">
        <v>6</v>
      </c>
      <c r="J122" s="16">
        <v>7</v>
      </c>
      <c r="K122" s="16">
        <v>8</v>
      </c>
      <c r="L122" s="16">
        <v>9</v>
      </c>
      <c r="M122" s="16">
        <v>10</v>
      </c>
      <c r="N122" s="16">
        <v>11</v>
      </c>
      <c r="O122" s="16">
        <v>12</v>
      </c>
      <c r="P122" s="16">
        <v>13</v>
      </c>
      <c r="Q122" s="16">
        <v>14</v>
      </c>
      <c r="R122" s="16">
        <v>15</v>
      </c>
      <c r="S122" s="16">
        <v>16</v>
      </c>
      <c r="T122" s="16">
        <v>17</v>
      </c>
      <c r="U122" s="16">
        <v>18</v>
      </c>
      <c r="V122" s="16">
        <v>19</v>
      </c>
      <c r="W122" s="16">
        <v>20</v>
      </c>
      <c r="X122" s="16">
        <v>21</v>
      </c>
      <c r="Y122" s="16">
        <v>22</v>
      </c>
      <c r="Z122" s="16">
        <v>23</v>
      </c>
      <c r="AA122" s="16">
        <v>24</v>
      </c>
      <c r="AB122" s="16">
        <v>25</v>
      </c>
      <c r="AC122" s="16">
        <v>26</v>
      </c>
      <c r="AD122" s="16">
        <v>27</v>
      </c>
      <c r="AE122" s="16">
        <v>28</v>
      </c>
      <c r="AF122" s="16">
        <v>29</v>
      </c>
      <c r="AG122" s="16">
        <v>30</v>
      </c>
      <c r="AH122" s="16">
        <v>31</v>
      </c>
      <c r="AI122" s="16">
        <v>32</v>
      </c>
      <c r="AJ122" s="16">
        <v>33</v>
      </c>
      <c r="AK122" s="16">
        <v>34</v>
      </c>
      <c r="AL122" s="16">
        <v>35</v>
      </c>
      <c r="AM122" s="16">
        <v>36</v>
      </c>
      <c r="AN122" s="16">
        <v>37</v>
      </c>
      <c r="AO122" s="16">
        <v>38</v>
      </c>
      <c r="AP122" s="16">
        <v>39</v>
      </c>
      <c r="AQ122" s="16">
        <v>40</v>
      </c>
      <c r="AR122" s="16"/>
      <c r="AS122" s="1"/>
    </row>
    <row r="123" spans="1:45" ht="15.75" customHeight="1" x14ac:dyDescent="0.35">
      <c r="A123" s="10" t="s">
        <v>207</v>
      </c>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row>
    <row r="124" spans="1:45" ht="15.75" customHeight="1" x14ac:dyDescent="0.3">
      <c r="A124" s="14" t="s">
        <v>117</v>
      </c>
      <c r="B124" s="1"/>
      <c r="C124" s="13">
        <v>0</v>
      </c>
      <c r="D124" s="13">
        <f>'Economische variabelen'!D10</f>
        <v>0</v>
      </c>
      <c r="E124" s="13">
        <f>Invoer!H6*'Economische variabelen'!D11+'Economische variabelen'!D17*Invoer!I6+Invoer!J6*'Economische variabelen'!D22+'Economische variabelen'!D27*Invoer!K6</f>
        <v>0</v>
      </c>
      <c r="F124" s="13">
        <f>'Economische variabelen'!D12*Invoer!H6+Invoer!I6*'Economische variabelen'!D18+'Economische variabelen'!D23*Invoer!J6+Invoer!K6*'Economische variabelen'!D28</f>
        <v>0</v>
      </c>
      <c r="G124" s="13">
        <f>'Economische variabelen'!D13*Invoer!H6+Invoer!I6*'Economische variabelen'!D19+'Economische variabelen'!D24*Invoer!J6+Invoer!K6*'Economische variabelen'!D29</f>
        <v>0</v>
      </c>
      <c r="H124" s="13">
        <f>IF(H110&lt;='Invoer - uitgebreid'!$C8,Invoer!$H6*'Economische variabelen'!$D14+'Economische variabelen'!$D19*Invoer!$I6+Invoer!$J6*'Economische variabelen'!$D24+'Economische variabelen'!$D29*Invoer!$K6,0)</f>
        <v>0</v>
      </c>
      <c r="I124" s="13">
        <f>IF(I110&lt;='Invoer - uitgebreid'!$G8,Invoer!$H6*'Economische variabelen'!$D14+'Economische variabelen'!$D19*Invoer!$I6+Invoer!$J6*'Economische variabelen'!$D24+'Economische variabelen'!$D29*Invoer!$K6,0)</f>
        <v>0</v>
      </c>
      <c r="J124" s="13">
        <f>IF(J110&lt;='Invoer - uitgebreid'!$G8,Invoer!$H6*'Economische variabelen'!$D14+'Economische variabelen'!$D19*Invoer!$I6+Invoer!$J6*'Economische variabelen'!$D24+'Economische variabelen'!$D29*Invoer!$K6,0)</f>
        <v>0</v>
      </c>
      <c r="K124" s="13">
        <f>IF(K110&lt;='Invoer - uitgebreid'!$G8,Invoer!$H6*'Economische variabelen'!$D14+'Economische variabelen'!$D19*Invoer!$I6+Invoer!$J6*'Economische variabelen'!$D24+'Economische variabelen'!$D29*Invoer!$K6,0)</f>
        <v>0</v>
      </c>
      <c r="L124" s="13">
        <f>IF(L110&lt;='Invoer - uitgebreid'!$G8,Invoer!$H6*'Economische variabelen'!$D14+'Economische variabelen'!$D19*Invoer!$I6+Invoer!$J6*'Economische variabelen'!$D24+'Economische variabelen'!$D29*Invoer!$K6,0)</f>
        <v>0</v>
      </c>
      <c r="M124" s="13">
        <f>IF(M110&lt;='Invoer - uitgebreid'!$G8,Invoer!$H6*'Economische variabelen'!$D14+'Economische variabelen'!$D19*Invoer!$I6+Invoer!$J6*'Economische variabelen'!$D24+'Economische variabelen'!$D29*Invoer!$K6,0)</f>
        <v>0</v>
      </c>
      <c r="N124" s="13">
        <f>IF(N110&lt;='Invoer - uitgebreid'!$G8,Invoer!$H6*'Economische variabelen'!$D14+'Economische variabelen'!$D19*Invoer!$I6+Invoer!$J6*'Economische variabelen'!$D24+'Economische variabelen'!$D29*Invoer!$K6,0)</f>
        <v>0</v>
      </c>
      <c r="O124" s="13">
        <f>IF(O110&lt;='Invoer - uitgebreid'!$G8,Invoer!$H6*'Economische variabelen'!$D14+'Economische variabelen'!$D19*Invoer!$I6+Invoer!$J6*'Economische variabelen'!$D24+'Economische variabelen'!$D29*Invoer!$K6,0)</f>
        <v>0</v>
      </c>
      <c r="P124" s="13">
        <f>IF(P110&lt;='Invoer - uitgebreid'!$G8,Invoer!$H6*'Economische variabelen'!$D14+'Economische variabelen'!$D19*Invoer!$I6+Invoer!$J6*'Economische variabelen'!$D24+'Economische variabelen'!$D29*Invoer!$K6,0)</f>
        <v>0</v>
      </c>
      <c r="Q124" s="13">
        <f>IF(Q110&lt;='Invoer - uitgebreid'!$G8,Invoer!$H6*'Economische variabelen'!$D14+'Economische variabelen'!$D19*Invoer!$I6+Invoer!$J6*'Economische variabelen'!$D24+'Economische variabelen'!$D29*Invoer!$K6,0)</f>
        <v>0</v>
      </c>
      <c r="R124" s="13">
        <f>IF(R110&lt;='Invoer - uitgebreid'!$G8,Invoer!$H6*'Economische variabelen'!$D14+'Economische variabelen'!$D19*Invoer!$I6+Invoer!$J6*'Economische variabelen'!$D24+'Economische variabelen'!$D29*Invoer!$K6,0)</f>
        <v>0</v>
      </c>
      <c r="S124" s="13">
        <f>IF(S110&lt;='Invoer - uitgebreid'!$G8,Invoer!$H6*'Economische variabelen'!$D14+'Economische variabelen'!$D19*Invoer!$I6+Invoer!$J6*'Economische variabelen'!$D24+'Economische variabelen'!$D29*Invoer!$K6,0)</f>
        <v>0</v>
      </c>
      <c r="T124" s="13">
        <f>IF(T110&lt;='Invoer - uitgebreid'!$G8,Invoer!$H6*'Economische variabelen'!$D14+'Economische variabelen'!$D19*Invoer!$I6+Invoer!$J6*'Economische variabelen'!$D24+'Economische variabelen'!$D29*Invoer!$K6,0)</f>
        <v>0</v>
      </c>
      <c r="U124" s="13">
        <f>IF(U110&lt;='Invoer - uitgebreid'!$G8,Invoer!$H6*'Economische variabelen'!$D14+'Economische variabelen'!$D19*Invoer!$I6+Invoer!$J6*'Economische variabelen'!$D24+'Economische variabelen'!$D29*Invoer!$K6,0)</f>
        <v>0</v>
      </c>
      <c r="V124" s="13">
        <f>IF(V110&lt;='Invoer - uitgebreid'!$G8,Invoer!$H6*'Economische variabelen'!$D14+'Economische variabelen'!$D19*Invoer!$I6+Invoer!$J6*'Economische variabelen'!$D24+'Economische variabelen'!$D29*Invoer!$K6,0)</f>
        <v>0</v>
      </c>
      <c r="W124" s="13">
        <f>IF(W110&lt;='Invoer - uitgebreid'!$G8,Invoer!$H6*'Economische variabelen'!$D14+'Economische variabelen'!$D19*Invoer!$I6+Invoer!$J6*'Economische variabelen'!$D24+'Economische variabelen'!$D29*Invoer!$K6,0)</f>
        <v>0</v>
      </c>
      <c r="X124" s="13">
        <f>IF(X110&lt;='Invoer - uitgebreid'!$G8,Invoer!$H6*'Economische variabelen'!$D14+'Economische variabelen'!$D19*Invoer!$I6+Invoer!$J6*'Economische variabelen'!$D24+'Economische variabelen'!$D29*Invoer!$K6,0)</f>
        <v>0</v>
      </c>
      <c r="Y124" s="13">
        <f>IF(Y110&lt;='Invoer - uitgebreid'!$G8,Invoer!$H6*'Economische variabelen'!$D14+'Economische variabelen'!$D19*Invoer!$I6+Invoer!$J6*'Economische variabelen'!$D24+'Economische variabelen'!$D29*Invoer!$K6,0)</f>
        <v>0</v>
      </c>
      <c r="Z124" s="13">
        <f>IF(Z110&lt;='Invoer - uitgebreid'!$G8,Invoer!$H6*'Economische variabelen'!$D14+'Economische variabelen'!$D19*Invoer!$I6+Invoer!$J6*'Economische variabelen'!$D24+'Economische variabelen'!$D29*Invoer!$K6,0)</f>
        <v>0</v>
      </c>
      <c r="AA124" s="13">
        <f>IF(AA110&lt;='Invoer - uitgebreid'!$G8,Invoer!$H6*'Economische variabelen'!$D14+'Economische variabelen'!$D19*Invoer!$I6+Invoer!$J6*'Economische variabelen'!$D24+'Economische variabelen'!$D29*Invoer!$K6,0)</f>
        <v>0</v>
      </c>
      <c r="AB124" s="13">
        <f>IF(AB110&lt;='Invoer - uitgebreid'!$G8,Invoer!$H6*'Economische variabelen'!$D14+'Economische variabelen'!$D19*Invoer!$I6+Invoer!$J6*'Economische variabelen'!$D24+'Economische variabelen'!$D29*Invoer!$K6,0)</f>
        <v>0</v>
      </c>
      <c r="AC124" s="13">
        <f>IF(AC110&lt;='Invoer - uitgebreid'!$G8,Invoer!$H6*'Economische variabelen'!$D14+'Economische variabelen'!$D19*Invoer!$I6+Invoer!$J6*'Economische variabelen'!$D24+'Economische variabelen'!$D29*Invoer!$K6,0)</f>
        <v>0</v>
      </c>
      <c r="AD124" s="13">
        <f>IF(AD110&lt;='Invoer - uitgebreid'!$G8,Invoer!$H6*'Economische variabelen'!$D14+'Economische variabelen'!$D19*Invoer!$I6+Invoer!$J6*'Economische variabelen'!$D24+'Economische variabelen'!$D29*Invoer!$K6,0)</f>
        <v>0</v>
      </c>
      <c r="AE124" s="13">
        <f>IF(AE110&lt;='Invoer - uitgebreid'!$G8,Invoer!$H6*'Economische variabelen'!$D14+'Economische variabelen'!$D19*Invoer!$I6+Invoer!$J6*'Economische variabelen'!$D24+'Economische variabelen'!$D29*Invoer!$K6,0)</f>
        <v>0</v>
      </c>
      <c r="AF124" s="13">
        <f>IF(AF110&lt;='Invoer - uitgebreid'!$G8,Invoer!$H6*'Economische variabelen'!$D14+'Economische variabelen'!$D19*Invoer!$I6+Invoer!$J6*'Economische variabelen'!$D24+'Economische variabelen'!$D29*Invoer!$K6,0)</f>
        <v>0</v>
      </c>
      <c r="AG124" s="13">
        <f>IF(AG110&lt;='Invoer - uitgebreid'!$G8,Invoer!$H6*'Economische variabelen'!$D14+'Economische variabelen'!$D19*Invoer!$I6+Invoer!$J6*'Economische variabelen'!$D24+'Economische variabelen'!$D29*Invoer!$K6,0)</f>
        <v>0</v>
      </c>
      <c r="AH124" s="13">
        <f>IF(AH110&lt;='Invoer - uitgebreid'!$G8,Invoer!$H6*'Economische variabelen'!$D14+'Economische variabelen'!$D19*Invoer!$I6+Invoer!$J6*'Economische variabelen'!$D24+'Economische variabelen'!$D29*Invoer!$K6,0)</f>
        <v>0</v>
      </c>
      <c r="AI124" s="13">
        <f>IF(AI110&lt;='Invoer - uitgebreid'!$G8,Invoer!$H6*'Economische variabelen'!$D14+'Economische variabelen'!$D19*Invoer!$I6+Invoer!$J6*'Economische variabelen'!$D24+'Economische variabelen'!$D29*Invoer!$K6,0)</f>
        <v>0</v>
      </c>
      <c r="AJ124" s="13">
        <f>IF(AJ110&lt;='Invoer - uitgebreid'!$G8,Invoer!$H6*'Economische variabelen'!$D14+'Economische variabelen'!$D19*Invoer!$I6+Invoer!$J6*'Economische variabelen'!$D24+'Economische variabelen'!$D29*Invoer!$K6,0)</f>
        <v>0</v>
      </c>
      <c r="AK124" s="13">
        <f>IF(AK110&lt;='Invoer - uitgebreid'!$G8,Invoer!$H6*'Economische variabelen'!$D14+'Economische variabelen'!$D19*Invoer!$I6+Invoer!$J6*'Economische variabelen'!$D24+'Economische variabelen'!$D29*Invoer!$K6,0)</f>
        <v>0</v>
      </c>
      <c r="AL124" s="13">
        <f>IF(AL110&lt;='Invoer - uitgebreid'!$G8,Invoer!$H6*'Economische variabelen'!$D14+'Economische variabelen'!$D19*Invoer!$I6+Invoer!$J6*'Economische variabelen'!$D24+'Economische variabelen'!$D29*Invoer!$K6,0)</f>
        <v>0</v>
      </c>
      <c r="AM124" s="13">
        <f>IF(AM110&lt;='Invoer - uitgebreid'!$G8,Invoer!$H6*'Economische variabelen'!$D14+'Economische variabelen'!$D19*Invoer!$I6+Invoer!$J6*'Economische variabelen'!$D24+'Economische variabelen'!$D29*Invoer!$K6,0)</f>
        <v>0</v>
      </c>
      <c r="AN124" s="13">
        <f>IF(AN110&lt;='Invoer - uitgebreid'!$G8,Invoer!$H6*'Economische variabelen'!$D14+'Economische variabelen'!$D19*Invoer!$I6+Invoer!$J6*'Economische variabelen'!$D24+'Economische variabelen'!$D29*Invoer!$K6,0)</f>
        <v>0</v>
      </c>
      <c r="AO124" s="13">
        <f>IF(AO110&lt;='Invoer - uitgebreid'!$G8,Invoer!$H6*'Economische variabelen'!$D14+'Economische variabelen'!$D19*Invoer!$I6+Invoer!$J6*'Economische variabelen'!$D24+'Economische variabelen'!$D29*Invoer!$K6,0)</f>
        <v>0</v>
      </c>
      <c r="AP124" s="13">
        <f>IF(AP110&lt;='Invoer - uitgebreid'!$G8,Invoer!$H6*'Economische variabelen'!$D14+'Economische variabelen'!$D19*Invoer!$I6+Invoer!$J6*'Economische variabelen'!$D24+'Economische variabelen'!$D29*Invoer!$K6,0)</f>
        <v>0</v>
      </c>
      <c r="AQ124" s="13">
        <f>IF(AQ110&lt;='Invoer - uitgebreid'!$G8,Invoer!$H6*'Economische variabelen'!$D14+'Economische variabelen'!$D19*Invoer!$I6+Invoer!$J6*'Economische variabelen'!$D24+'Economische variabelen'!$D29*Invoer!$K6,0)</f>
        <v>0</v>
      </c>
      <c r="AS124" s="1"/>
    </row>
    <row r="125" spans="1:45" ht="15.75" customHeight="1" x14ac:dyDescent="0.3">
      <c r="A125" s="16"/>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1"/>
    </row>
    <row r="126" spans="1:45" ht="15.75" customHeight="1" x14ac:dyDescent="0.3">
      <c r="A126" s="7" t="s">
        <v>208</v>
      </c>
      <c r="B126" s="7"/>
      <c r="C126" s="176">
        <f>C124*'Economische variabelen'!$I20</f>
        <v>0</v>
      </c>
      <c r="D126" s="176">
        <f>D124*'Economische variabelen'!$I20</f>
        <v>0</v>
      </c>
      <c r="E126" s="176">
        <f>E124*'Economische variabelen'!$I20</f>
        <v>0</v>
      </c>
      <c r="F126" s="176">
        <f>F124*'Economische variabelen'!$I20</f>
        <v>0</v>
      </c>
      <c r="G126" s="176">
        <f>G124*'Economische variabelen'!$I20</f>
        <v>0</v>
      </c>
      <c r="H126" s="176">
        <f>H124*'Economische variabelen'!$I20</f>
        <v>0</v>
      </c>
      <c r="I126" s="176">
        <f>I124*'Economische variabelen'!$I20</f>
        <v>0</v>
      </c>
      <c r="J126" s="176">
        <f>J124*'Economische variabelen'!$I20</f>
        <v>0</v>
      </c>
      <c r="K126" s="176">
        <f>K124*'Economische variabelen'!$I20</f>
        <v>0</v>
      </c>
      <c r="L126" s="176">
        <f>L124*'Economische variabelen'!$I20</f>
        <v>0</v>
      </c>
      <c r="M126" s="176">
        <f>M124*'Economische variabelen'!$I20</f>
        <v>0</v>
      </c>
      <c r="N126" s="176">
        <f>N124*'Economische variabelen'!$I20</f>
        <v>0</v>
      </c>
      <c r="O126" s="176">
        <f>O124*'Economische variabelen'!$I20</f>
        <v>0</v>
      </c>
      <c r="P126" s="176">
        <f>P124*'Economische variabelen'!$I20</f>
        <v>0</v>
      </c>
      <c r="Q126" s="176">
        <f>Q124*'Economische variabelen'!$I20</f>
        <v>0</v>
      </c>
      <c r="R126" s="176">
        <f>R124*'Economische variabelen'!$I20</f>
        <v>0</v>
      </c>
      <c r="S126" s="176">
        <f>S124*'Economische variabelen'!$I20</f>
        <v>0</v>
      </c>
      <c r="T126" s="176">
        <f>T124*'Economische variabelen'!$I20</f>
        <v>0</v>
      </c>
      <c r="U126" s="176">
        <f>U124*'Economische variabelen'!$I20</f>
        <v>0</v>
      </c>
      <c r="V126" s="176">
        <f>V124*'Economische variabelen'!$I20</f>
        <v>0</v>
      </c>
      <c r="W126" s="176">
        <f>W124*'Economische variabelen'!$I20</f>
        <v>0</v>
      </c>
      <c r="X126" s="176">
        <f>X124*'Economische variabelen'!$I20</f>
        <v>0</v>
      </c>
      <c r="Y126" s="176">
        <f>Y124*'Economische variabelen'!$I20</f>
        <v>0</v>
      </c>
      <c r="Z126" s="176">
        <f>Z124*'Economische variabelen'!$I20</f>
        <v>0</v>
      </c>
      <c r="AA126" s="176">
        <f>AA124*'Economische variabelen'!$I20</f>
        <v>0</v>
      </c>
      <c r="AB126" s="176">
        <f>AB124*'Economische variabelen'!$I20</f>
        <v>0</v>
      </c>
      <c r="AC126" s="176">
        <f>AC124*'Economische variabelen'!$I20</f>
        <v>0</v>
      </c>
      <c r="AD126" s="176">
        <f>AD124*'Economische variabelen'!$I20</f>
        <v>0</v>
      </c>
      <c r="AE126" s="176">
        <f>AE124*'Economische variabelen'!$I20</f>
        <v>0</v>
      </c>
      <c r="AF126" s="176">
        <f>AF124*'Economische variabelen'!$I20</f>
        <v>0</v>
      </c>
      <c r="AG126" s="176">
        <f>AG124*'Economische variabelen'!$I20</f>
        <v>0</v>
      </c>
      <c r="AH126" s="176">
        <f>AH124*'Economische variabelen'!$I20</f>
        <v>0</v>
      </c>
      <c r="AI126" s="176">
        <f>AI124*'Economische variabelen'!$I20</f>
        <v>0</v>
      </c>
      <c r="AJ126" s="176">
        <f>AJ124*'Economische variabelen'!$I20</f>
        <v>0</v>
      </c>
      <c r="AK126" s="176">
        <f>AK124*'Economische variabelen'!$I20</f>
        <v>0</v>
      </c>
      <c r="AL126" s="176">
        <f>AL124*'Economische variabelen'!$I20</f>
        <v>0</v>
      </c>
      <c r="AM126" s="176">
        <f>AM124*'Economische variabelen'!$I20</f>
        <v>0</v>
      </c>
      <c r="AN126" s="176">
        <f>AN124*'Economische variabelen'!$I20</f>
        <v>0</v>
      </c>
      <c r="AO126" s="176">
        <f>AO124*'Economische variabelen'!$I20</f>
        <v>0</v>
      </c>
      <c r="AP126" s="176">
        <f>AP124*'Economische variabelen'!$I20</f>
        <v>0</v>
      </c>
      <c r="AQ126" s="176">
        <f>AQ124*'Economische variabelen'!$I20</f>
        <v>0</v>
      </c>
      <c r="AR126" s="177"/>
      <c r="AS126" s="1"/>
    </row>
    <row r="127" spans="1:45" ht="15.75" customHeight="1" x14ac:dyDescent="0.3">
      <c r="A127" s="16"/>
      <c r="B127" s="1"/>
      <c r="C127" s="20"/>
      <c r="D127" s="20"/>
      <c r="E127" s="20"/>
      <c r="F127" s="20"/>
      <c r="G127" s="20"/>
      <c r="H127" s="20"/>
      <c r="I127" s="20"/>
      <c r="J127" s="20"/>
      <c r="K127" s="20"/>
      <c r="L127" s="20"/>
      <c r="M127" s="20"/>
      <c r="N127" s="20"/>
      <c r="O127" s="20"/>
      <c r="P127" s="20"/>
      <c r="Q127" s="20"/>
      <c r="R127" s="20"/>
      <c r="S127" s="20"/>
      <c r="T127" s="20"/>
      <c r="U127" s="20"/>
      <c r="V127" s="20"/>
      <c r="W127" s="20"/>
      <c r="X127" s="1"/>
      <c r="Y127" s="1"/>
      <c r="Z127" s="1"/>
      <c r="AA127" s="1"/>
      <c r="AB127" s="1"/>
      <c r="AC127" s="1"/>
      <c r="AD127" s="1"/>
      <c r="AE127" s="1"/>
      <c r="AF127" s="1"/>
      <c r="AG127" s="1"/>
      <c r="AH127" s="1"/>
      <c r="AI127" s="1"/>
      <c r="AJ127" s="1"/>
      <c r="AK127" s="1"/>
      <c r="AL127" s="1"/>
      <c r="AM127" s="1"/>
      <c r="AN127" s="1"/>
      <c r="AO127" s="1"/>
      <c r="AP127" s="1"/>
      <c r="AQ127" s="1"/>
      <c r="AR127" s="1"/>
      <c r="AS127" s="1"/>
    </row>
    <row r="128" spans="1:45" ht="15.75" customHeight="1" x14ac:dyDescent="0.35">
      <c r="A128" s="10" t="s">
        <v>58</v>
      </c>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row>
    <row r="129" spans="1:45" ht="15.75" customHeight="1" x14ac:dyDescent="0.3">
      <c r="A129" s="14" t="s">
        <v>59</v>
      </c>
      <c r="B129" s="20"/>
      <c r="C129" s="1"/>
      <c r="D129" s="175">
        <f>IF(D124&gt;0,'Economische variabelen'!$H21*'Invoer - uitgebreid'!$B8,0)</f>
        <v>0</v>
      </c>
      <c r="E129" s="175">
        <f>IF(E124&gt;0,'Economische variabelen'!$I21*'Invoer - uitgebreid'!$F8,0)</f>
        <v>0</v>
      </c>
      <c r="F129" s="175">
        <f>IF(F124&gt;0,'Economische variabelen'!$I21*'Invoer - uitgebreid'!$F8,0)</f>
        <v>0</v>
      </c>
      <c r="G129" s="175">
        <f>IF(G124&gt;0,'Economische variabelen'!$I21*'Invoer - uitgebreid'!$F8,0)</f>
        <v>0</v>
      </c>
      <c r="H129" s="175">
        <f>IF(H124&gt;0,'Economische variabelen'!$I21*'Invoer - uitgebreid'!$F8,0)</f>
        <v>0</v>
      </c>
      <c r="I129" s="175">
        <f>IF(I124&gt;0,'Economische variabelen'!$I21*'Invoer - uitgebreid'!$F8,0)</f>
        <v>0</v>
      </c>
      <c r="J129" s="175">
        <f>IF(J124&gt;0,'Economische variabelen'!$I21*'Invoer - uitgebreid'!$F8,0)</f>
        <v>0</v>
      </c>
      <c r="K129" s="175">
        <f>IF(K124&gt;0,'Economische variabelen'!$I21*'Invoer - uitgebreid'!$F8,0)</f>
        <v>0</v>
      </c>
      <c r="L129" s="175">
        <f>IF(L124&gt;0,'Economische variabelen'!$I21*'Invoer - uitgebreid'!$F8,0)</f>
        <v>0</v>
      </c>
      <c r="M129" s="175">
        <f>IF(M124&gt;0,'Economische variabelen'!$I21*'Invoer - uitgebreid'!$F8,0)</f>
        <v>0</v>
      </c>
      <c r="N129" s="175">
        <f>IF(N124&gt;0,'Economische variabelen'!$I21*'Invoer - uitgebreid'!$F8,0)</f>
        <v>0</v>
      </c>
      <c r="O129" s="175">
        <f>IF(O124&gt;0,'Economische variabelen'!$I21*'Invoer - uitgebreid'!$F8,0)</f>
        <v>0</v>
      </c>
      <c r="P129" s="175">
        <f>IF(P124&gt;0,'Economische variabelen'!$I21*'Invoer - uitgebreid'!$F8,0)</f>
        <v>0</v>
      </c>
      <c r="Q129" s="175">
        <f>IF(Q124&gt;0,'Economische variabelen'!$I21*'Invoer - uitgebreid'!$F8,0)</f>
        <v>0</v>
      </c>
      <c r="R129" s="175">
        <f>IF(R124&gt;0,'Economische variabelen'!$I21*'Invoer - uitgebreid'!$F8,0)</f>
        <v>0</v>
      </c>
      <c r="S129" s="175">
        <f>IF(S124&gt;0,'Economische variabelen'!$I21*'Invoer - uitgebreid'!$F8,0)</f>
        <v>0</v>
      </c>
      <c r="T129" s="175">
        <f>IF(T124&gt;0,'Economische variabelen'!$I21*'Invoer - uitgebreid'!$F8,0)</f>
        <v>0</v>
      </c>
      <c r="U129" s="175">
        <f>IF(U124&gt;0,'Economische variabelen'!$I21*'Invoer - uitgebreid'!$F8,0)</f>
        <v>0</v>
      </c>
      <c r="V129" s="175">
        <f>IF(V124&gt;0,'Economische variabelen'!$I21*'Invoer - uitgebreid'!$F8,0)</f>
        <v>0</v>
      </c>
      <c r="W129" s="175">
        <f>IF(W124&gt;0,'Economische variabelen'!$I21*'Invoer - uitgebreid'!$F8,0)</f>
        <v>0</v>
      </c>
      <c r="X129" s="175">
        <f>IF(X124&gt;0,'Economische variabelen'!$I21*'Invoer - uitgebreid'!$F8,0)</f>
        <v>0</v>
      </c>
      <c r="Y129" s="175">
        <f>IF(Y124&gt;0,'Economische variabelen'!$I21*'Invoer - uitgebreid'!$F8,0)</f>
        <v>0</v>
      </c>
      <c r="Z129" s="175">
        <f>IF(Z124&gt;0,'Economische variabelen'!$I21*'Invoer - uitgebreid'!$F8,0)</f>
        <v>0</v>
      </c>
      <c r="AA129" s="175">
        <f>IF(AA124&gt;0,'Economische variabelen'!$I21*'Invoer - uitgebreid'!$F8,0)</f>
        <v>0</v>
      </c>
      <c r="AB129" s="175">
        <f>IF(AB124&gt;0,'Economische variabelen'!$I21*'Invoer - uitgebreid'!$F8,0)</f>
        <v>0</v>
      </c>
      <c r="AC129" s="175">
        <f>IF(AC124&gt;0,'Economische variabelen'!$I21*'Invoer - uitgebreid'!$F8,0)</f>
        <v>0</v>
      </c>
      <c r="AD129" s="175">
        <f>IF(AD124&gt;0,'Economische variabelen'!$I21*'Invoer - uitgebreid'!$F8,0)</f>
        <v>0</v>
      </c>
      <c r="AE129" s="175">
        <f>IF(AE124&gt;0,'Economische variabelen'!$I21*'Invoer - uitgebreid'!$F8,0)</f>
        <v>0</v>
      </c>
      <c r="AF129" s="175">
        <f>IF(AF124&gt;0,'Economische variabelen'!$I21*'Invoer - uitgebreid'!$F8,0)</f>
        <v>0</v>
      </c>
      <c r="AG129" s="175">
        <f>IF(AG124&gt;0,'Economische variabelen'!$I21*'Invoer - uitgebreid'!$F8,0)</f>
        <v>0</v>
      </c>
      <c r="AH129" s="175">
        <f>IF(AH124&gt;0,'Economische variabelen'!$I21*'Invoer - uitgebreid'!$F8,0)</f>
        <v>0</v>
      </c>
      <c r="AI129" s="175">
        <f>IF(AI124&gt;0,'Economische variabelen'!$I21*'Invoer - uitgebreid'!$F8,0)</f>
        <v>0</v>
      </c>
      <c r="AJ129" s="175">
        <f>IF(AJ124&gt;0,'Economische variabelen'!$I21*'Invoer - uitgebreid'!$F8,0)</f>
        <v>0</v>
      </c>
      <c r="AK129" s="175">
        <f>IF(AK124&gt;0,'Economische variabelen'!$I21*'Invoer - uitgebreid'!$F8,0)</f>
        <v>0</v>
      </c>
      <c r="AL129" s="175">
        <f>IF(AL124&gt;0,'Economische variabelen'!$I21*'Invoer - uitgebreid'!$F8,0)</f>
        <v>0</v>
      </c>
      <c r="AM129" s="175">
        <f>IF(AM124&gt;0,'Economische variabelen'!$I21*'Invoer - uitgebreid'!$F8,0)</f>
        <v>0</v>
      </c>
      <c r="AN129" s="175">
        <f>IF(AN124&gt;0,'Economische variabelen'!$I21*'Invoer - uitgebreid'!$F8,0)</f>
        <v>0</v>
      </c>
      <c r="AO129" s="175">
        <f>IF(AO124&gt;0,'Economische variabelen'!$I21*'Invoer - uitgebreid'!$F8,0)</f>
        <v>0</v>
      </c>
      <c r="AP129" s="175">
        <f>IF(AP124&gt;0,'Economische variabelen'!$I21*'Invoer - uitgebreid'!$F8,0)</f>
        <v>0</v>
      </c>
      <c r="AQ129" s="175">
        <f>IF(AQ124&gt;0,'Economische variabelen'!$I21*'Invoer - uitgebreid'!$F8,0)</f>
        <v>0</v>
      </c>
      <c r="AR129" s="1"/>
      <c r="AS129" s="1"/>
    </row>
    <row r="130" spans="1:45" ht="15.75" customHeight="1" x14ac:dyDescent="0.3">
      <c r="A130" s="14" t="s">
        <v>209</v>
      </c>
      <c r="B130" s="20"/>
      <c r="C130" s="1"/>
      <c r="D130" s="175">
        <f>IF(D124&gt;0,'Economische variabelen'!$H21*'Invoer - uitgebreid'!$B8,0)</f>
        <v>0</v>
      </c>
      <c r="E130" s="175">
        <f>IF(E124&gt;0,'Economische variabelen'!$I22*'Invoer - uitgebreid'!$F8,0)</f>
        <v>0</v>
      </c>
      <c r="F130" s="175">
        <f>IF(F124&gt;0,'Economische variabelen'!$I22*'Invoer - uitgebreid'!$F8,0)</f>
        <v>0</v>
      </c>
      <c r="G130" s="175">
        <f>IF(G124&gt;0,'Economische variabelen'!$I22*'Invoer - uitgebreid'!$F8,0)</f>
        <v>0</v>
      </c>
      <c r="H130" s="175">
        <f>IF(H124&gt;0,'Economische variabelen'!$I22*'Invoer - uitgebreid'!$F8,0)</f>
        <v>0</v>
      </c>
      <c r="I130" s="175">
        <f>IF(I124&gt;0,'Economische variabelen'!$I22*'Invoer - uitgebreid'!$F8,0)</f>
        <v>0</v>
      </c>
      <c r="J130" s="175">
        <f>IF(J124&gt;0,'Economische variabelen'!$I22*'Invoer - uitgebreid'!$F8,0)</f>
        <v>0</v>
      </c>
      <c r="K130" s="175">
        <f>IF(K124&gt;0,'Economische variabelen'!$I22*'Invoer - uitgebreid'!$F8,0)</f>
        <v>0</v>
      </c>
      <c r="L130" s="175">
        <f>IF(L124&gt;0,'Economische variabelen'!$I22*'Invoer - uitgebreid'!$F8,0)</f>
        <v>0</v>
      </c>
      <c r="M130" s="175">
        <f>IF(M124&gt;0,'Economische variabelen'!$I22*'Invoer - uitgebreid'!$F8,0)</f>
        <v>0</v>
      </c>
      <c r="N130" s="175">
        <f>IF(N124&gt;0,'Economische variabelen'!$I22*'Invoer - uitgebreid'!$F8,0)</f>
        <v>0</v>
      </c>
      <c r="O130" s="175">
        <f>IF(O124&gt;0,'Economische variabelen'!$I22*'Invoer - uitgebreid'!$F8,0)</f>
        <v>0</v>
      </c>
      <c r="P130" s="175">
        <f>IF(P124&gt;0,'Economische variabelen'!$I22*'Invoer - uitgebreid'!$F8,0)</f>
        <v>0</v>
      </c>
      <c r="Q130" s="175">
        <f>IF(Q124&gt;0,'Economische variabelen'!$I22*'Invoer - uitgebreid'!$F8,0)</f>
        <v>0</v>
      </c>
      <c r="R130" s="175">
        <f>IF(R124&gt;0,'Economische variabelen'!$I22*'Invoer - uitgebreid'!$F8,0)</f>
        <v>0</v>
      </c>
      <c r="S130" s="175">
        <f>IF(S124&gt;0,'Economische variabelen'!$I22*'Invoer - uitgebreid'!$F8,0)</f>
        <v>0</v>
      </c>
      <c r="T130" s="175">
        <f>IF(T124&gt;0,'Economische variabelen'!$I22*'Invoer - uitgebreid'!$F8,0)</f>
        <v>0</v>
      </c>
      <c r="U130" s="175">
        <f>IF(U124&gt;0,'Economische variabelen'!$I22*'Invoer - uitgebreid'!$F8,0)</f>
        <v>0</v>
      </c>
      <c r="V130" s="175">
        <f>IF(V124&gt;0,'Economische variabelen'!$I22*'Invoer - uitgebreid'!$F8,0)</f>
        <v>0</v>
      </c>
      <c r="W130" s="175">
        <f>IF(W124&gt;0,'Economische variabelen'!$I22*'Invoer - uitgebreid'!$F8,0)</f>
        <v>0</v>
      </c>
      <c r="X130" s="175">
        <f>IF(X124&gt;0,'Economische variabelen'!$I22*'Invoer - uitgebreid'!$F8,0)</f>
        <v>0</v>
      </c>
      <c r="Y130" s="175">
        <f>IF(Y124&gt;0,'Economische variabelen'!$I22*'Invoer - uitgebreid'!$F8,0)</f>
        <v>0</v>
      </c>
      <c r="Z130" s="175">
        <f>IF(Z124&gt;0,'Economische variabelen'!$I22*'Invoer - uitgebreid'!$F8,0)</f>
        <v>0</v>
      </c>
      <c r="AA130" s="175">
        <f>IF(AA124&gt;0,'Economische variabelen'!$I22*'Invoer - uitgebreid'!$F8,0)</f>
        <v>0</v>
      </c>
      <c r="AB130" s="175">
        <f>IF(AB124&gt;0,'Economische variabelen'!$I22*'Invoer - uitgebreid'!$F8,0)</f>
        <v>0</v>
      </c>
      <c r="AC130" s="175">
        <f>IF(AC124&gt;0,'Economische variabelen'!$I22*'Invoer - uitgebreid'!$F8,0)</f>
        <v>0</v>
      </c>
      <c r="AD130" s="175">
        <f>IF(AD124&gt;0,'Economische variabelen'!$I22*'Invoer - uitgebreid'!$F8,0)</f>
        <v>0</v>
      </c>
      <c r="AE130" s="175">
        <f>IF(AE124&gt;0,'Economische variabelen'!$I22*'Invoer - uitgebreid'!$F8,0)</f>
        <v>0</v>
      </c>
      <c r="AF130" s="175">
        <f>IF(AF124&gt;0,'Economische variabelen'!$I22*'Invoer - uitgebreid'!$F8,0)</f>
        <v>0</v>
      </c>
      <c r="AG130" s="175">
        <f>IF(AG124&gt;0,'Economische variabelen'!$I22*'Invoer - uitgebreid'!$F8,0)</f>
        <v>0</v>
      </c>
      <c r="AH130" s="175">
        <f>IF(AH124&gt;0,'Economische variabelen'!$I22*'Invoer - uitgebreid'!$F8,0)</f>
        <v>0</v>
      </c>
      <c r="AI130" s="175">
        <f>IF(AI124&gt;0,'Economische variabelen'!$I22*'Invoer - uitgebreid'!$F8,0)</f>
        <v>0</v>
      </c>
      <c r="AJ130" s="175">
        <f>IF(AJ124&gt;0,'Economische variabelen'!$I22*'Invoer - uitgebreid'!$F8,0)</f>
        <v>0</v>
      </c>
      <c r="AK130" s="175">
        <f>IF(AK124&gt;0,'Economische variabelen'!$I22*'Invoer - uitgebreid'!$F8,0)</f>
        <v>0</v>
      </c>
      <c r="AL130" s="175">
        <f>IF(AL124&gt;0,'Economische variabelen'!$I22*'Invoer - uitgebreid'!$F8,0)</f>
        <v>0</v>
      </c>
      <c r="AM130" s="175">
        <f>IF(AM124&gt;0,'Economische variabelen'!$I22*'Invoer - uitgebreid'!$F8,0)</f>
        <v>0</v>
      </c>
      <c r="AN130" s="175">
        <f>IF(AN124&gt;0,'Economische variabelen'!$I22*'Invoer - uitgebreid'!$F8,0)</f>
        <v>0</v>
      </c>
      <c r="AO130" s="175">
        <f>IF(AO124&gt;0,'Economische variabelen'!$I22*'Invoer - uitgebreid'!$F8,0)</f>
        <v>0</v>
      </c>
      <c r="AP130" s="175">
        <f>IF(AP124&gt;0,'Economische variabelen'!$I22*'Invoer - uitgebreid'!$F8,0)</f>
        <v>0</v>
      </c>
      <c r="AQ130" s="175">
        <f>IF(AQ124&gt;0,'Economische variabelen'!$I22*'Invoer - uitgebreid'!$F8,0)</f>
        <v>0</v>
      </c>
      <c r="AR130" s="1"/>
      <c r="AS130" s="1"/>
    </row>
    <row r="131" spans="1:45" ht="15.75" customHeight="1" x14ac:dyDescent="0.3">
      <c r="A131" s="14"/>
      <c r="B131" s="20"/>
      <c r="C131" s="1"/>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1"/>
      <c r="AS131" s="1"/>
    </row>
    <row r="132" spans="1:45" ht="15.75" customHeight="1" x14ac:dyDescent="0.3">
      <c r="A132" s="7" t="s">
        <v>210</v>
      </c>
      <c r="B132" s="176"/>
      <c r="C132" s="176">
        <f t="shared" ref="C132:AQ132" si="13">C126+SUM(C129:C130)</f>
        <v>0</v>
      </c>
      <c r="D132" s="176">
        <f t="shared" si="13"/>
        <v>0</v>
      </c>
      <c r="E132" s="176">
        <f t="shared" si="13"/>
        <v>0</v>
      </c>
      <c r="F132" s="176">
        <f t="shared" si="13"/>
        <v>0</v>
      </c>
      <c r="G132" s="176">
        <f t="shared" si="13"/>
        <v>0</v>
      </c>
      <c r="H132" s="176">
        <f t="shared" si="13"/>
        <v>0</v>
      </c>
      <c r="I132" s="176">
        <f t="shared" si="13"/>
        <v>0</v>
      </c>
      <c r="J132" s="176">
        <f t="shared" si="13"/>
        <v>0</v>
      </c>
      <c r="K132" s="176">
        <f t="shared" si="13"/>
        <v>0</v>
      </c>
      <c r="L132" s="176">
        <f t="shared" si="13"/>
        <v>0</v>
      </c>
      <c r="M132" s="176">
        <f t="shared" si="13"/>
        <v>0</v>
      </c>
      <c r="N132" s="176">
        <f t="shared" si="13"/>
        <v>0</v>
      </c>
      <c r="O132" s="176">
        <f t="shared" si="13"/>
        <v>0</v>
      </c>
      <c r="P132" s="176">
        <f t="shared" si="13"/>
        <v>0</v>
      </c>
      <c r="Q132" s="176">
        <f t="shared" si="13"/>
        <v>0</v>
      </c>
      <c r="R132" s="176">
        <f t="shared" si="13"/>
        <v>0</v>
      </c>
      <c r="S132" s="176">
        <f t="shared" si="13"/>
        <v>0</v>
      </c>
      <c r="T132" s="176">
        <f t="shared" si="13"/>
        <v>0</v>
      </c>
      <c r="U132" s="176">
        <f t="shared" si="13"/>
        <v>0</v>
      </c>
      <c r="V132" s="176">
        <f t="shared" si="13"/>
        <v>0</v>
      </c>
      <c r="W132" s="176">
        <f t="shared" si="13"/>
        <v>0</v>
      </c>
      <c r="X132" s="176">
        <f t="shared" si="13"/>
        <v>0</v>
      </c>
      <c r="Y132" s="176">
        <f t="shared" si="13"/>
        <v>0</v>
      </c>
      <c r="Z132" s="176">
        <f t="shared" si="13"/>
        <v>0</v>
      </c>
      <c r="AA132" s="176">
        <f t="shared" si="13"/>
        <v>0</v>
      </c>
      <c r="AB132" s="176">
        <f t="shared" si="13"/>
        <v>0</v>
      </c>
      <c r="AC132" s="176">
        <f t="shared" si="13"/>
        <v>0</v>
      </c>
      <c r="AD132" s="176">
        <f t="shared" si="13"/>
        <v>0</v>
      </c>
      <c r="AE132" s="176">
        <f t="shared" si="13"/>
        <v>0</v>
      </c>
      <c r="AF132" s="176">
        <f t="shared" si="13"/>
        <v>0</v>
      </c>
      <c r="AG132" s="176">
        <f t="shared" si="13"/>
        <v>0</v>
      </c>
      <c r="AH132" s="176">
        <f t="shared" si="13"/>
        <v>0</v>
      </c>
      <c r="AI132" s="176">
        <f t="shared" si="13"/>
        <v>0</v>
      </c>
      <c r="AJ132" s="176">
        <f t="shared" si="13"/>
        <v>0</v>
      </c>
      <c r="AK132" s="176">
        <f t="shared" si="13"/>
        <v>0</v>
      </c>
      <c r="AL132" s="176">
        <f t="shared" si="13"/>
        <v>0</v>
      </c>
      <c r="AM132" s="176">
        <f t="shared" si="13"/>
        <v>0</v>
      </c>
      <c r="AN132" s="176">
        <f t="shared" si="13"/>
        <v>0</v>
      </c>
      <c r="AO132" s="176">
        <f t="shared" si="13"/>
        <v>0</v>
      </c>
      <c r="AP132" s="176">
        <f t="shared" si="13"/>
        <v>0</v>
      </c>
      <c r="AQ132" s="176">
        <f t="shared" si="13"/>
        <v>0</v>
      </c>
      <c r="AR132" s="1"/>
      <c r="AS132" s="1"/>
    </row>
    <row r="133" spans="1:45"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row>
    <row r="134" spans="1:45" ht="15.75" customHeight="1" x14ac:dyDescent="0.35">
      <c r="A134" s="10" t="s">
        <v>53</v>
      </c>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row>
    <row r="135" spans="1:45" ht="15.75" customHeight="1" x14ac:dyDescent="0.3">
      <c r="A135" s="14" t="s">
        <v>211</v>
      </c>
      <c r="B135" s="1"/>
      <c r="C135" s="19">
        <f t="shared" ref="C135:AQ135" si="14">C132-C120</f>
        <v>0</v>
      </c>
      <c r="D135" s="19">
        <f t="shared" si="14"/>
        <v>0</v>
      </c>
      <c r="E135" s="19">
        <f t="shared" si="14"/>
        <v>0</v>
      </c>
      <c r="F135" s="19">
        <f t="shared" si="14"/>
        <v>0</v>
      </c>
      <c r="G135" s="19">
        <f t="shared" si="14"/>
        <v>0</v>
      </c>
      <c r="H135" s="19">
        <f t="shared" si="14"/>
        <v>0</v>
      </c>
      <c r="I135" s="19">
        <f t="shared" si="14"/>
        <v>0</v>
      </c>
      <c r="J135" s="19">
        <f t="shared" si="14"/>
        <v>0</v>
      </c>
      <c r="K135" s="19">
        <f t="shared" si="14"/>
        <v>0</v>
      </c>
      <c r="L135" s="19">
        <f t="shared" si="14"/>
        <v>0</v>
      </c>
      <c r="M135" s="19">
        <f t="shared" si="14"/>
        <v>0</v>
      </c>
      <c r="N135" s="19">
        <f t="shared" si="14"/>
        <v>0</v>
      </c>
      <c r="O135" s="19">
        <f t="shared" si="14"/>
        <v>0</v>
      </c>
      <c r="P135" s="19">
        <f t="shared" si="14"/>
        <v>0</v>
      </c>
      <c r="Q135" s="19">
        <f t="shared" si="14"/>
        <v>0</v>
      </c>
      <c r="R135" s="19">
        <f t="shared" si="14"/>
        <v>0</v>
      </c>
      <c r="S135" s="19">
        <f t="shared" si="14"/>
        <v>0</v>
      </c>
      <c r="T135" s="19">
        <f t="shared" si="14"/>
        <v>0</v>
      </c>
      <c r="U135" s="19">
        <f t="shared" si="14"/>
        <v>0</v>
      </c>
      <c r="V135" s="19">
        <f t="shared" si="14"/>
        <v>0</v>
      </c>
      <c r="W135" s="19">
        <f t="shared" si="14"/>
        <v>0</v>
      </c>
      <c r="X135" s="19">
        <f t="shared" si="14"/>
        <v>0</v>
      </c>
      <c r="Y135" s="19">
        <f t="shared" si="14"/>
        <v>0</v>
      </c>
      <c r="Z135" s="19">
        <f t="shared" si="14"/>
        <v>0</v>
      </c>
      <c r="AA135" s="19">
        <f t="shared" si="14"/>
        <v>0</v>
      </c>
      <c r="AB135" s="19">
        <f t="shared" si="14"/>
        <v>0</v>
      </c>
      <c r="AC135" s="19">
        <f t="shared" si="14"/>
        <v>0</v>
      </c>
      <c r="AD135" s="19">
        <f t="shared" si="14"/>
        <v>0</v>
      </c>
      <c r="AE135" s="19">
        <f t="shared" si="14"/>
        <v>0</v>
      </c>
      <c r="AF135" s="19">
        <f t="shared" si="14"/>
        <v>0</v>
      </c>
      <c r="AG135" s="19">
        <f t="shared" si="14"/>
        <v>0</v>
      </c>
      <c r="AH135" s="19">
        <f t="shared" si="14"/>
        <v>0</v>
      </c>
      <c r="AI135" s="19">
        <f t="shared" si="14"/>
        <v>0</v>
      </c>
      <c r="AJ135" s="19">
        <f t="shared" si="14"/>
        <v>0</v>
      </c>
      <c r="AK135" s="19">
        <f t="shared" si="14"/>
        <v>0</v>
      </c>
      <c r="AL135" s="19">
        <f t="shared" si="14"/>
        <v>0</v>
      </c>
      <c r="AM135" s="19">
        <f t="shared" si="14"/>
        <v>0</v>
      </c>
      <c r="AN135" s="19">
        <f t="shared" si="14"/>
        <v>0</v>
      </c>
      <c r="AO135" s="19">
        <f t="shared" si="14"/>
        <v>0</v>
      </c>
      <c r="AP135" s="19">
        <f t="shared" si="14"/>
        <v>0</v>
      </c>
      <c r="AQ135" s="19">
        <f t="shared" si="14"/>
        <v>0</v>
      </c>
      <c r="AR135" s="1"/>
      <c r="AS135" s="1"/>
    </row>
    <row r="136" spans="1:45" ht="15.75" customHeight="1" x14ac:dyDescent="0.3">
      <c r="A136" s="14" t="s">
        <v>212</v>
      </c>
      <c r="B136" s="1"/>
      <c r="C136" s="19">
        <f>C135</f>
        <v>0</v>
      </c>
      <c r="D136" s="178"/>
      <c r="E136" s="19">
        <f>C136+E135</f>
        <v>0</v>
      </c>
      <c r="F136" s="19">
        <f t="shared" ref="F136:AQ136" si="15">E136+F135</f>
        <v>0</v>
      </c>
      <c r="G136" s="19">
        <f t="shared" si="15"/>
        <v>0</v>
      </c>
      <c r="H136" s="19">
        <f t="shared" si="15"/>
        <v>0</v>
      </c>
      <c r="I136" s="19">
        <f t="shared" si="15"/>
        <v>0</v>
      </c>
      <c r="J136" s="19">
        <f t="shared" si="15"/>
        <v>0</v>
      </c>
      <c r="K136" s="19">
        <f t="shared" si="15"/>
        <v>0</v>
      </c>
      <c r="L136" s="19">
        <f t="shared" si="15"/>
        <v>0</v>
      </c>
      <c r="M136" s="19">
        <f t="shared" si="15"/>
        <v>0</v>
      </c>
      <c r="N136" s="19">
        <f t="shared" si="15"/>
        <v>0</v>
      </c>
      <c r="O136" s="19">
        <f t="shared" si="15"/>
        <v>0</v>
      </c>
      <c r="P136" s="19">
        <f t="shared" si="15"/>
        <v>0</v>
      </c>
      <c r="Q136" s="19">
        <f t="shared" si="15"/>
        <v>0</v>
      </c>
      <c r="R136" s="19">
        <f t="shared" si="15"/>
        <v>0</v>
      </c>
      <c r="S136" s="19">
        <f t="shared" si="15"/>
        <v>0</v>
      </c>
      <c r="T136" s="19">
        <f t="shared" si="15"/>
        <v>0</v>
      </c>
      <c r="U136" s="19">
        <f t="shared" si="15"/>
        <v>0</v>
      </c>
      <c r="V136" s="19">
        <f t="shared" si="15"/>
        <v>0</v>
      </c>
      <c r="W136" s="19">
        <f t="shared" si="15"/>
        <v>0</v>
      </c>
      <c r="X136" s="19">
        <f t="shared" si="15"/>
        <v>0</v>
      </c>
      <c r="Y136" s="19">
        <f t="shared" si="15"/>
        <v>0</v>
      </c>
      <c r="Z136" s="19">
        <f t="shared" si="15"/>
        <v>0</v>
      </c>
      <c r="AA136" s="19">
        <f t="shared" si="15"/>
        <v>0</v>
      </c>
      <c r="AB136" s="19">
        <f t="shared" si="15"/>
        <v>0</v>
      </c>
      <c r="AC136" s="19">
        <f t="shared" si="15"/>
        <v>0</v>
      </c>
      <c r="AD136" s="19">
        <f t="shared" si="15"/>
        <v>0</v>
      </c>
      <c r="AE136" s="19">
        <f t="shared" si="15"/>
        <v>0</v>
      </c>
      <c r="AF136" s="19">
        <f t="shared" si="15"/>
        <v>0</v>
      </c>
      <c r="AG136" s="19">
        <f t="shared" si="15"/>
        <v>0</v>
      </c>
      <c r="AH136" s="19">
        <f t="shared" si="15"/>
        <v>0</v>
      </c>
      <c r="AI136" s="19">
        <f t="shared" si="15"/>
        <v>0</v>
      </c>
      <c r="AJ136" s="19">
        <f t="shared" si="15"/>
        <v>0</v>
      </c>
      <c r="AK136" s="19">
        <f t="shared" si="15"/>
        <v>0</v>
      </c>
      <c r="AL136" s="19">
        <f t="shared" si="15"/>
        <v>0</v>
      </c>
      <c r="AM136" s="19">
        <f t="shared" si="15"/>
        <v>0</v>
      </c>
      <c r="AN136" s="19">
        <f t="shared" si="15"/>
        <v>0</v>
      </c>
      <c r="AO136" s="19">
        <f t="shared" si="15"/>
        <v>0</v>
      </c>
      <c r="AP136" s="19">
        <f t="shared" si="15"/>
        <v>0</v>
      </c>
      <c r="AQ136" s="19">
        <f t="shared" si="15"/>
        <v>0</v>
      </c>
      <c r="AR136" s="1"/>
      <c r="AS136" s="1"/>
    </row>
    <row r="137" spans="1:45" ht="15.75" customHeight="1" x14ac:dyDescent="0.3">
      <c r="A137" s="16"/>
      <c r="B137" s="1"/>
      <c r="C137" s="1"/>
      <c r="D137" s="20"/>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row>
    <row r="138" spans="1:45" ht="15.75" customHeight="1" x14ac:dyDescent="0.3">
      <c r="A138" s="1" t="s">
        <v>213</v>
      </c>
      <c r="B138" s="19">
        <f>SUM(C135:AQ135)/'Invoer - uitgebreid'!G8</f>
        <v>0</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row>
    <row r="139" spans="1:45" ht="15.75" customHeight="1" x14ac:dyDescent="0.3">
      <c r="A139" s="1" t="s">
        <v>214</v>
      </c>
      <c r="B139" s="19">
        <f>IF(B138&lt;&gt;0,B138/'Invoer - uitgebreid'!F8,0)</f>
        <v>0</v>
      </c>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row>
    <row r="140" spans="1:45" ht="15.75" customHeight="1" x14ac:dyDescent="0.45">
      <c r="A140" s="179"/>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row>
    <row r="141" spans="1:45" ht="15.75" customHeight="1" x14ac:dyDescent="0.4">
      <c r="A141" s="5" t="s">
        <v>10</v>
      </c>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1"/>
      <c r="AS141" s="1"/>
    </row>
    <row r="142" spans="1:45" ht="15.75" customHeight="1" x14ac:dyDescent="0.3">
      <c r="A142" s="1"/>
      <c r="B142" s="1"/>
      <c r="C142" s="11"/>
      <c r="D142" s="11" t="s">
        <v>75</v>
      </c>
      <c r="E142" s="11"/>
      <c r="F142" s="11"/>
      <c r="G142" s="11"/>
      <c r="H142" s="11"/>
      <c r="I142" s="11"/>
      <c r="J142" s="11"/>
      <c r="K142" s="11"/>
      <c r="L142" s="11"/>
      <c r="M142" s="11"/>
      <c r="N142" s="11"/>
      <c r="O142" s="11"/>
      <c r="P142" s="11"/>
      <c r="Q142" s="11"/>
      <c r="R142" s="11"/>
      <c r="S142" s="11"/>
      <c r="T142" s="11"/>
      <c r="U142" s="11"/>
      <c r="V142" s="11"/>
      <c r="W142" s="11"/>
      <c r="X142" s="1"/>
      <c r="Y142" s="1"/>
      <c r="Z142" s="1"/>
      <c r="AA142" s="1"/>
      <c r="AB142" s="1"/>
      <c r="AC142" s="1"/>
      <c r="AD142" s="1"/>
      <c r="AE142" s="1"/>
      <c r="AF142" s="1"/>
      <c r="AG142" s="1"/>
      <c r="AH142" s="1"/>
      <c r="AI142" s="1"/>
      <c r="AJ142" s="1"/>
      <c r="AK142" s="1"/>
      <c r="AL142" s="1"/>
      <c r="AM142" s="1"/>
      <c r="AN142" s="1"/>
      <c r="AO142" s="1"/>
      <c r="AP142" s="1"/>
      <c r="AQ142" s="1"/>
      <c r="AR142" s="1"/>
      <c r="AS142" s="1"/>
    </row>
    <row r="143" spans="1:45" ht="15.75" customHeight="1" x14ac:dyDescent="0.35">
      <c r="A143" s="10" t="s">
        <v>45</v>
      </c>
      <c r="B143" s="11" t="s">
        <v>215</v>
      </c>
      <c r="C143" s="11">
        <v>0</v>
      </c>
      <c r="D143" s="11">
        <v>1</v>
      </c>
      <c r="E143" s="11">
        <v>2</v>
      </c>
      <c r="F143" s="11">
        <v>3</v>
      </c>
      <c r="G143" s="11">
        <v>4</v>
      </c>
      <c r="H143" s="11">
        <v>5</v>
      </c>
      <c r="I143" s="11">
        <v>6</v>
      </c>
      <c r="J143" s="11">
        <v>7</v>
      </c>
      <c r="K143" s="11">
        <v>8</v>
      </c>
      <c r="L143" s="11">
        <v>9</v>
      </c>
      <c r="M143" s="11">
        <v>10</v>
      </c>
      <c r="N143" s="11">
        <v>11</v>
      </c>
      <c r="O143" s="11">
        <v>12</v>
      </c>
      <c r="P143" s="11">
        <v>13</v>
      </c>
      <c r="Q143" s="11">
        <v>14</v>
      </c>
      <c r="R143" s="11">
        <v>15</v>
      </c>
      <c r="S143" s="11">
        <v>16</v>
      </c>
      <c r="T143" s="11">
        <v>17</v>
      </c>
      <c r="U143" s="11">
        <v>18</v>
      </c>
      <c r="V143" s="11">
        <v>19</v>
      </c>
      <c r="W143" s="11">
        <v>20</v>
      </c>
      <c r="X143" s="11">
        <v>21</v>
      </c>
      <c r="Y143" s="11">
        <v>22</v>
      </c>
      <c r="Z143" s="11">
        <v>23</v>
      </c>
      <c r="AA143" s="11">
        <v>24</v>
      </c>
      <c r="AB143" s="11">
        <v>25</v>
      </c>
      <c r="AC143" s="11">
        <v>26</v>
      </c>
      <c r="AD143" s="11">
        <v>27</v>
      </c>
      <c r="AE143" s="11">
        <v>28</v>
      </c>
      <c r="AF143" s="11">
        <v>29</v>
      </c>
      <c r="AG143" s="11">
        <v>30</v>
      </c>
      <c r="AH143" s="11">
        <v>31</v>
      </c>
      <c r="AI143" s="11">
        <v>32</v>
      </c>
      <c r="AJ143" s="11">
        <v>33</v>
      </c>
      <c r="AK143" s="11">
        <v>34</v>
      </c>
      <c r="AL143" s="11">
        <v>35</v>
      </c>
      <c r="AM143" s="11">
        <v>36</v>
      </c>
      <c r="AN143" s="11">
        <v>37</v>
      </c>
      <c r="AO143" s="11">
        <v>38</v>
      </c>
      <c r="AP143" s="11">
        <v>39</v>
      </c>
      <c r="AQ143" s="11">
        <v>40</v>
      </c>
      <c r="AR143" s="1"/>
      <c r="AS143" s="1"/>
    </row>
    <row r="144" spans="1:45" ht="15.75" customHeight="1" x14ac:dyDescent="0.3">
      <c r="A144" s="14" t="s">
        <v>206</v>
      </c>
      <c r="B144" s="174">
        <f>'Economische variabelen'!I41</f>
        <v>23000</v>
      </c>
      <c r="C144" s="175">
        <f>B144*'Invoer - uitgebreid'!F9</f>
        <v>0</v>
      </c>
      <c r="D144" s="20"/>
      <c r="E144" s="20"/>
      <c r="F144" s="20"/>
      <c r="G144" s="20"/>
      <c r="H144" s="20"/>
      <c r="I144" s="20"/>
      <c r="J144" s="20"/>
      <c r="K144" s="20"/>
      <c r="L144" s="20"/>
      <c r="M144" s="20"/>
      <c r="N144" s="20"/>
      <c r="O144" s="20"/>
      <c r="P144" s="20"/>
      <c r="Q144" s="20"/>
      <c r="R144" s="20"/>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row>
    <row r="145" spans="1:45" ht="15.75" customHeight="1" x14ac:dyDescent="0.3">
      <c r="A145" s="14" t="s">
        <v>47</v>
      </c>
      <c r="B145" s="174">
        <f>'Economische variabelen'!I42</f>
        <v>9700</v>
      </c>
      <c r="C145" s="175">
        <f>B145*'Invoer - uitgebreid'!F9</f>
        <v>0</v>
      </c>
      <c r="D145" s="20"/>
      <c r="E145" s="20"/>
      <c r="F145" s="20"/>
      <c r="G145" s="20"/>
      <c r="H145" s="20"/>
      <c r="I145" s="20"/>
      <c r="J145" s="20"/>
      <c r="K145" s="20"/>
      <c r="L145" s="20"/>
      <c r="M145" s="20"/>
      <c r="N145" s="20"/>
      <c r="O145" s="20"/>
      <c r="P145" s="20"/>
      <c r="Q145" s="20"/>
      <c r="R145" s="20"/>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row>
    <row r="146" spans="1:45"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row>
    <row r="147" spans="1:45" ht="15.75" customHeight="1" x14ac:dyDescent="0.35">
      <c r="A147" s="10" t="s">
        <v>48</v>
      </c>
      <c r="B147" s="11" t="s">
        <v>161</v>
      </c>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row>
    <row r="148" spans="1:45" ht="15.75" customHeight="1" x14ac:dyDescent="0.3">
      <c r="A148" s="14" t="s">
        <v>54</v>
      </c>
      <c r="B148" s="174">
        <f>'Economische variabelen'!I45</f>
        <v>660</v>
      </c>
      <c r="C148" s="20"/>
      <c r="D148" s="175">
        <f>IF(D143&lt;='Invoer - uitgebreid'!$G9,$B148*'Invoer - uitgebreid'!$F9,0)</f>
        <v>0</v>
      </c>
      <c r="E148" s="175">
        <f>IF(E143&lt;='Invoer - uitgebreid'!$G9,$B148*'Invoer - uitgebreid'!$F9,0)</f>
        <v>0</v>
      </c>
      <c r="F148" s="175">
        <f>IF(F143&lt;='Invoer - uitgebreid'!$G9,$B148*'Invoer - uitgebreid'!$F9,0)</f>
        <v>0</v>
      </c>
      <c r="G148" s="175">
        <f>IF(G143&lt;='Invoer - uitgebreid'!$G9,$B148*'Invoer - uitgebreid'!$F9,0)</f>
        <v>0</v>
      </c>
      <c r="H148" s="175">
        <f>IF(H143&lt;='Invoer - uitgebreid'!$G9,$B148*'Invoer - uitgebreid'!$F9,0)</f>
        <v>0</v>
      </c>
      <c r="I148" s="175">
        <f>IF(I143&lt;='Invoer - uitgebreid'!$G9,$B148*'Invoer - uitgebreid'!$F9,0)</f>
        <v>0</v>
      </c>
      <c r="J148" s="175">
        <f>IF(J143&lt;='Invoer - uitgebreid'!$G9,$B148*'Invoer - uitgebreid'!$F9,0)</f>
        <v>0</v>
      </c>
      <c r="K148" s="175">
        <f>IF(K143&lt;='Invoer - uitgebreid'!$G9,$B148*'Invoer - uitgebreid'!$F9,0)</f>
        <v>0</v>
      </c>
      <c r="L148" s="175">
        <f>IF(L143&lt;='Invoer - uitgebreid'!$G9,$B148*'Invoer - uitgebreid'!$F9,0)</f>
        <v>0</v>
      </c>
      <c r="M148" s="175">
        <f>IF(M143&lt;='Invoer - uitgebreid'!$G9,$B148*'Invoer - uitgebreid'!$F9,0)</f>
        <v>0</v>
      </c>
      <c r="N148" s="175">
        <f>IF(N143&lt;='Invoer - uitgebreid'!$G9,$B148*'Invoer - uitgebreid'!$F9,0)</f>
        <v>0</v>
      </c>
      <c r="O148" s="175">
        <f>IF(O143&lt;='Invoer - uitgebreid'!$G9,$B148*'Invoer - uitgebreid'!$F9,0)</f>
        <v>0</v>
      </c>
      <c r="P148" s="175">
        <f>IF(P143&lt;='Invoer - uitgebreid'!$G9,$B148*'Invoer - uitgebreid'!$F9,0)</f>
        <v>0</v>
      </c>
      <c r="Q148" s="175">
        <f>IF(Q143&lt;='Invoer - uitgebreid'!$G9,$B148*'Invoer - uitgebreid'!$F9,0)</f>
        <v>0</v>
      </c>
      <c r="R148" s="175">
        <f>IF(R143&lt;='Invoer - uitgebreid'!$G9,$B148*'Invoer - uitgebreid'!$F9,0)</f>
        <v>0</v>
      </c>
      <c r="S148" s="175">
        <f>IF(S143&lt;='Invoer - uitgebreid'!$G9,$B148*'Invoer - uitgebreid'!$F9,0)</f>
        <v>0</v>
      </c>
      <c r="T148" s="175">
        <f>IF(T143&lt;='Invoer - uitgebreid'!$G9,$B148*'Invoer - uitgebreid'!$F9,0)</f>
        <v>0</v>
      </c>
      <c r="U148" s="175">
        <f>IF(U143&lt;='Invoer - uitgebreid'!$G9,$B148*'Invoer - uitgebreid'!$F9,0)</f>
        <v>0</v>
      </c>
      <c r="V148" s="175">
        <f>IF(V143&lt;='Invoer - uitgebreid'!$G9,$B148*'Invoer - uitgebreid'!$F9,0)</f>
        <v>0</v>
      </c>
      <c r="W148" s="175">
        <f>IF(W143&lt;='Invoer - uitgebreid'!$G9,$B148*'Invoer - uitgebreid'!$F9,0)</f>
        <v>0</v>
      </c>
      <c r="X148" s="175">
        <f>IF(X143&lt;='Invoer - uitgebreid'!$G9,$B148*'Invoer - uitgebreid'!$F9,0)</f>
        <v>0</v>
      </c>
      <c r="Y148" s="175">
        <f>IF(Y143&lt;='Invoer - uitgebreid'!$G9,$B148*'Invoer - uitgebreid'!$F9,0)</f>
        <v>0</v>
      </c>
      <c r="Z148" s="175">
        <f>IF(Z143&lt;='Invoer - uitgebreid'!$G9,$B148*'Invoer - uitgebreid'!$F9,0)</f>
        <v>0</v>
      </c>
      <c r="AA148" s="175">
        <f>IF(AA143&lt;='Invoer - uitgebreid'!$G9,$B148*'Invoer - uitgebreid'!$F9,0)</f>
        <v>0</v>
      </c>
      <c r="AB148" s="175">
        <f>IF(AB143&lt;='Invoer - uitgebreid'!$G9,$B148*'Invoer - uitgebreid'!$F9,0)</f>
        <v>0</v>
      </c>
      <c r="AC148" s="175">
        <f>IF(AC143&lt;='Invoer - uitgebreid'!$G9,$B148*'Invoer - uitgebreid'!$F9,0)</f>
        <v>0</v>
      </c>
      <c r="AD148" s="175">
        <f>IF(AD143&lt;='Invoer - uitgebreid'!$G9,$B148*'Invoer - uitgebreid'!$F9,0)</f>
        <v>0</v>
      </c>
      <c r="AE148" s="175">
        <f>IF(AE143&lt;='Invoer - uitgebreid'!$G9,$B148*'Invoer - uitgebreid'!$F9,0)</f>
        <v>0</v>
      </c>
      <c r="AF148" s="175">
        <f>IF(AF143&lt;='Invoer - uitgebreid'!$G9,$B148*'Invoer - uitgebreid'!$F9,0)</f>
        <v>0</v>
      </c>
      <c r="AG148" s="175">
        <f>IF(AG143&lt;='Invoer - uitgebreid'!$G9,$B148*'Invoer - uitgebreid'!$F9,0)</f>
        <v>0</v>
      </c>
      <c r="AH148" s="175">
        <f>IF(AH143&lt;='Invoer - uitgebreid'!$G9,$B148*'Invoer - uitgebreid'!$F9,0)</f>
        <v>0</v>
      </c>
      <c r="AI148" s="175">
        <f>IF(AI143&lt;='Invoer - uitgebreid'!$G9,$B148*'Invoer - uitgebreid'!$F9,0)</f>
        <v>0</v>
      </c>
      <c r="AJ148" s="175">
        <f>IF(AJ143&lt;='Invoer - uitgebreid'!$G9,$B148*'Invoer - uitgebreid'!$F9,0)</f>
        <v>0</v>
      </c>
      <c r="AK148" s="175">
        <f>IF(AK143&lt;='Invoer - uitgebreid'!$G9,$B148*'Invoer - uitgebreid'!$F9,0)</f>
        <v>0</v>
      </c>
      <c r="AL148" s="175">
        <f>IF(AL143&lt;='Invoer - uitgebreid'!$G9,$B148*'Invoer - uitgebreid'!$F9,0)</f>
        <v>0</v>
      </c>
      <c r="AM148" s="175">
        <f>IF(AM143&lt;='Invoer - uitgebreid'!$G9,$B148*'Invoer - uitgebreid'!$F9,0)</f>
        <v>0</v>
      </c>
      <c r="AN148" s="175">
        <f>IF(AN143&lt;='Invoer - uitgebreid'!$G9,$B148*'Invoer - uitgebreid'!$F9,0)</f>
        <v>0</v>
      </c>
      <c r="AO148" s="175">
        <f>IF(AO143&lt;='Invoer - uitgebreid'!$G9,$B148*'Invoer - uitgebreid'!$F9,0)</f>
        <v>0</v>
      </c>
      <c r="AP148" s="175">
        <f>IF(AP143&lt;='Invoer - uitgebreid'!$G9,$B148*'Invoer - uitgebreid'!$F9,0)</f>
        <v>0</v>
      </c>
      <c r="AQ148" s="175">
        <f>IF(AQ143&lt;='Invoer - uitgebreid'!$G9,$B148*'Invoer - uitgebreid'!$F9,0)</f>
        <v>0</v>
      </c>
      <c r="AR148" s="1"/>
      <c r="AS148" s="1"/>
    </row>
    <row r="149" spans="1:45" ht="15.75" customHeight="1" x14ac:dyDescent="0.3">
      <c r="A149" s="14" t="s">
        <v>540</v>
      </c>
      <c r="B149" s="174">
        <f>'Economische variabelen'!I46</f>
        <v>50</v>
      </c>
      <c r="C149" s="20"/>
      <c r="D149" s="175">
        <f>IF(D143&lt;='Invoer - uitgebreid'!$G9,$B149*'Invoer - uitgebreid'!$F9,0)</f>
        <v>0</v>
      </c>
      <c r="E149" s="175">
        <f>IF(E143&lt;='Invoer - uitgebreid'!$G9,$B149*'Invoer - uitgebreid'!$F9,0)</f>
        <v>0</v>
      </c>
      <c r="F149" s="175">
        <f>IF(F143&lt;='Invoer - uitgebreid'!$G9,$B149*'Invoer - uitgebreid'!$F9,0)</f>
        <v>0</v>
      </c>
      <c r="G149" s="175">
        <f>IF(G143&lt;='Invoer - uitgebreid'!$G9,$B149*'Invoer - uitgebreid'!$F9,0)</f>
        <v>0</v>
      </c>
      <c r="H149" s="175">
        <f>IF(H143&lt;='Invoer - uitgebreid'!$G9,$B149*'Invoer - uitgebreid'!$F9,0)</f>
        <v>0</v>
      </c>
      <c r="I149" s="175">
        <f>IF(I143&lt;='Invoer - uitgebreid'!$G9,$B149*'Invoer - uitgebreid'!$F9,0)</f>
        <v>0</v>
      </c>
      <c r="J149" s="175">
        <f>IF(J143&lt;='Invoer - uitgebreid'!$G9,$B149*'Invoer - uitgebreid'!$F9,0)</f>
        <v>0</v>
      </c>
      <c r="K149" s="175">
        <f>IF(K143&lt;='Invoer - uitgebreid'!$G9,$B149*'Invoer - uitgebreid'!$F9,0)</f>
        <v>0</v>
      </c>
      <c r="L149" s="175">
        <f>IF(L143&lt;='Invoer - uitgebreid'!$G9,$B149*'Invoer - uitgebreid'!$F9,0)</f>
        <v>0</v>
      </c>
      <c r="M149" s="175">
        <f>IF(M143&lt;='Invoer - uitgebreid'!$G9,$B149*'Invoer - uitgebreid'!$F9,0)</f>
        <v>0</v>
      </c>
      <c r="N149" s="175">
        <f>IF(N143&lt;='Invoer - uitgebreid'!$G9,$B149*'Invoer - uitgebreid'!$F9,0)</f>
        <v>0</v>
      </c>
      <c r="O149" s="175">
        <f>IF(O143&lt;='Invoer - uitgebreid'!$G9,$B149*'Invoer - uitgebreid'!$F9,0)</f>
        <v>0</v>
      </c>
      <c r="P149" s="175">
        <f>IF(P143&lt;='Invoer - uitgebreid'!$G9,$B149*'Invoer - uitgebreid'!$F9,0)</f>
        <v>0</v>
      </c>
      <c r="Q149" s="175">
        <f>IF(Q143&lt;='Invoer - uitgebreid'!$G9,$B149*'Invoer - uitgebreid'!$F9,0)</f>
        <v>0</v>
      </c>
      <c r="R149" s="175">
        <f>IF(R143&lt;='Invoer - uitgebreid'!$G9,$B149*'Invoer - uitgebreid'!$F9,0)</f>
        <v>0</v>
      </c>
      <c r="S149" s="175">
        <f>IF(S143&lt;='Invoer - uitgebreid'!$G9,$B149*'Invoer - uitgebreid'!$F9,0)</f>
        <v>0</v>
      </c>
      <c r="T149" s="175">
        <f>IF(T143&lt;='Invoer - uitgebreid'!$G9,$B149*'Invoer - uitgebreid'!$F9,0)</f>
        <v>0</v>
      </c>
      <c r="U149" s="175">
        <f>IF(U143&lt;='Invoer - uitgebreid'!$G9,$B149*'Invoer - uitgebreid'!$F9,0)</f>
        <v>0</v>
      </c>
      <c r="V149" s="175">
        <f>IF(V143&lt;='Invoer - uitgebreid'!$G9,$B149*'Invoer - uitgebreid'!$F9,0)</f>
        <v>0</v>
      </c>
      <c r="W149" s="175">
        <f>IF(W143&lt;='Invoer - uitgebreid'!$G9,$B149*'Invoer - uitgebreid'!$F9,0)</f>
        <v>0</v>
      </c>
      <c r="X149" s="175">
        <f>IF(X143&lt;='Invoer - uitgebreid'!$G9,$B149*'Invoer - uitgebreid'!$F9,0)</f>
        <v>0</v>
      </c>
      <c r="Y149" s="175">
        <f>IF(Y143&lt;='Invoer - uitgebreid'!$G9,$B149*'Invoer - uitgebreid'!$F9,0)</f>
        <v>0</v>
      </c>
      <c r="Z149" s="175">
        <f>IF(Z143&lt;='Invoer - uitgebreid'!$G9,$B149*'Invoer - uitgebreid'!$F9,0)</f>
        <v>0</v>
      </c>
      <c r="AA149" s="175">
        <f>IF(AA143&lt;='Invoer - uitgebreid'!$G9,$B149*'Invoer - uitgebreid'!$F9,0)</f>
        <v>0</v>
      </c>
      <c r="AB149" s="175">
        <f>IF(AB143&lt;='Invoer - uitgebreid'!$G9,$B149*'Invoer - uitgebreid'!$F9,0)</f>
        <v>0</v>
      </c>
      <c r="AC149" s="175">
        <f>IF(AC143&lt;='Invoer - uitgebreid'!$G9,$B149*'Invoer - uitgebreid'!$F9,0)</f>
        <v>0</v>
      </c>
      <c r="AD149" s="175">
        <f>IF(AD143&lt;='Invoer - uitgebreid'!$G9,$B149*'Invoer - uitgebreid'!$F9,0)</f>
        <v>0</v>
      </c>
      <c r="AE149" s="175">
        <f>IF(AE143&lt;='Invoer - uitgebreid'!$G9,$B149*'Invoer - uitgebreid'!$F9,0)</f>
        <v>0</v>
      </c>
      <c r="AF149" s="175">
        <f>IF(AF143&lt;='Invoer - uitgebreid'!$G9,$B149*'Invoer - uitgebreid'!$F9,0)</f>
        <v>0</v>
      </c>
      <c r="AG149" s="175">
        <f>IF(AG143&lt;='Invoer - uitgebreid'!$G9,$B149*'Invoer - uitgebreid'!$F9,0)</f>
        <v>0</v>
      </c>
      <c r="AH149" s="175">
        <f>IF(AH143&lt;='Invoer - uitgebreid'!$G9,$B149*'Invoer - uitgebreid'!$F9,0)</f>
        <v>0</v>
      </c>
      <c r="AI149" s="175">
        <f>IF(AI143&lt;='Invoer - uitgebreid'!$G9,$B149*'Invoer - uitgebreid'!$F9,0)</f>
        <v>0</v>
      </c>
      <c r="AJ149" s="175">
        <f>IF(AJ143&lt;='Invoer - uitgebreid'!$G9,$B149*'Invoer - uitgebreid'!$F9,0)</f>
        <v>0</v>
      </c>
      <c r="AK149" s="175">
        <f>IF(AK143&lt;='Invoer - uitgebreid'!$G9,$B149*'Invoer - uitgebreid'!$F9,0)</f>
        <v>0</v>
      </c>
      <c r="AL149" s="175">
        <f>IF(AL143&lt;='Invoer - uitgebreid'!$G9,$B149*'Invoer - uitgebreid'!$F9,0)</f>
        <v>0</v>
      </c>
      <c r="AM149" s="175">
        <f>IF(AM143&lt;='Invoer - uitgebreid'!$G9,$B149*'Invoer - uitgebreid'!$F9,0)</f>
        <v>0</v>
      </c>
      <c r="AN149" s="175">
        <f>IF(AN143&lt;='Invoer - uitgebreid'!$G9,$B149*'Invoer - uitgebreid'!$F9,0)</f>
        <v>0</v>
      </c>
      <c r="AO149" s="175">
        <f>IF(AO143&lt;='Invoer - uitgebreid'!$G9,$B149*'Invoer - uitgebreid'!$F9,0)</f>
        <v>0</v>
      </c>
      <c r="AP149" s="175">
        <f>IF(AP143&lt;='Invoer - uitgebreid'!$G9,$B149*'Invoer - uitgebreid'!$F9,0)</f>
        <v>0</v>
      </c>
      <c r="AQ149" s="175">
        <f>IF(AQ143&lt;='Invoer - uitgebreid'!$G9,$B149*'Invoer - uitgebreid'!$F9,0)</f>
        <v>0</v>
      </c>
      <c r="AR149" s="1"/>
      <c r="AS149" s="1"/>
    </row>
    <row r="150" spans="1:45" ht="15.75" customHeight="1" x14ac:dyDescent="0.3">
      <c r="A150" s="14" t="s">
        <v>63</v>
      </c>
      <c r="B150" s="174">
        <f>'Economische variabelen'!I47</f>
        <v>0</v>
      </c>
      <c r="C150" s="20"/>
      <c r="D150" s="175">
        <f>IF(D143&lt;='Invoer - uitgebreid'!$G9,$B150*'Invoer - uitgebreid'!$F9,0)</f>
        <v>0</v>
      </c>
      <c r="E150" s="175">
        <f>IF(E143&lt;='Invoer - uitgebreid'!$G9,$B150*'Invoer - uitgebreid'!$F9,0)</f>
        <v>0</v>
      </c>
      <c r="F150" s="175">
        <f>IF(F143&lt;='Invoer - uitgebreid'!$G9,$B150*'Invoer - uitgebreid'!$F9,0)</f>
        <v>0</v>
      </c>
      <c r="G150" s="175">
        <f>IF(G143&lt;='Invoer - uitgebreid'!$G9,$B150*'Invoer - uitgebreid'!$F9,0)</f>
        <v>0</v>
      </c>
      <c r="H150" s="175">
        <f>IF(H143&lt;='Invoer - uitgebreid'!$G9,$B150*'Invoer - uitgebreid'!$F9,0)</f>
        <v>0</v>
      </c>
      <c r="I150" s="175">
        <f>IF(I143&lt;='Invoer - uitgebreid'!$G9,$B150*'Invoer - uitgebreid'!$F9,0)</f>
        <v>0</v>
      </c>
      <c r="J150" s="175">
        <f>IF(J143&lt;='Invoer - uitgebreid'!$G9,$B150*'Invoer - uitgebreid'!$F9,0)</f>
        <v>0</v>
      </c>
      <c r="K150" s="175">
        <f>IF(K143&lt;='Invoer - uitgebreid'!$G9,$B150*'Invoer - uitgebreid'!$F9,0)</f>
        <v>0</v>
      </c>
      <c r="L150" s="175">
        <f>IF(L143&lt;='Invoer - uitgebreid'!$G9,$B150*'Invoer - uitgebreid'!$F9,0)</f>
        <v>0</v>
      </c>
      <c r="M150" s="175">
        <f>IF(M143&lt;='Invoer - uitgebreid'!$G9,$B150*'Invoer - uitgebreid'!$F9,0)</f>
        <v>0</v>
      </c>
      <c r="N150" s="175">
        <f>IF(N143&lt;='Invoer - uitgebreid'!$G9,$B150*'Invoer - uitgebreid'!$F9,0)</f>
        <v>0</v>
      </c>
      <c r="O150" s="175">
        <f>IF(O143&lt;='Invoer - uitgebreid'!$G9,$B150*'Invoer - uitgebreid'!$F9,0)</f>
        <v>0</v>
      </c>
      <c r="P150" s="175">
        <f>IF(P143&lt;='Invoer - uitgebreid'!$G9,$B150*'Invoer - uitgebreid'!$F9,0)</f>
        <v>0</v>
      </c>
      <c r="Q150" s="175">
        <f>IF(Q143&lt;='Invoer - uitgebreid'!$G9,$B150*'Invoer - uitgebreid'!$F9,0)</f>
        <v>0</v>
      </c>
      <c r="R150" s="175">
        <f>IF(R143&lt;='Invoer - uitgebreid'!$G9,$B150*'Invoer - uitgebreid'!$F9,0)</f>
        <v>0</v>
      </c>
      <c r="S150" s="175">
        <f>IF(S143&lt;='Invoer - uitgebreid'!$G9,$B150*'Invoer - uitgebreid'!$F9,0)</f>
        <v>0</v>
      </c>
      <c r="T150" s="175">
        <f>IF(T143&lt;='Invoer - uitgebreid'!$G9,$B150*'Invoer - uitgebreid'!$F9,0)</f>
        <v>0</v>
      </c>
      <c r="U150" s="175">
        <f>IF(U143&lt;='Invoer - uitgebreid'!$G9,$B150*'Invoer - uitgebreid'!$F9,0)</f>
        <v>0</v>
      </c>
      <c r="V150" s="175">
        <f>IF(V143&lt;='Invoer - uitgebreid'!$G9,$B150*'Invoer - uitgebreid'!$F9,0)</f>
        <v>0</v>
      </c>
      <c r="W150" s="175">
        <f>IF(W143&lt;='Invoer - uitgebreid'!$G9,$B150*'Invoer - uitgebreid'!$F9,0)</f>
        <v>0</v>
      </c>
      <c r="X150" s="175">
        <f>IF(X143&lt;='Invoer - uitgebreid'!$G9,$B150*'Invoer - uitgebreid'!$F9,0)</f>
        <v>0</v>
      </c>
      <c r="Y150" s="175">
        <f>IF(Y143&lt;='Invoer - uitgebreid'!$G9,$B150*'Invoer - uitgebreid'!$F9,0)</f>
        <v>0</v>
      </c>
      <c r="Z150" s="175">
        <f>IF(Z143&lt;='Invoer - uitgebreid'!$G9,$B150*'Invoer - uitgebreid'!$F9,0)</f>
        <v>0</v>
      </c>
      <c r="AA150" s="175">
        <f>IF(AA143&lt;='Invoer - uitgebreid'!$G9,$B150*'Invoer - uitgebreid'!$F9,0)</f>
        <v>0</v>
      </c>
      <c r="AB150" s="175">
        <f>IF(AB143&lt;='Invoer - uitgebreid'!$G9,$B150*'Invoer - uitgebreid'!$F9,0)</f>
        <v>0</v>
      </c>
      <c r="AC150" s="175">
        <f>IF(AC143&lt;='Invoer - uitgebreid'!$G9,$B150*'Invoer - uitgebreid'!$F9,0)</f>
        <v>0</v>
      </c>
      <c r="AD150" s="175">
        <f>IF(AD143&lt;='Invoer - uitgebreid'!$G9,$B150*'Invoer - uitgebreid'!$F9,0)</f>
        <v>0</v>
      </c>
      <c r="AE150" s="175">
        <f>IF(AE143&lt;='Invoer - uitgebreid'!$G9,$B150*'Invoer - uitgebreid'!$F9,0)</f>
        <v>0</v>
      </c>
      <c r="AF150" s="175">
        <f>IF(AF143&lt;='Invoer - uitgebreid'!$G9,$B150*'Invoer - uitgebreid'!$F9,0)</f>
        <v>0</v>
      </c>
      <c r="AG150" s="175">
        <f>IF(AG143&lt;='Invoer - uitgebreid'!$G9,$B150*'Invoer - uitgebreid'!$F9,0)</f>
        <v>0</v>
      </c>
      <c r="AH150" s="175">
        <f>IF(AH143&lt;='Invoer - uitgebreid'!$G9,$B150*'Invoer - uitgebreid'!$F9,0)</f>
        <v>0</v>
      </c>
      <c r="AI150" s="175">
        <f>IF(AI143&lt;='Invoer - uitgebreid'!$G9,$B150*'Invoer - uitgebreid'!$F9,0)</f>
        <v>0</v>
      </c>
      <c r="AJ150" s="175">
        <f>IF(AJ143&lt;='Invoer - uitgebreid'!$G9,$B150*'Invoer - uitgebreid'!$F9,0)</f>
        <v>0</v>
      </c>
      <c r="AK150" s="175">
        <f>IF(AK143&lt;='Invoer - uitgebreid'!$G9,$B150*'Invoer - uitgebreid'!$F9,0)</f>
        <v>0</v>
      </c>
      <c r="AL150" s="175">
        <f>IF(AL143&lt;='Invoer - uitgebreid'!$G9,$B150*'Invoer - uitgebreid'!$F9,0)</f>
        <v>0</v>
      </c>
      <c r="AM150" s="175">
        <f>IF(AM143&lt;='Invoer - uitgebreid'!$G9,$B150*'Invoer - uitgebreid'!$F9,0)</f>
        <v>0</v>
      </c>
      <c r="AN150" s="175">
        <f>IF(AN143&lt;='Invoer - uitgebreid'!$G9,$B150*'Invoer - uitgebreid'!$F9,0)</f>
        <v>0</v>
      </c>
      <c r="AO150" s="175">
        <f>IF(AO143&lt;='Invoer - uitgebreid'!$G9,$B150*'Invoer - uitgebreid'!$F9,0)</f>
        <v>0</v>
      </c>
      <c r="AP150" s="175">
        <f>IF(AP143&lt;='Invoer - uitgebreid'!$G9,$B150*'Invoer - uitgebreid'!$F9,0)</f>
        <v>0</v>
      </c>
      <c r="AQ150" s="175">
        <f>IF(AQ143&lt;='Invoer - uitgebreid'!$G9,$B150*'Invoer - uitgebreid'!$F9,0)</f>
        <v>0</v>
      </c>
      <c r="AR150" s="1"/>
      <c r="AS150" s="1"/>
    </row>
    <row r="151" spans="1:45" ht="15.75" customHeight="1" x14ac:dyDescent="0.3">
      <c r="A151" s="14" t="s">
        <v>52</v>
      </c>
      <c r="B151" s="174">
        <f>'Economische variabelen'!I48</f>
        <v>850</v>
      </c>
      <c r="C151" s="20"/>
      <c r="D151" s="175">
        <f>IF(D157&gt;0,$B151*'Invoer - uitgebreid'!$F9,0)</f>
        <v>0</v>
      </c>
      <c r="E151" s="175">
        <f>IF(E157&gt;0,$B151*'Invoer - uitgebreid'!$F9,0)</f>
        <v>0</v>
      </c>
      <c r="F151" s="175">
        <f>IF(F157&gt;0,$B151*'Invoer - uitgebreid'!$F9,0)</f>
        <v>0</v>
      </c>
      <c r="G151" s="175">
        <f>IF(G157&gt;0,$B151*'Invoer - uitgebreid'!$F9,0)</f>
        <v>0</v>
      </c>
      <c r="H151" s="175">
        <f>IF(H157&gt;0,$B151*'Invoer - uitgebreid'!$F9,0)</f>
        <v>0</v>
      </c>
      <c r="I151" s="175">
        <f>IF(I157&gt;0,$B151*'Invoer - uitgebreid'!$F9,0)</f>
        <v>0</v>
      </c>
      <c r="J151" s="175">
        <f>IF(J157&gt;0,$B151*'Invoer - uitgebreid'!$F9,0)</f>
        <v>0</v>
      </c>
      <c r="K151" s="175">
        <f>IF(K157&gt;0,$B151*'Invoer - uitgebreid'!$F9,0)</f>
        <v>0</v>
      </c>
      <c r="L151" s="175">
        <f>IF(L157&gt;0,$B151*'Invoer - uitgebreid'!$F9,0)</f>
        <v>0</v>
      </c>
      <c r="M151" s="175">
        <f>IF(M157&gt;0,$B151*'Invoer - uitgebreid'!$F9,0)</f>
        <v>0</v>
      </c>
      <c r="N151" s="175">
        <f>IF(N157&gt;0,$B151*'Invoer - uitgebreid'!$F9,0)</f>
        <v>0</v>
      </c>
      <c r="O151" s="175">
        <f>IF(O157&gt;0,$B151*'Invoer - uitgebreid'!$F9,0)</f>
        <v>0</v>
      </c>
      <c r="P151" s="175">
        <f>IF(P157&gt;0,$B151*'Invoer - uitgebreid'!$F9,0)</f>
        <v>0</v>
      </c>
      <c r="Q151" s="175">
        <f>IF(Q157&gt;0,$B151*'Invoer - uitgebreid'!$F9,0)</f>
        <v>0</v>
      </c>
      <c r="R151" s="175">
        <f>IF(R157&gt;0,$B151*'Invoer - uitgebreid'!$F9,0)</f>
        <v>0</v>
      </c>
      <c r="S151" s="175">
        <f>IF(S157&gt;0,$B151*'Invoer - uitgebreid'!$F9,0)</f>
        <v>0</v>
      </c>
      <c r="T151" s="175">
        <f>IF(T157&gt;0,$B151*'Invoer - uitgebreid'!$F9,0)</f>
        <v>0</v>
      </c>
      <c r="U151" s="175">
        <f>IF(U157&gt;0,$B151*'Invoer - uitgebreid'!$F9,0)</f>
        <v>0</v>
      </c>
      <c r="V151" s="175">
        <f>IF(V157&gt;0,$B151*'Invoer - uitgebreid'!$F9,0)</f>
        <v>0</v>
      </c>
      <c r="W151" s="175">
        <f>IF(W157&gt;0,$B151*'Invoer - uitgebreid'!$F9,0)</f>
        <v>0</v>
      </c>
      <c r="X151" s="175">
        <f>IF(X157&gt;0,$B151*'Invoer - uitgebreid'!$F9,0)</f>
        <v>0</v>
      </c>
      <c r="Y151" s="175">
        <f>IF(Y157&gt;0,$B151*'Invoer - uitgebreid'!$F9,0)</f>
        <v>0</v>
      </c>
      <c r="Z151" s="175">
        <f>IF(Z157&gt;0,$B151*'Invoer - uitgebreid'!$F9,0)</f>
        <v>0</v>
      </c>
      <c r="AA151" s="175">
        <f>IF(AA157&gt;0,$B151*'Invoer - uitgebreid'!$F9,0)</f>
        <v>0</v>
      </c>
      <c r="AB151" s="175">
        <f>IF(AB157&gt;0,$B151*'Invoer - uitgebreid'!$F9,0)</f>
        <v>0</v>
      </c>
      <c r="AC151" s="175">
        <f>IF(AC157&gt;0,$B151*'Invoer - uitgebreid'!$F9,0)</f>
        <v>0</v>
      </c>
      <c r="AD151" s="175">
        <f>IF(AD157&gt;0,$B151*'Invoer - uitgebreid'!$F9,0)</f>
        <v>0</v>
      </c>
      <c r="AE151" s="175">
        <f>IF(AE157&gt;0,$B151*'Invoer - uitgebreid'!$F9,0)</f>
        <v>0</v>
      </c>
      <c r="AF151" s="175">
        <f>IF(AF157&gt;0,$B151*'Invoer - uitgebreid'!$F9,0)</f>
        <v>0</v>
      </c>
      <c r="AG151" s="175">
        <f>IF(AG157&gt;0,$B151*'Invoer - uitgebreid'!$F9,0)</f>
        <v>0</v>
      </c>
      <c r="AH151" s="175">
        <f>IF(AH157&gt;0,$B151*'Invoer - uitgebreid'!$F9,0)</f>
        <v>0</v>
      </c>
      <c r="AI151" s="175">
        <f>IF(AI157&gt;0,$B151*'Invoer - uitgebreid'!$F9,0)</f>
        <v>0</v>
      </c>
      <c r="AJ151" s="175">
        <f>IF(AJ157&gt;0,$B151*'Invoer - uitgebreid'!$F9,0)</f>
        <v>0</v>
      </c>
      <c r="AK151" s="175">
        <f>IF(AK157&gt;0,$B151*'Invoer - uitgebreid'!$F9,0)</f>
        <v>0</v>
      </c>
      <c r="AL151" s="175">
        <f>IF(AL157&gt;0,$B151*'Invoer - uitgebreid'!$F9,0)</f>
        <v>0</v>
      </c>
      <c r="AM151" s="175">
        <f>IF(AM157&gt;0,$B151*'Invoer - uitgebreid'!$F9,0)</f>
        <v>0</v>
      </c>
      <c r="AN151" s="175">
        <f>IF(AN157&gt;0,$B151*'Invoer - uitgebreid'!$F9,0)</f>
        <v>0</v>
      </c>
      <c r="AO151" s="175">
        <f>IF(AO157&gt;0,$B151*'Invoer - uitgebreid'!$F9,0)</f>
        <v>0</v>
      </c>
      <c r="AP151" s="175">
        <f>IF(AP157&gt;0,$B151*'Invoer - uitgebreid'!$F9,0)</f>
        <v>0</v>
      </c>
      <c r="AQ151" s="175">
        <f>IF(AQ157&gt;0,$B151*'Invoer - uitgebreid'!$F9,0)</f>
        <v>0</v>
      </c>
      <c r="AR151" s="1"/>
      <c r="AS151" s="1"/>
    </row>
    <row r="152" spans="1:45" ht="15.75" customHeight="1" x14ac:dyDescent="0.3">
      <c r="A152" s="1"/>
      <c r="B152" s="20"/>
      <c r="C152" s="20"/>
      <c r="D152" s="20"/>
      <c r="E152" s="20"/>
      <c r="F152" s="20"/>
      <c r="G152" s="20"/>
      <c r="H152" s="20"/>
      <c r="I152" s="20"/>
      <c r="J152" s="20"/>
      <c r="K152" s="20"/>
      <c r="L152" s="20"/>
      <c r="M152" s="20"/>
      <c r="N152" s="20"/>
      <c r="O152" s="20"/>
      <c r="P152" s="20"/>
      <c r="Q152" s="20"/>
      <c r="R152" s="20"/>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row>
    <row r="153" spans="1:45" ht="15.75" customHeight="1" x14ac:dyDescent="0.3">
      <c r="A153" s="7" t="s">
        <v>198</v>
      </c>
      <c r="B153" s="176"/>
      <c r="C153" s="176">
        <f t="shared" ref="C153:AQ153" si="16">SUM(C144:C151)</f>
        <v>0</v>
      </c>
      <c r="D153" s="176">
        <f t="shared" si="16"/>
        <v>0</v>
      </c>
      <c r="E153" s="176">
        <f t="shared" si="16"/>
        <v>0</v>
      </c>
      <c r="F153" s="176">
        <f t="shared" si="16"/>
        <v>0</v>
      </c>
      <c r="G153" s="176">
        <f t="shared" si="16"/>
        <v>0</v>
      </c>
      <c r="H153" s="176">
        <f t="shared" si="16"/>
        <v>0</v>
      </c>
      <c r="I153" s="176">
        <f t="shared" si="16"/>
        <v>0</v>
      </c>
      <c r="J153" s="176">
        <f t="shared" si="16"/>
        <v>0</v>
      </c>
      <c r="K153" s="176">
        <f t="shared" si="16"/>
        <v>0</v>
      </c>
      <c r="L153" s="176">
        <f t="shared" si="16"/>
        <v>0</v>
      </c>
      <c r="M153" s="176">
        <f t="shared" si="16"/>
        <v>0</v>
      </c>
      <c r="N153" s="176">
        <f t="shared" si="16"/>
        <v>0</v>
      </c>
      <c r="O153" s="176">
        <f t="shared" si="16"/>
        <v>0</v>
      </c>
      <c r="P153" s="176">
        <f t="shared" si="16"/>
        <v>0</v>
      </c>
      <c r="Q153" s="176">
        <f t="shared" si="16"/>
        <v>0</v>
      </c>
      <c r="R153" s="176">
        <f t="shared" si="16"/>
        <v>0</v>
      </c>
      <c r="S153" s="176">
        <f t="shared" si="16"/>
        <v>0</v>
      </c>
      <c r="T153" s="176">
        <f t="shared" si="16"/>
        <v>0</v>
      </c>
      <c r="U153" s="176">
        <f t="shared" si="16"/>
        <v>0</v>
      </c>
      <c r="V153" s="176">
        <f t="shared" si="16"/>
        <v>0</v>
      </c>
      <c r="W153" s="176">
        <f t="shared" si="16"/>
        <v>0</v>
      </c>
      <c r="X153" s="176">
        <f t="shared" si="16"/>
        <v>0</v>
      </c>
      <c r="Y153" s="176">
        <f t="shared" si="16"/>
        <v>0</v>
      </c>
      <c r="Z153" s="176">
        <f t="shared" si="16"/>
        <v>0</v>
      </c>
      <c r="AA153" s="176">
        <f t="shared" si="16"/>
        <v>0</v>
      </c>
      <c r="AB153" s="176">
        <f t="shared" si="16"/>
        <v>0</v>
      </c>
      <c r="AC153" s="176">
        <f t="shared" si="16"/>
        <v>0</v>
      </c>
      <c r="AD153" s="176">
        <f t="shared" si="16"/>
        <v>0</v>
      </c>
      <c r="AE153" s="176">
        <f t="shared" si="16"/>
        <v>0</v>
      </c>
      <c r="AF153" s="176">
        <f t="shared" si="16"/>
        <v>0</v>
      </c>
      <c r="AG153" s="176">
        <f t="shared" si="16"/>
        <v>0</v>
      </c>
      <c r="AH153" s="176">
        <f t="shared" si="16"/>
        <v>0</v>
      </c>
      <c r="AI153" s="176">
        <f t="shared" si="16"/>
        <v>0</v>
      </c>
      <c r="AJ153" s="176">
        <f t="shared" si="16"/>
        <v>0</v>
      </c>
      <c r="AK153" s="176">
        <f t="shared" si="16"/>
        <v>0</v>
      </c>
      <c r="AL153" s="176">
        <f t="shared" si="16"/>
        <v>0</v>
      </c>
      <c r="AM153" s="176">
        <f t="shared" si="16"/>
        <v>0</v>
      </c>
      <c r="AN153" s="176">
        <f t="shared" si="16"/>
        <v>0</v>
      </c>
      <c r="AO153" s="176">
        <f t="shared" si="16"/>
        <v>0</v>
      </c>
      <c r="AP153" s="176">
        <f t="shared" si="16"/>
        <v>0</v>
      </c>
      <c r="AQ153" s="176">
        <f t="shared" si="16"/>
        <v>0</v>
      </c>
      <c r="AR153" s="1"/>
      <c r="AS153" s="1"/>
    </row>
    <row r="154" spans="1:45" ht="15.75" customHeight="1" x14ac:dyDescent="0.3">
      <c r="A154" s="18"/>
      <c r="B154" s="20"/>
      <c r="C154" s="177"/>
      <c r="D154" s="177"/>
      <c r="E154" s="177"/>
      <c r="F154" s="177"/>
      <c r="G154" s="177"/>
      <c r="H154" s="177"/>
      <c r="I154" s="177"/>
      <c r="J154" s="177"/>
      <c r="K154" s="177"/>
      <c r="L154" s="177"/>
      <c r="M154" s="177"/>
      <c r="N154" s="177"/>
      <c r="O154" s="177"/>
      <c r="P154" s="177"/>
      <c r="Q154" s="177"/>
      <c r="R154" s="177"/>
      <c r="S154" s="177"/>
      <c r="T154" s="177"/>
      <c r="U154" s="177"/>
      <c r="V154" s="177"/>
      <c r="W154" s="177"/>
      <c r="X154" s="1"/>
      <c r="Y154" s="1"/>
      <c r="Z154" s="1"/>
      <c r="AA154" s="1"/>
      <c r="AB154" s="1"/>
      <c r="AC154" s="1"/>
      <c r="AD154" s="1"/>
      <c r="AE154" s="1"/>
      <c r="AF154" s="1"/>
      <c r="AG154" s="1"/>
      <c r="AH154" s="1"/>
      <c r="AI154" s="1"/>
      <c r="AJ154" s="1"/>
      <c r="AK154" s="1"/>
      <c r="AL154" s="1"/>
      <c r="AM154" s="1"/>
      <c r="AN154" s="1"/>
      <c r="AO154" s="1"/>
      <c r="AP154" s="1"/>
      <c r="AQ154" s="1"/>
      <c r="AR154" s="1"/>
      <c r="AS154" s="1"/>
    </row>
    <row r="155" spans="1:45" ht="15.75" customHeight="1" x14ac:dyDescent="0.3">
      <c r="A155" s="1"/>
      <c r="B155" s="1"/>
      <c r="C155" s="1"/>
      <c r="D155" s="11">
        <v>1</v>
      </c>
      <c r="E155" s="11">
        <v>2</v>
      </c>
      <c r="F155" s="11">
        <v>3</v>
      </c>
      <c r="G155" s="11">
        <v>4</v>
      </c>
      <c r="H155" s="11">
        <v>5</v>
      </c>
      <c r="I155" s="11">
        <v>6</v>
      </c>
      <c r="J155" s="11">
        <v>7</v>
      </c>
      <c r="K155" s="11">
        <v>8</v>
      </c>
      <c r="L155" s="11">
        <v>9</v>
      </c>
      <c r="M155" s="11">
        <v>10</v>
      </c>
      <c r="N155" s="11">
        <v>11</v>
      </c>
      <c r="O155" s="11">
        <v>12</v>
      </c>
      <c r="P155" s="11">
        <v>13</v>
      </c>
      <c r="Q155" s="11">
        <v>14</v>
      </c>
      <c r="R155" s="11">
        <v>15</v>
      </c>
      <c r="S155" s="11">
        <v>16</v>
      </c>
      <c r="T155" s="11">
        <v>17</v>
      </c>
      <c r="U155" s="11">
        <v>18</v>
      </c>
      <c r="V155" s="11">
        <v>19</v>
      </c>
      <c r="W155" s="11">
        <v>20</v>
      </c>
      <c r="X155" s="11">
        <v>21</v>
      </c>
      <c r="Y155" s="11">
        <v>22</v>
      </c>
      <c r="Z155" s="11">
        <v>23</v>
      </c>
      <c r="AA155" s="11">
        <v>24</v>
      </c>
      <c r="AB155" s="11">
        <v>25</v>
      </c>
      <c r="AC155" s="11">
        <v>26</v>
      </c>
      <c r="AD155" s="11">
        <v>27</v>
      </c>
      <c r="AE155" s="11">
        <v>28</v>
      </c>
      <c r="AF155" s="11">
        <v>29</v>
      </c>
      <c r="AG155" s="11">
        <v>30</v>
      </c>
      <c r="AH155" s="11">
        <v>31</v>
      </c>
      <c r="AI155" s="11">
        <v>32</v>
      </c>
      <c r="AJ155" s="11">
        <v>33</v>
      </c>
      <c r="AK155" s="11">
        <v>34</v>
      </c>
      <c r="AL155" s="11">
        <v>35</v>
      </c>
      <c r="AM155" s="11">
        <v>36</v>
      </c>
      <c r="AN155" s="11">
        <v>37</v>
      </c>
      <c r="AO155" s="11">
        <v>38</v>
      </c>
      <c r="AP155" s="11">
        <v>39</v>
      </c>
      <c r="AQ155" s="11">
        <v>40</v>
      </c>
      <c r="AR155" s="1"/>
      <c r="AS155" s="1"/>
    </row>
    <row r="156" spans="1:45" ht="15.75" customHeight="1" x14ac:dyDescent="0.35">
      <c r="A156" s="10" t="s">
        <v>207</v>
      </c>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row>
    <row r="157" spans="1:45" ht="15.75" customHeight="1" x14ac:dyDescent="0.3">
      <c r="A157" s="14" t="s">
        <v>117</v>
      </c>
      <c r="B157" s="1"/>
      <c r="C157" s="1"/>
      <c r="D157" s="13">
        <f>'Economische variabelen'!D41</f>
        <v>0</v>
      </c>
      <c r="E157" s="13">
        <f>Invoer!H7*'Economische variabelen'!D42+'Economische variabelen'!D47*Invoer!I7+Invoer!J7*'Economische variabelen'!D52+'Economische variabelen'!D57*Invoer!K7</f>
        <v>0</v>
      </c>
      <c r="F157" s="13">
        <f>'Economische variabelen'!D43*Invoer!H7+Invoer!I7*'Economische variabelen'!D48+'Economische variabelen'!D53*Invoer!J7+Invoer!K7*'Economische variabelen'!D58</f>
        <v>0</v>
      </c>
      <c r="G157" s="13">
        <f>IF(G143&lt;='Invoer - uitgebreid'!$G9,Invoer!$H7*'Economische variabelen'!$D44+'Economische variabelen'!$D49*Invoer!$I7+Invoer!$J7*'Economische variabelen'!$D54+'Economische variabelen'!$D59*Invoer!$K7,0)</f>
        <v>0</v>
      </c>
      <c r="H157" s="13">
        <f>IF(H143&lt;='Invoer - uitgebreid'!$G9,Invoer!$H7*'Economische variabelen'!$D44+'Economische variabelen'!$D49*Invoer!$I7+Invoer!$J7*'Economische variabelen'!$D54+'Economische variabelen'!$D59*Invoer!$K7,0)</f>
        <v>0</v>
      </c>
      <c r="I157" s="13">
        <f>IF(I143&lt;='Invoer - uitgebreid'!$G9,Invoer!$H7*'Economische variabelen'!$D44+'Economische variabelen'!$D49*Invoer!$I7+Invoer!$J7*'Economische variabelen'!$D54+'Economische variabelen'!$D59*Invoer!$K7,0)</f>
        <v>0</v>
      </c>
      <c r="J157" s="13">
        <f>IF(J143&lt;='Invoer - uitgebreid'!$G9,Invoer!$H7*'Economische variabelen'!$D44+'Economische variabelen'!$D49*Invoer!$I7+Invoer!$J7*'Economische variabelen'!$D54+'Economische variabelen'!$D59*Invoer!$K7,0)</f>
        <v>0</v>
      </c>
      <c r="K157" s="13">
        <f>IF(K143&lt;='Invoer - uitgebreid'!$G9,Invoer!$H7*'Economische variabelen'!$D44+'Economische variabelen'!$D49*Invoer!$I7+Invoer!$J7*'Economische variabelen'!$D54+'Economische variabelen'!$D59*Invoer!$K7,0)</f>
        <v>0</v>
      </c>
      <c r="L157" s="13">
        <f>IF(L143&lt;='Invoer - uitgebreid'!$G9,Invoer!$H7*'Economische variabelen'!$D44+'Economische variabelen'!$D49*Invoer!$I7+Invoer!$J7*'Economische variabelen'!$D54+'Economische variabelen'!$D59*Invoer!$K7,0)</f>
        <v>0</v>
      </c>
      <c r="M157" s="13">
        <f>IF(M143&lt;='Invoer - uitgebreid'!$G9,Invoer!$H7*'Economische variabelen'!$D44+'Economische variabelen'!$D49*Invoer!$I7+Invoer!$J7*'Economische variabelen'!$D54+'Economische variabelen'!$D59*Invoer!$K7,0)</f>
        <v>0</v>
      </c>
      <c r="N157" s="13">
        <f>IF(N143&lt;='Invoer - uitgebreid'!$G9,Invoer!$H7*'Economische variabelen'!$D44+'Economische variabelen'!$D49*Invoer!$I7+Invoer!$J7*'Economische variabelen'!$D54+'Economische variabelen'!$D59*Invoer!$K7,0)</f>
        <v>0</v>
      </c>
      <c r="O157" s="13">
        <f>IF(O143&lt;='Invoer - uitgebreid'!$G9,Invoer!$H7*'Economische variabelen'!$D44+'Economische variabelen'!$D49*Invoer!$I7+Invoer!$J7*'Economische variabelen'!$D54+'Economische variabelen'!$D59*Invoer!$K7,0)</f>
        <v>0</v>
      </c>
      <c r="P157" s="13">
        <f>IF(P143&lt;='Invoer - uitgebreid'!$G9,Invoer!$H7*'Economische variabelen'!$D44+'Economische variabelen'!$D49*Invoer!$I7+Invoer!$J7*'Economische variabelen'!$D54+'Economische variabelen'!$D59*Invoer!$K7,0)</f>
        <v>0</v>
      </c>
      <c r="Q157" s="13">
        <f>IF(Q143&lt;='Invoer - uitgebreid'!$G9,Invoer!$H7*'Economische variabelen'!$D44+'Economische variabelen'!$D49*Invoer!$I7+Invoer!$J7*'Economische variabelen'!$D54+'Economische variabelen'!$D59*Invoer!$K7,0)</f>
        <v>0</v>
      </c>
      <c r="R157" s="13">
        <f>IF(R143&lt;='Invoer - uitgebreid'!$G9,Invoer!$H7*'Economische variabelen'!$D44+'Economische variabelen'!$D49*Invoer!$I7+Invoer!$J7*'Economische variabelen'!$D54+'Economische variabelen'!$D59*Invoer!$K7,0)</f>
        <v>0</v>
      </c>
      <c r="S157" s="13">
        <f>IF(S143&lt;='Invoer - uitgebreid'!$G9,Invoer!$H7*'Economische variabelen'!$D44+'Economische variabelen'!$D49*Invoer!$I7+Invoer!$J7*'Economische variabelen'!$D54+'Economische variabelen'!$D59*Invoer!$K7,0)</f>
        <v>0</v>
      </c>
      <c r="T157" s="13">
        <f>IF(T143&lt;='Invoer - uitgebreid'!$G9,Invoer!$H7*'Economische variabelen'!$D44+'Economische variabelen'!$D49*Invoer!$I7+Invoer!$J7*'Economische variabelen'!$D54+'Economische variabelen'!$D59*Invoer!$K7,0)</f>
        <v>0</v>
      </c>
      <c r="U157" s="13">
        <f>IF(U143&lt;='Invoer - uitgebreid'!$G9,Invoer!$H7*'Economische variabelen'!$D44+'Economische variabelen'!$D49*Invoer!$I7+Invoer!$J7*'Economische variabelen'!$D54+'Economische variabelen'!$D59*Invoer!$K7,0)</f>
        <v>0</v>
      </c>
      <c r="V157" s="13">
        <f>IF(V143&lt;='Invoer - uitgebreid'!$G9,Invoer!$H7*'Economische variabelen'!$D44+'Economische variabelen'!$D49*Invoer!$I7+Invoer!$J7*'Economische variabelen'!$D54+'Economische variabelen'!$D59*Invoer!$K7,0)</f>
        <v>0</v>
      </c>
      <c r="W157" s="13">
        <f>IF(W143&lt;='Invoer - uitgebreid'!$G9,Invoer!$H7*'Economische variabelen'!$D44+'Economische variabelen'!$D49*Invoer!$I7+Invoer!$J7*'Economische variabelen'!$D54+'Economische variabelen'!$D59*Invoer!$K7,0)</f>
        <v>0</v>
      </c>
      <c r="X157" s="13">
        <f>IF(X143&lt;='Invoer - uitgebreid'!$G9,Invoer!$H7*'Economische variabelen'!$D44+'Economische variabelen'!$D49*Invoer!$I7+Invoer!$J7*'Economische variabelen'!$D54+'Economische variabelen'!$D59*Invoer!$K7,0)</f>
        <v>0</v>
      </c>
      <c r="Y157" s="13">
        <f>IF(Y143&lt;='Invoer - uitgebreid'!$G9,Invoer!$H7*'Economische variabelen'!$D44+'Economische variabelen'!$D49*Invoer!$I7+Invoer!$J7*'Economische variabelen'!$D54+'Economische variabelen'!$D59*Invoer!$K7,0)</f>
        <v>0</v>
      </c>
      <c r="Z157" s="13">
        <f>IF(Z143&lt;='Invoer - uitgebreid'!$G9,Invoer!$H7*'Economische variabelen'!$D44+'Economische variabelen'!$D49*Invoer!$I7+Invoer!$J7*'Economische variabelen'!$D54+'Economische variabelen'!$D59*Invoer!$K7,0)</f>
        <v>0</v>
      </c>
      <c r="AA157" s="13">
        <f>IF(AA143&lt;='Invoer - uitgebreid'!$G9,Invoer!$H7*'Economische variabelen'!$D44+'Economische variabelen'!$D49*Invoer!$I7+Invoer!$J7*'Economische variabelen'!$D54+'Economische variabelen'!$D59*Invoer!$K7,0)</f>
        <v>0</v>
      </c>
      <c r="AB157" s="13">
        <f>IF(AB143&lt;='Invoer - uitgebreid'!$G9,Invoer!$H7*'Economische variabelen'!$D44+'Economische variabelen'!$D49*Invoer!$I7+Invoer!$J7*'Economische variabelen'!$D54+'Economische variabelen'!$D59*Invoer!$K7,0)</f>
        <v>0</v>
      </c>
      <c r="AC157" s="13">
        <f>IF(AC143&lt;='Invoer - uitgebreid'!$G9,Invoer!$H7*'Economische variabelen'!$D44+'Economische variabelen'!$D49*Invoer!$I7+Invoer!$J7*'Economische variabelen'!$D54+'Economische variabelen'!$D59*Invoer!$K7,0)</f>
        <v>0</v>
      </c>
      <c r="AD157" s="13">
        <f>IF(AD143&lt;='Invoer - uitgebreid'!$G9,Invoer!$H7*'Economische variabelen'!$D44+'Economische variabelen'!$D49*Invoer!$I7+Invoer!$J7*'Economische variabelen'!$D54+'Economische variabelen'!$D59*Invoer!$K7,0)</f>
        <v>0</v>
      </c>
      <c r="AE157" s="13">
        <f>IF(AE143&lt;='Invoer - uitgebreid'!$G9,Invoer!$H7*'Economische variabelen'!$D44+'Economische variabelen'!$D49*Invoer!$I7+Invoer!$J7*'Economische variabelen'!$D54+'Economische variabelen'!$D59*Invoer!$K7,0)</f>
        <v>0</v>
      </c>
      <c r="AF157" s="13">
        <f>IF(AF143&lt;='Invoer - uitgebreid'!$G9,Invoer!$H7*'Economische variabelen'!$D44+'Economische variabelen'!$D49*Invoer!$I7+Invoer!$J7*'Economische variabelen'!$D54+'Economische variabelen'!$D59*Invoer!$K7,0)</f>
        <v>0</v>
      </c>
      <c r="AG157" s="13">
        <f>IF(AG143&lt;='Invoer - uitgebreid'!$G9,Invoer!$H7*'Economische variabelen'!$D44+'Economische variabelen'!$D49*Invoer!$I7+Invoer!$J7*'Economische variabelen'!$D54+'Economische variabelen'!$D59*Invoer!$K7,0)</f>
        <v>0</v>
      </c>
      <c r="AH157" s="13">
        <f>IF(AH143&lt;='Invoer - uitgebreid'!$G9,Invoer!$H7*'Economische variabelen'!$D44+'Economische variabelen'!$D49*Invoer!$I7+Invoer!$J7*'Economische variabelen'!$D54+'Economische variabelen'!$D59*Invoer!$K7,0)</f>
        <v>0</v>
      </c>
      <c r="AI157" s="13">
        <f>IF(AI143&lt;='Invoer - uitgebreid'!$G9,Invoer!$H7*'Economische variabelen'!$D44+'Economische variabelen'!$D49*Invoer!$I7+Invoer!$J7*'Economische variabelen'!$D54+'Economische variabelen'!$D59*Invoer!$K7,0)</f>
        <v>0</v>
      </c>
      <c r="AJ157" s="13">
        <f>IF(AJ143&lt;='Invoer - uitgebreid'!$G9,Invoer!$H7*'Economische variabelen'!$D44+'Economische variabelen'!$D49*Invoer!$I7+Invoer!$J7*'Economische variabelen'!$D54+'Economische variabelen'!$D59*Invoer!$K7,0)</f>
        <v>0</v>
      </c>
      <c r="AK157" s="13">
        <f>IF(AK143&lt;='Invoer - uitgebreid'!$G9,Invoer!$H7*'Economische variabelen'!$D44+'Economische variabelen'!$D49*Invoer!$I7+Invoer!$J7*'Economische variabelen'!$D54+'Economische variabelen'!$D59*Invoer!$K7,0)</f>
        <v>0</v>
      </c>
      <c r="AL157" s="13">
        <f>IF(AL143&lt;='Invoer - uitgebreid'!$G9,Invoer!$H7*'Economische variabelen'!$D44+'Economische variabelen'!$D49*Invoer!$I7+Invoer!$J7*'Economische variabelen'!$D54+'Economische variabelen'!$D59*Invoer!$K7,0)</f>
        <v>0</v>
      </c>
      <c r="AM157" s="13">
        <f>IF(AM143&lt;='Invoer - uitgebreid'!$G9,Invoer!$H7*'Economische variabelen'!$D44+'Economische variabelen'!$D49*Invoer!$I7+Invoer!$J7*'Economische variabelen'!$D54+'Economische variabelen'!$D59*Invoer!$K7,0)</f>
        <v>0</v>
      </c>
      <c r="AN157" s="13">
        <f>IF(AN143&lt;='Invoer - uitgebreid'!$G9,Invoer!$H7*'Economische variabelen'!$D44+'Economische variabelen'!$D49*Invoer!$I7+Invoer!$J7*'Economische variabelen'!$D54+'Economische variabelen'!$D59*Invoer!$K7,0)</f>
        <v>0</v>
      </c>
      <c r="AO157" s="13">
        <f>IF(AO143&lt;='Invoer - uitgebreid'!$G9,Invoer!$H7*'Economische variabelen'!$D44+'Economische variabelen'!$D49*Invoer!$I7+Invoer!$J7*'Economische variabelen'!$D54+'Economische variabelen'!$D59*Invoer!$K7,0)</f>
        <v>0</v>
      </c>
      <c r="AP157" s="13">
        <f>IF(AP143&lt;='Invoer - uitgebreid'!$G9,Invoer!$H7*'Economische variabelen'!$D44+'Economische variabelen'!$D49*Invoer!$I7+Invoer!$J7*'Economische variabelen'!$D54+'Economische variabelen'!$D59*Invoer!$K7,0)</f>
        <v>0</v>
      </c>
      <c r="AQ157" s="13">
        <f>IF(AQ143&lt;='Invoer - uitgebreid'!$G9,Invoer!$H7*'Economische variabelen'!$D44+'Economische variabelen'!$D49*Invoer!$I7+Invoer!$J7*'Economische variabelen'!$D54+'Economische variabelen'!$D59*Invoer!$K7,0)</f>
        <v>0</v>
      </c>
      <c r="AR157" s="1"/>
      <c r="AS157" s="1"/>
    </row>
    <row r="158" spans="1:45" ht="15.75" customHeight="1" x14ac:dyDescent="0.3">
      <c r="A158" s="16"/>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1"/>
      <c r="AS158" s="1"/>
    </row>
    <row r="159" spans="1:45" ht="15.75" customHeight="1" x14ac:dyDescent="0.3">
      <c r="A159" s="7" t="s">
        <v>208</v>
      </c>
      <c r="B159" s="7"/>
      <c r="C159" s="176"/>
      <c r="D159" s="176">
        <f>D157*'Economische variabelen'!$H51</f>
        <v>0</v>
      </c>
      <c r="E159" s="176">
        <f>E157*'Economische variabelen'!$H51</f>
        <v>0</v>
      </c>
      <c r="F159" s="176">
        <f>F157*'Economische variabelen'!$H51</f>
        <v>0</v>
      </c>
      <c r="G159" s="176">
        <f>G157*'Economische variabelen'!$H51</f>
        <v>0</v>
      </c>
      <c r="H159" s="176">
        <f>H157*'Economische variabelen'!$H51</f>
        <v>0</v>
      </c>
      <c r="I159" s="176">
        <f>I157*'Economische variabelen'!$H51</f>
        <v>0</v>
      </c>
      <c r="J159" s="176">
        <f>J157*'Economische variabelen'!$H51</f>
        <v>0</v>
      </c>
      <c r="K159" s="176">
        <f>K157*'Economische variabelen'!$H51</f>
        <v>0</v>
      </c>
      <c r="L159" s="176">
        <f>L157*'Economische variabelen'!$H51</f>
        <v>0</v>
      </c>
      <c r="M159" s="176">
        <f>M157*'Economische variabelen'!$H51</f>
        <v>0</v>
      </c>
      <c r="N159" s="176">
        <f>N157*'Economische variabelen'!$H51</f>
        <v>0</v>
      </c>
      <c r="O159" s="176">
        <f>O157*'Economische variabelen'!$H51</f>
        <v>0</v>
      </c>
      <c r="P159" s="176">
        <f>P157*'Economische variabelen'!$H51</f>
        <v>0</v>
      </c>
      <c r="Q159" s="176">
        <f>Q157*'Economische variabelen'!$H51</f>
        <v>0</v>
      </c>
      <c r="R159" s="176">
        <f>R157*'Economische variabelen'!$H51</f>
        <v>0</v>
      </c>
      <c r="S159" s="176">
        <f>S157*'Economische variabelen'!$H51</f>
        <v>0</v>
      </c>
      <c r="T159" s="176">
        <f>T157*'Economische variabelen'!$H51</f>
        <v>0</v>
      </c>
      <c r="U159" s="176">
        <f>U157*'Economische variabelen'!$H51</f>
        <v>0</v>
      </c>
      <c r="V159" s="176">
        <f>V157*'Economische variabelen'!$H51</f>
        <v>0</v>
      </c>
      <c r="W159" s="176">
        <f>W157*'Economische variabelen'!$H51</f>
        <v>0</v>
      </c>
      <c r="X159" s="176">
        <f>X157*'Economische variabelen'!$H51</f>
        <v>0</v>
      </c>
      <c r="Y159" s="176">
        <f>Y157*'Economische variabelen'!$H51</f>
        <v>0</v>
      </c>
      <c r="Z159" s="176">
        <f>Z157*'Economische variabelen'!$H51</f>
        <v>0</v>
      </c>
      <c r="AA159" s="176">
        <f>AA157*'Economische variabelen'!$H51</f>
        <v>0</v>
      </c>
      <c r="AB159" s="176">
        <f>AB157*'Economische variabelen'!$H51</f>
        <v>0</v>
      </c>
      <c r="AC159" s="176">
        <f>AC157*'Economische variabelen'!$H51</f>
        <v>0</v>
      </c>
      <c r="AD159" s="176">
        <f>AD157*'Economische variabelen'!$H51</f>
        <v>0</v>
      </c>
      <c r="AE159" s="176">
        <f>AE157*'Economische variabelen'!$H51</f>
        <v>0</v>
      </c>
      <c r="AF159" s="176">
        <f>AF157*'Economische variabelen'!$H51</f>
        <v>0</v>
      </c>
      <c r="AG159" s="176">
        <f>AG157*'Economische variabelen'!$H51</f>
        <v>0</v>
      </c>
      <c r="AH159" s="176">
        <f>AH157*'Economische variabelen'!$H51</f>
        <v>0</v>
      </c>
      <c r="AI159" s="176">
        <f>AI157*'Economische variabelen'!$H51</f>
        <v>0</v>
      </c>
      <c r="AJ159" s="176">
        <f>AJ157*'Economische variabelen'!$H51</f>
        <v>0</v>
      </c>
      <c r="AK159" s="176">
        <f>AK157*'Economische variabelen'!$H51</f>
        <v>0</v>
      </c>
      <c r="AL159" s="176">
        <f>AL157*'Economische variabelen'!$H51</f>
        <v>0</v>
      </c>
      <c r="AM159" s="176">
        <f>AM157*'Economische variabelen'!$H51</f>
        <v>0</v>
      </c>
      <c r="AN159" s="176">
        <f>AN157*'Economische variabelen'!$H51</f>
        <v>0</v>
      </c>
      <c r="AO159" s="176">
        <f>AO157*'Economische variabelen'!$H51</f>
        <v>0</v>
      </c>
      <c r="AP159" s="176">
        <f>AP157*'Economische variabelen'!$H51</f>
        <v>0</v>
      </c>
      <c r="AQ159" s="176">
        <f>AQ157*'Economische variabelen'!$H51</f>
        <v>0</v>
      </c>
      <c r="AR159" s="1"/>
      <c r="AS159" s="1"/>
    </row>
    <row r="160" spans="1:45" ht="15.75" customHeight="1" x14ac:dyDescent="0.3">
      <c r="A160" s="16"/>
      <c r="B160" s="1"/>
      <c r="C160" s="20"/>
      <c r="D160" s="20"/>
      <c r="E160" s="20"/>
      <c r="F160" s="20"/>
      <c r="G160" s="20"/>
      <c r="H160" s="20"/>
      <c r="I160" s="20"/>
      <c r="J160" s="20"/>
      <c r="K160" s="20"/>
      <c r="L160" s="20"/>
      <c r="M160" s="20"/>
      <c r="N160" s="20"/>
      <c r="O160" s="20"/>
      <c r="P160" s="20"/>
      <c r="Q160" s="20"/>
      <c r="R160" s="20"/>
      <c r="S160" s="20"/>
      <c r="T160" s="20"/>
      <c r="U160" s="20"/>
      <c r="V160" s="20"/>
      <c r="W160" s="20"/>
      <c r="X160" s="1"/>
      <c r="Y160" s="1"/>
      <c r="Z160" s="1"/>
      <c r="AA160" s="1"/>
      <c r="AB160" s="1"/>
      <c r="AC160" s="1"/>
      <c r="AD160" s="1"/>
      <c r="AE160" s="1"/>
      <c r="AF160" s="1"/>
      <c r="AG160" s="1"/>
      <c r="AH160" s="1"/>
      <c r="AI160" s="1"/>
      <c r="AJ160" s="1"/>
      <c r="AK160" s="1"/>
      <c r="AL160" s="1"/>
      <c r="AM160" s="1"/>
      <c r="AN160" s="1"/>
      <c r="AO160" s="1"/>
      <c r="AP160" s="1"/>
      <c r="AQ160" s="1"/>
      <c r="AR160" s="1"/>
      <c r="AS160" s="1"/>
    </row>
    <row r="161" spans="1:45" ht="15.75" customHeight="1" x14ac:dyDescent="0.35">
      <c r="A161" s="10" t="s">
        <v>58</v>
      </c>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row>
    <row r="162" spans="1:45" ht="15.75" customHeight="1" x14ac:dyDescent="0.3">
      <c r="A162" s="14" t="s">
        <v>59</v>
      </c>
      <c r="B162" s="20"/>
      <c r="C162" s="1"/>
      <c r="D162" s="175">
        <f>IF(D157&gt;0,'Economische variabelen'!$H52*'Invoer - uitgebreid'!$F9,0)</f>
        <v>0</v>
      </c>
      <c r="E162" s="175">
        <f>IF(E157&gt;0,'Economische variabelen'!$I52*'Invoer - uitgebreid'!$F9,0)</f>
        <v>0</v>
      </c>
      <c r="F162" s="175">
        <f>IF(F157&gt;0,'Economische variabelen'!$I52*'Invoer - uitgebreid'!$F9,0)</f>
        <v>0</v>
      </c>
      <c r="G162" s="175">
        <f>IF(G157&gt;0,'Economische variabelen'!$I52*'Invoer - uitgebreid'!$F9,0)</f>
        <v>0</v>
      </c>
      <c r="H162" s="175">
        <f>IF(H157&gt;0,'Economische variabelen'!$I52*'Invoer - uitgebreid'!$F9,0)</f>
        <v>0</v>
      </c>
      <c r="I162" s="175">
        <f>IF(I157&gt;0,'Economische variabelen'!$I52*'Invoer - uitgebreid'!$F9,0)</f>
        <v>0</v>
      </c>
      <c r="J162" s="175">
        <f>IF(J157&gt;0,'Economische variabelen'!$I52*'Invoer - uitgebreid'!$F9,0)</f>
        <v>0</v>
      </c>
      <c r="K162" s="175">
        <f>IF(K157&gt;0,'Economische variabelen'!$I52*'Invoer - uitgebreid'!$F9,0)</f>
        <v>0</v>
      </c>
      <c r="L162" s="175">
        <f>IF(L157&gt;0,'Economische variabelen'!$I52*'Invoer - uitgebreid'!$F9,0)</f>
        <v>0</v>
      </c>
      <c r="M162" s="175">
        <f>IF(M157&gt;0,'Economische variabelen'!$I52*'Invoer - uitgebreid'!$F9,0)</f>
        <v>0</v>
      </c>
      <c r="N162" s="175">
        <f>IF(N157&gt;0,'Economische variabelen'!$I52*'Invoer - uitgebreid'!$F9,0)</f>
        <v>0</v>
      </c>
      <c r="O162" s="175">
        <f>IF(O157&gt;0,'Economische variabelen'!$I52*'Invoer - uitgebreid'!$F9,0)</f>
        <v>0</v>
      </c>
      <c r="P162" s="175">
        <f>IF(P157&gt;0,'Economische variabelen'!$I52*'Invoer - uitgebreid'!$F9,0)</f>
        <v>0</v>
      </c>
      <c r="Q162" s="175">
        <f>IF(Q157&gt;0,'Economische variabelen'!$I52*'Invoer - uitgebreid'!$F9,0)</f>
        <v>0</v>
      </c>
      <c r="R162" s="175">
        <f>IF(R157&gt;0,'Economische variabelen'!$I52*'Invoer - uitgebreid'!$F9,0)</f>
        <v>0</v>
      </c>
      <c r="S162" s="175">
        <f>IF(S157&gt;0,'Economische variabelen'!$I52*'Invoer - uitgebreid'!$F9,0)</f>
        <v>0</v>
      </c>
      <c r="T162" s="175">
        <f>IF(T157&gt;0,'Economische variabelen'!$I52*'Invoer - uitgebreid'!$F9,0)</f>
        <v>0</v>
      </c>
      <c r="U162" s="175">
        <f>IF(U157&gt;0,'Economische variabelen'!$I52*'Invoer - uitgebreid'!$F9,0)</f>
        <v>0</v>
      </c>
      <c r="V162" s="175">
        <f>IF(V157&gt;0,'Economische variabelen'!$I52*'Invoer - uitgebreid'!$F9,0)</f>
        <v>0</v>
      </c>
      <c r="W162" s="175">
        <f>IF(W157&gt;0,'Economische variabelen'!$I52*'Invoer - uitgebreid'!$F9,0)</f>
        <v>0</v>
      </c>
      <c r="X162" s="175">
        <f>IF(X157&gt;0,'Economische variabelen'!$I52*'Invoer - uitgebreid'!$F9,0)</f>
        <v>0</v>
      </c>
      <c r="Y162" s="175">
        <f>IF(Y157&gt;0,'Economische variabelen'!$I52*'Invoer - uitgebreid'!$F9,0)</f>
        <v>0</v>
      </c>
      <c r="Z162" s="175">
        <f>IF(Z157&gt;0,'Economische variabelen'!$I52*'Invoer - uitgebreid'!$F9,0)</f>
        <v>0</v>
      </c>
      <c r="AA162" s="175">
        <f>IF(AA157&gt;0,'Economische variabelen'!$I52*'Invoer - uitgebreid'!$F9,0)</f>
        <v>0</v>
      </c>
      <c r="AB162" s="175">
        <f>IF(AB157&gt;0,'Economische variabelen'!$I52*'Invoer - uitgebreid'!$F9,0)</f>
        <v>0</v>
      </c>
      <c r="AC162" s="175">
        <f>IF(AC157&gt;0,'Economische variabelen'!$I52*'Invoer - uitgebreid'!$F9,0)</f>
        <v>0</v>
      </c>
      <c r="AD162" s="175">
        <f>IF(AD157&gt;0,'Economische variabelen'!$I52*'Invoer - uitgebreid'!$F9,0)</f>
        <v>0</v>
      </c>
      <c r="AE162" s="175">
        <f>IF(AE157&gt;0,'Economische variabelen'!$I52*'Invoer - uitgebreid'!$F9,0)</f>
        <v>0</v>
      </c>
      <c r="AF162" s="175">
        <f>IF(AF157&gt;0,'Economische variabelen'!$I52*'Invoer - uitgebreid'!$F9,0)</f>
        <v>0</v>
      </c>
      <c r="AG162" s="175">
        <f>IF(AG157&gt;0,'Economische variabelen'!$I52*'Invoer - uitgebreid'!$F9,0)</f>
        <v>0</v>
      </c>
      <c r="AH162" s="175">
        <f>IF(AH157&gt;0,'Economische variabelen'!$I52*'Invoer - uitgebreid'!$F9,0)</f>
        <v>0</v>
      </c>
      <c r="AI162" s="175">
        <f>IF(AI157&gt;0,'Economische variabelen'!$I52*'Invoer - uitgebreid'!$F9,0)</f>
        <v>0</v>
      </c>
      <c r="AJ162" s="175">
        <f>IF(AJ157&gt;0,'Economische variabelen'!$I52*'Invoer - uitgebreid'!$F9,0)</f>
        <v>0</v>
      </c>
      <c r="AK162" s="175">
        <f>IF(AK157&gt;0,'Economische variabelen'!$I52*'Invoer - uitgebreid'!$F9,0)</f>
        <v>0</v>
      </c>
      <c r="AL162" s="175">
        <f>IF(AL157&gt;0,'Economische variabelen'!$I52*'Invoer - uitgebreid'!$F9,0)</f>
        <v>0</v>
      </c>
      <c r="AM162" s="175">
        <f>IF(AM157&gt;0,'Economische variabelen'!$I52*'Invoer - uitgebreid'!$F9,0)</f>
        <v>0</v>
      </c>
      <c r="AN162" s="175">
        <f>IF(AN157&gt;0,'Economische variabelen'!$I52*'Invoer - uitgebreid'!$F9,0)</f>
        <v>0</v>
      </c>
      <c r="AO162" s="175">
        <f>IF(AO157&gt;0,'Economische variabelen'!$I52*'Invoer - uitgebreid'!$F9,0)</f>
        <v>0</v>
      </c>
      <c r="AP162" s="175">
        <f>IF(AP157&gt;0,'Economische variabelen'!$I52*'Invoer - uitgebreid'!$F9,0)</f>
        <v>0</v>
      </c>
      <c r="AQ162" s="175">
        <f>IF(AQ157&gt;0,'Economische variabelen'!$I52*'Invoer - uitgebreid'!$F9,0)</f>
        <v>0</v>
      </c>
      <c r="AR162" s="1"/>
      <c r="AS162" s="1"/>
    </row>
    <row r="163" spans="1:45" ht="15.75" customHeight="1" x14ac:dyDescent="0.3">
      <c r="A163" s="14" t="s">
        <v>209</v>
      </c>
      <c r="B163" s="20"/>
      <c r="C163" s="1"/>
      <c r="D163" s="175">
        <f>IF(D157&gt;0,'Economische variabelen'!$H53*'Invoer - uitgebreid'!$F9,0)</f>
        <v>0</v>
      </c>
      <c r="E163" s="175">
        <f>IF(E157&gt;0,'Economische variabelen'!$I53*'Invoer - uitgebreid'!$F9,0)</f>
        <v>0</v>
      </c>
      <c r="F163" s="175">
        <f>IF(F157&gt;0,'Economische variabelen'!$I53*'Invoer - uitgebreid'!$F9,0)</f>
        <v>0</v>
      </c>
      <c r="G163" s="175">
        <f>IF(G157&gt;0,'Economische variabelen'!$I53*'Invoer - uitgebreid'!$F9,0)</f>
        <v>0</v>
      </c>
      <c r="H163" s="175">
        <f>IF(H157&gt;0,'Economische variabelen'!$I53*'Invoer - uitgebreid'!$F9,0)</f>
        <v>0</v>
      </c>
      <c r="I163" s="175">
        <f>IF(I157&gt;0,'Economische variabelen'!$I53*'Invoer - uitgebreid'!$F9,0)</f>
        <v>0</v>
      </c>
      <c r="J163" s="175">
        <f>IF(J157&gt;0,'Economische variabelen'!$I53*'Invoer - uitgebreid'!$F9,0)</f>
        <v>0</v>
      </c>
      <c r="K163" s="175">
        <f>IF(K157&gt;0,'Economische variabelen'!$I53*'Invoer - uitgebreid'!$F9,0)</f>
        <v>0</v>
      </c>
      <c r="L163" s="175">
        <f>IF(L157&gt;0,'Economische variabelen'!$I53*'Invoer - uitgebreid'!$F9,0)</f>
        <v>0</v>
      </c>
      <c r="M163" s="175">
        <f>IF(M157&gt;0,'Economische variabelen'!$I53*'Invoer - uitgebreid'!$F9,0)</f>
        <v>0</v>
      </c>
      <c r="N163" s="175">
        <f>IF(N157&gt;0,'Economische variabelen'!$I53*'Invoer - uitgebreid'!$F9,0)</f>
        <v>0</v>
      </c>
      <c r="O163" s="175">
        <f>IF(O157&gt;0,'Economische variabelen'!$I53*'Invoer - uitgebreid'!$F9,0)</f>
        <v>0</v>
      </c>
      <c r="P163" s="175">
        <f>IF(P157&gt;0,'Economische variabelen'!$I53*'Invoer - uitgebreid'!$F9,0)</f>
        <v>0</v>
      </c>
      <c r="Q163" s="175">
        <f>IF(Q157&gt;0,'Economische variabelen'!$I53*'Invoer - uitgebreid'!$F9,0)</f>
        <v>0</v>
      </c>
      <c r="R163" s="175">
        <f>IF(R157&gt;0,'Economische variabelen'!$I53*'Invoer - uitgebreid'!$F9,0)</f>
        <v>0</v>
      </c>
      <c r="S163" s="175">
        <f>IF(S157&gt;0,'Economische variabelen'!$I53*'Invoer - uitgebreid'!$F9,0)</f>
        <v>0</v>
      </c>
      <c r="T163" s="175">
        <f>IF(T157&gt;0,'Economische variabelen'!$I53*'Invoer - uitgebreid'!$F9,0)</f>
        <v>0</v>
      </c>
      <c r="U163" s="175">
        <f>IF(U157&gt;0,'Economische variabelen'!$I53*'Invoer - uitgebreid'!$F9,0)</f>
        <v>0</v>
      </c>
      <c r="V163" s="175">
        <f>IF(V157&gt;0,'Economische variabelen'!$I53*'Invoer - uitgebreid'!$F9,0)</f>
        <v>0</v>
      </c>
      <c r="W163" s="175">
        <f>IF(W157&gt;0,'Economische variabelen'!$I53*'Invoer - uitgebreid'!$F9,0)</f>
        <v>0</v>
      </c>
      <c r="X163" s="175">
        <f>IF(X157&gt;0,'Economische variabelen'!$I53*'Invoer - uitgebreid'!$F9,0)</f>
        <v>0</v>
      </c>
      <c r="Y163" s="175">
        <f>IF(Y157&gt;0,'Economische variabelen'!$I53*'Invoer - uitgebreid'!$F9,0)</f>
        <v>0</v>
      </c>
      <c r="Z163" s="175">
        <f>IF(Z157&gt;0,'Economische variabelen'!$I53*'Invoer - uitgebreid'!$F9,0)</f>
        <v>0</v>
      </c>
      <c r="AA163" s="175">
        <f>IF(AA157&gt;0,'Economische variabelen'!$I53*'Invoer - uitgebreid'!$F9,0)</f>
        <v>0</v>
      </c>
      <c r="AB163" s="175">
        <f>IF(AB157&gt;0,'Economische variabelen'!$I53*'Invoer - uitgebreid'!$F9,0)</f>
        <v>0</v>
      </c>
      <c r="AC163" s="175">
        <f>IF(AC157&gt;0,'Economische variabelen'!$I53*'Invoer - uitgebreid'!$F9,0)</f>
        <v>0</v>
      </c>
      <c r="AD163" s="175">
        <f>IF(AD157&gt;0,'Economische variabelen'!$I53*'Invoer - uitgebreid'!$F9,0)</f>
        <v>0</v>
      </c>
      <c r="AE163" s="175">
        <f>IF(AE157&gt;0,'Economische variabelen'!$I53*'Invoer - uitgebreid'!$F9,0)</f>
        <v>0</v>
      </c>
      <c r="AF163" s="175">
        <f>IF(AF157&gt;0,'Economische variabelen'!$I53*'Invoer - uitgebreid'!$F9,0)</f>
        <v>0</v>
      </c>
      <c r="AG163" s="175">
        <f>IF(AG157&gt;0,'Economische variabelen'!$I53*'Invoer - uitgebreid'!$F9,0)</f>
        <v>0</v>
      </c>
      <c r="AH163" s="175">
        <f>IF(AH157&gt;0,'Economische variabelen'!$I53*'Invoer - uitgebreid'!$F9,0)</f>
        <v>0</v>
      </c>
      <c r="AI163" s="175">
        <f>IF(AI157&gt;0,'Economische variabelen'!$I53*'Invoer - uitgebreid'!$F9,0)</f>
        <v>0</v>
      </c>
      <c r="AJ163" s="175">
        <f>IF(AJ157&gt;0,'Economische variabelen'!$I53*'Invoer - uitgebreid'!$F9,0)</f>
        <v>0</v>
      </c>
      <c r="AK163" s="175">
        <f>IF(AK157&gt;0,'Economische variabelen'!$I53*'Invoer - uitgebreid'!$F9,0)</f>
        <v>0</v>
      </c>
      <c r="AL163" s="175">
        <f>IF(AL157&gt;0,'Economische variabelen'!$I53*'Invoer - uitgebreid'!$F9,0)</f>
        <v>0</v>
      </c>
      <c r="AM163" s="175">
        <f>IF(AM157&gt;0,'Economische variabelen'!$I53*'Invoer - uitgebreid'!$F9,0)</f>
        <v>0</v>
      </c>
      <c r="AN163" s="175">
        <f>IF(AN157&gt;0,'Economische variabelen'!$I53*'Invoer - uitgebreid'!$F9,0)</f>
        <v>0</v>
      </c>
      <c r="AO163" s="175">
        <f>IF(AO157&gt;0,'Economische variabelen'!$I53*'Invoer - uitgebreid'!$F9,0)</f>
        <v>0</v>
      </c>
      <c r="AP163" s="175">
        <f>IF(AP157&gt;0,'Economische variabelen'!$I53*'Invoer - uitgebreid'!$F9,0)</f>
        <v>0</v>
      </c>
      <c r="AQ163" s="175">
        <f>IF(AQ157&gt;0,'Economische variabelen'!$I53*'Invoer - uitgebreid'!$F9,0)</f>
        <v>0</v>
      </c>
      <c r="AR163" s="1"/>
      <c r="AS163" s="1"/>
    </row>
    <row r="164" spans="1:45"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row>
    <row r="165" spans="1:45" ht="15.75" customHeight="1" x14ac:dyDescent="0.3">
      <c r="A165" s="7" t="s">
        <v>210</v>
      </c>
      <c r="B165" s="176"/>
      <c r="C165" s="176"/>
      <c r="D165" s="176">
        <f t="shared" ref="D165:AQ165" si="17">D159+SUM(D162:D163)</f>
        <v>0</v>
      </c>
      <c r="E165" s="176">
        <f t="shared" si="17"/>
        <v>0</v>
      </c>
      <c r="F165" s="176">
        <f t="shared" si="17"/>
        <v>0</v>
      </c>
      <c r="G165" s="176">
        <f t="shared" si="17"/>
        <v>0</v>
      </c>
      <c r="H165" s="176">
        <f t="shared" si="17"/>
        <v>0</v>
      </c>
      <c r="I165" s="176">
        <f t="shared" si="17"/>
        <v>0</v>
      </c>
      <c r="J165" s="176">
        <f t="shared" si="17"/>
        <v>0</v>
      </c>
      <c r="K165" s="176">
        <f t="shared" si="17"/>
        <v>0</v>
      </c>
      <c r="L165" s="176">
        <f t="shared" si="17"/>
        <v>0</v>
      </c>
      <c r="M165" s="176">
        <f t="shared" si="17"/>
        <v>0</v>
      </c>
      <c r="N165" s="176">
        <f t="shared" si="17"/>
        <v>0</v>
      </c>
      <c r="O165" s="176">
        <f t="shared" si="17"/>
        <v>0</v>
      </c>
      <c r="P165" s="176">
        <f t="shared" si="17"/>
        <v>0</v>
      </c>
      <c r="Q165" s="176">
        <f t="shared" si="17"/>
        <v>0</v>
      </c>
      <c r="R165" s="176">
        <f t="shared" si="17"/>
        <v>0</v>
      </c>
      <c r="S165" s="176">
        <f t="shared" si="17"/>
        <v>0</v>
      </c>
      <c r="T165" s="176">
        <f t="shared" si="17"/>
        <v>0</v>
      </c>
      <c r="U165" s="176">
        <f t="shared" si="17"/>
        <v>0</v>
      </c>
      <c r="V165" s="176">
        <f t="shared" si="17"/>
        <v>0</v>
      </c>
      <c r="W165" s="176">
        <f t="shared" si="17"/>
        <v>0</v>
      </c>
      <c r="X165" s="176">
        <f t="shared" si="17"/>
        <v>0</v>
      </c>
      <c r="Y165" s="176">
        <f t="shared" si="17"/>
        <v>0</v>
      </c>
      <c r="Z165" s="176">
        <f t="shared" si="17"/>
        <v>0</v>
      </c>
      <c r="AA165" s="176">
        <f t="shared" si="17"/>
        <v>0</v>
      </c>
      <c r="AB165" s="176">
        <f t="shared" si="17"/>
        <v>0</v>
      </c>
      <c r="AC165" s="176">
        <f t="shared" si="17"/>
        <v>0</v>
      </c>
      <c r="AD165" s="176">
        <f t="shared" si="17"/>
        <v>0</v>
      </c>
      <c r="AE165" s="176">
        <f t="shared" si="17"/>
        <v>0</v>
      </c>
      <c r="AF165" s="176">
        <f t="shared" si="17"/>
        <v>0</v>
      </c>
      <c r="AG165" s="176">
        <f t="shared" si="17"/>
        <v>0</v>
      </c>
      <c r="AH165" s="176">
        <f t="shared" si="17"/>
        <v>0</v>
      </c>
      <c r="AI165" s="176">
        <f t="shared" si="17"/>
        <v>0</v>
      </c>
      <c r="AJ165" s="176">
        <f t="shared" si="17"/>
        <v>0</v>
      </c>
      <c r="AK165" s="176">
        <f t="shared" si="17"/>
        <v>0</v>
      </c>
      <c r="AL165" s="176">
        <f t="shared" si="17"/>
        <v>0</v>
      </c>
      <c r="AM165" s="176">
        <f t="shared" si="17"/>
        <v>0</v>
      </c>
      <c r="AN165" s="176">
        <f t="shared" si="17"/>
        <v>0</v>
      </c>
      <c r="AO165" s="176">
        <f t="shared" si="17"/>
        <v>0</v>
      </c>
      <c r="AP165" s="176">
        <f t="shared" si="17"/>
        <v>0</v>
      </c>
      <c r="AQ165" s="176">
        <f t="shared" si="17"/>
        <v>0</v>
      </c>
      <c r="AR165" s="1"/>
      <c r="AS165" s="1"/>
    </row>
    <row r="166" spans="1:45" ht="15.75" customHeight="1" x14ac:dyDescent="0.3">
      <c r="A166" s="14"/>
      <c r="B166" s="20"/>
      <c r="C166" s="1"/>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1"/>
      <c r="AS166" s="1"/>
    </row>
    <row r="167" spans="1:45" ht="15.75" customHeight="1" x14ac:dyDescent="0.35">
      <c r="A167" s="10" t="s">
        <v>53</v>
      </c>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row>
    <row r="168" spans="1:45" ht="15.75" customHeight="1" x14ac:dyDescent="0.3">
      <c r="A168" s="14" t="s">
        <v>211</v>
      </c>
      <c r="B168" s="1"/>
      <c r="C168" s="19">
        <f t="shared" ref="C168:AQ168" si="18">C165-C153</f>
        <v>0</v>
      </c>
      <c r="D168" s="19">
        <f t="shared" si="18"/>
        <v>0</v>
      </c>
      <c r="E168" s="19">
        <f t="shared" si="18"/>
        <v>0</v>
      </c>
      <c r="F168" s="19">
        <f t="shared" si="18"/>
        <v>0</v>
      </c>
      <c r="G168" s="19">
        <f t="shared" si="18"/>
        <v>0</v>
      </c>
      <c r="H168" s="19">
        <f t="shared" si="18"/>
        <v>0</v>
      </c>
      <c r="I168" s="19">
        <f t="shared" si="18"/>
        <v>0</v>
      </c>
      <c r="J168" s="19">
        <f t="shared" si="18"/>
        <v>0</v>
      </c>
      <c r="K168" s="19">
        <f t="shared" si="18"/>
        <v>0</v>
      </c>
      <c r="L168" s="19">
        <f t="shared" si="18"/>
        <v>0</v>
      </c>
      <c r="M168" s="19">
        <f t="shared" si="18"/>
        <v>0</v>
      </c>
      <c r="N168" s="19">
        <f t="shared" si="18"/>
        <v>0</v>
      </c>
      <c r="O168" s="19">
        <f t="shared" si="18"/>
        <v>0</v>
      </c>
      <c r="P168" s="19">
        <f t="shared" si="18"/>
        <v>0</v>
      </c>
      <c r="Q168" s="19">
        <f t="shared" si="18"/>
        <v>0</v>
      </c>
      <c r="R168" s="19">
        <f t="shared" si="18"/>
        <v>0</v>
      </c>
      <c r="S168" s="19">
        <f t="shared" si="18"/>
        <v>0</v>
      </c>
      <c r="T168" s="19">
        <f t="shared" si="18"/>
        <v>0</v>
      </c>
      <c r="U168" s="19">
        <f t="shared" si="18"/>
        <v>0</v>
      </c>
      <c r="V168" s="19">
        <f t="shared" si="18"/>
        <v>0</v>
      </c>
      <c r="W168" s="19">
        <f t="shared" si="18"/>
        <v>0</v>
      </c>
      <c r="X168" s="19">
        <f t="shared" si="18"/>
        <v>0</v>
      </c>
      <c r="Y168" s="19">
        <f t="shared" si="18"/>
        <v>0</v>
      </c>
      <c r="Z168" s="19">
        <f t="shared" si="18"/>
        <v>0</v>
      </c>
      <c r="AA168" s="19">
        <f t="shared" si="18"/>
        <v>0</v>
      </c>
      <c r="AB168" s="19">
        <f t="shared" si="18"/>
        <v>0</v>
      </c>
      <c r="AC168" s="19">
        <f t="shared" si="18"/>
        <v>0</v>
      </c>
      <c r="AD168" s="19">
        <f t="shared" si="18"/>
        <v>0</v>
      </c>
      <c r="AE168" s="19">
        <f t="shared" si="18"/>
        <v>0</v>
      </c>
      <c r="AF168" s="19">
        <f t="shared" si="18"/>
        <v>0</v>
      </c>
      <c r="AG168" s="19">
        <f t="shared" si="18"/>
        <v>0</v>
      </c>
      <c r="AH168" s="19">
        <f t="shared" si="18"/>
        <v>0</v>
      </c>
      <c r="AI168" s="19">
        <f t="shared" si="18"/>
        <v>0</v>
      </c>
      <c r="AJ168" s="19">
        <f t="shared" si="18"/>
        <v>0</v>
      </c>
      <c r="AK168" s="19">
        <f t="shared" si="18"/>
        <v>0</v>
      </c>
      <c r="AL168" s="19">
        <f t="shared" si="18"/>
        <v>0</v>
      </c>
      <c r="AM168" s="19">
        <f t="shared" si="18"/>
        <v>0</v>
      </c>
      <c r="AN168" s="19">
        <f t="shared" si="18"/>
        <v>0</v>
      </c>
      <c r="AO168" s="19">
        <f t="shared" si="18"/>
        <v>0</v>
      </c>
      <c r="AP168" s="19">
        <f t="shared" si="18"/>
        <v>0</v>
      </c>
      <c r="AQ168" s="19">
        <f t="shared" si="18"/>
        <v>0</v>
      </c>
      <c r="AR168" s="1"/>
      <c r="AS168" s="1"/>
    </row>
    <row r="169" spans="1:45" ht="15.75" customHeight="1" x14ac:dyDescent="0.3">
      <c r="A169" s="14" t="s">
        <v>212</v>
      </c>
      <c r="B169" s="1"/>
      <c r="C169" s="19">
        <f>C168</f>
        <v>0</v>
      </c>
      <c r="D169" s="178"/>
      <c r="E169" s="19">
        <f>C169+E168</f>
        <v>0</v>
      </c>
      <c r="F169" s="19">
        <f t="shared" ref="F169:AQ169" si="19">E169+F168</f>
        <v>0</v>
      </c>
      <c r="G169" s="19">
        <f t="shared" si="19"/>
        <v>0</v>
      </c>
      <c r="H169" s="19">
        <f t="shared" si="19"/>
        <v>0</v>
      </c>
      <c r="I169" s="19">
        <f t="shared" si="19"/>
        <v>0</v>
      </c>
      <c r="J169" s="19">
        <f t="shared" si="19"/>
        <v>0</v>
      </c>
      <c r="K169" s="19">
        <f t="shared" si="19"/>
        <v>0</v>
      </c>
      <c r="L169" s="19">
        <f t="shared" si="19"/>
        <v>0</v>
      </c>
      <c r="M169" s="19">
        <f t="shared" si="19"/>
        <v>0</v>
      </c>
      <c r="N169" s="19">
        <f t="shared" si="19"/>
        <v>0</v>
      </c>
      <c r="O169" s="19">
        <f t="shared" si="19"/>
        <v>0</v>
      </c>
      <c r="P169" s="19">
        <f t="shared" si="19"/>
        <v>0</v>
      </c>
      <c r="Q169" s="19">
        <f t="shared" si="19"/>
        <v>0</v>
      </c>
      <c r="R169" s="19">
        <f t="shared" si="19"/>
        <v>0</v>
      </c>
      <c r="S169" s="19">
        <f t="shared" si="19"/>
        <v>0</v>
      </c>
      <c r="T169" s="19">
        <f t="shared" si="19"/>
        <v>0</v>
      </c>
      <c r="U169" s="19">
        <f t="shared" si="19"/>
        <v>0</v>
      </c>
      <c r="V169" s="19">
        <f t="shared" si="19"/>
        <v>0</v>
      </c>
      <c r="W169" s="19">
        <f t="shared" si="19"/>
        <v>0</v>
      </c>
      <c r="X169" s="19">
        <f t="shared" si="19"/>
        <v>0</v>
      </c>
      <c r="Y169" s="19">
        <f t="shared" si="19"/>
        <v>0</v>
      </c>
      <c r="Z169" s="19">
        <f t="shared" si="19"/>
        <v>0</v>
      </c>
      <c r="AA169" s="19">
        <f t="shared" si="19"/>
        <v>0</v>
      </c>
      <c r="AB169" s="19">
        <f t="shared" si="19"/>
        <v>0</v>
      </c>
      <c r="AC169" s="19">
        <f t="shared" si="19"/>
        <v>0</v>
      </c>
      <c r="AD169" s="19">
        <f t="shared" si="19"/>
        <v>0</v>
      </c>
      <c r="AE169" s="19">
        <f t="shared" si="19"/>
        <v>0</v>
      </c>
      <c r="AF169" s="19">
        <f t="shared" si="19"/>
        <v>0</v>
      </c>
      <c r="AG169" s="19">
        <f t="shared" si="19"/>
        <v>0</v>
      </c>
      <c r="AH169" s="19">
        <f t="shared" si="19"/>
        <v>0</v>
      </c>
      <c r="AI169" s="19">
        <f t="shared" si="19"/>
        <v>0</v>
      </c>
      <c r="AJ169" s="19">
        <f t="shared" si="19"/>
        <v>0</v>
      </c>
      <c r="AK169" s="19">
        <f t="shared" si="19"/>
        <v>0</v>
      </c>
      <c r="AL169" s="19">
        <f t="shared" si="19"/>
        <v>0</v>
      </c>
      <c r="AM169" s="19">
        <f t="shared" si="19"/>
        <v>0</v>
      </c>
      <c r="AN169" s="19">
        <f t="shared" si="19"/>
        <v>0</v>
      </c>
      <c r="AO169" s="19">
        <f t="shared" si="19"/>
        <v>0</v>
      </c>
      <c r="AP169" s="19">
        <f t="shared" si="19"/>
        <v>0</v>
      </c>
      <c r="AQ169" s="19">
        <f t="shared" si="19"/>
        <v>0</v>
      </c>
      <c r="AR169" s="1"/>
      <c r="AS169" s="1"/>
    </row>
    <row r="170" spans="1:45" ht="15.75" customHeight="1" x14ac:dyDescent="0.3">
      <c r="A170" s="16"/>
      <c r="B170" s="1"/>
      <c r="C170" s="1"/>
      <c r="D170" s="20"/>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row>
    <row r="171" spans="1:45" ht="15.75" customHeight="1" x14ac:dyDescent="0.3">
      <c r="A171" s="14" t="s">
        <v>213</v>
      </c>
      <c r="B171" s="19">
        <f>SUM(C168:AQ168)/'Invoer - uitgebreid'!G9</f>
        <v>0</v>
      </c>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row>
    <row r="172" spans="1:45" ht="15.75" customHeight="1" x14ac:dyDescent="0.3">
      <c r="A172" s="14" t="s">
        <v>214</v>
      </c>
      <c r="B172" s="19">
        <f>IF(B171&lt;&gt;0,B171/'Invoer - uitgebreid'!F9,0)</f>
        <v>0</v>
      </c>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row>
    <row r="173" spans="1:45" ht="15.75" customHeight="1" x14ac:dyDescent="0.45">
      <c r="A173" s="180"/>
      <c r="B173" s="180"/>
      <c r="C173" s="181"/>
      <c r="D173" s="181"/>
      <c r="E173" s="181"/>
      <c r="F173" s="181"/>
      <c r="G173" s="181"/>
      <c r="H173" s="181"/>
      <c r="I173" s="181"/>
      <c r="J173" s="181"/>
      <c r="K173" s="181"/>
      <c r="L173" s="181"/>
      <c r="M173" s="181"/>
      <c r="N173" s="181"/>
      <c r="O173" s="181"/>
      <c r="P173" s="181"/>
      <c r="Q173" s="181"/>
      <c r="R173" s="181"/>
      <c r="S173" s="181"/>
      <c r="T173" s="181"/>
      <c r="U173" s="181"/>
      <c r="V173" s="181"/>
      <c r="W173" s="181"/>
      <c r="X173" s="1"/>
      <c r="Y173" s="1"/>
      <c r="Z173" s="1"/>
      <c r="AA173" s="1"/>
      <c r="AB173" s="1"/>
      <c r="AC173" s="1"/>
      <c r="AD173" s="1"/>
      <c r="AE173" s="1"/>
      <c r="AF173" s="1"/>
      <c r="AG173" s="1"/>
      <c r="AH173" s="1"/>
      <c r="AI173" s="1"/>
      <c r="AJ173" s="1"/>
      <c r="AK173" s="1"/>
      <c r="AL173" s="1"/>
      <c r="AM173" s="1"/>
      <c r="AN173" s="1"/>
      <c r="AO173" s="1"/>
      <c r="AP173" s="1"/>
      <c r="AQ173" s="1"/>
      <c r="AR173" s="1"/>
      <c r="AS173" s="1"/>
    </row>
    <row r="174" spans="1:45" ht="15.75" customHeight="1" x14ac:dyDescent="0.45">
      <c r="A174" s="185" t="s">
        <v>11</v>
      </c>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row>
    <row r="175" spans="1:45" ht="15.75" customHeight="1" x14ac:dyDescent="0.3">
      <c r="A175" s="1"/>
      <c r="B175" s="1"/>
      <c r="C175" s="11"/>
      <c r="D175" s="11" t="s">
        <v>75</v>
      </c>
      <c r="E175" s="11"/>
      <c r="F175" s="11"/>
      <c r="G175" s="11"/>
      <c r="H175" s="11"/>
      <c r="I175" s="11"/>
      <c r="J175" s="11"/>
      <c r="K175" s="11"/>
      <c r="L175" s="11"/>
      <c r="M175" s="11"/>
      <c r="N175" s="11"/>
      <c r="O175" s="11"/>
      <c r="P175" s="11"/>
      <c r="Q175" s="11"/>
      <c r="R175" s="11"/>
      <c r="S175" s="11"/>
      <c r="T175" s="11"/>
      <c r="U175" s="11"/>
      <c r="V175" s="11"/>
      <c r="W175" s="11"/>
      <c r="X175" s="1"/>
      <c r="Y175" s="1"/>
      <c r="Z175" s="1"/>
      <c r="AA175" s="1"/>
      <c r="AB175" s="1"/>
      <c r="AC175" s="1"/>
      <c r="AD175" s="1"/>
      <c r="AE175" s="1"/>
      <c r="AF175" s="1"/>
      <c r="AG175" s="1"/>
      <c r="AH175" s="1"/>
      <c r="AI175" s="1"/>
      <c r="AJ175" s="1"/>
      <c r="AK175" s="1"/>
      <c r="AL175" s="1"/>
      <c r="AM175" s="1"/>
      <c r="AN175" s="1"/>
      <c r="AO175" s="1"/>
      <c r="AP175" s="1"/>
      <c r="AQ175" s="1"/>
      <c r="AR175" s="1"/>
      <c r="AS175" s="1"/>
    </row>
    <row r="176" spans="1:45" ht="15.75" customHeight="1" x14ac:dyDescent="0.35">
      <c r="A176" s="10" t="s">
        <v>45</v>
      </c>
      <c r="B176" s="11" t="s">
        <v>215</v>
      </c>
      <c r="C176" s="11">
        <v>0</v>
      </c>
      <c r="D176" s="11">
        <v>1</v>
      </c>
      <c r="E176" s="11">
        <v>2</v>
      </c>
      <c r="F176" s="11">
        <v>3</v>
      </c>
      <c r="G176" s="11">
        <v>4</v>
      </c>
      <c r="H176" s="11">
        <v>5</v>
      </c>
      <c r="I176" s="11">
        <v>6</v>
      </c>
      <c r="J176" s="11">
        <v>7</v>
      </c>
      <c r="K176" s="11">
        <v>8</v>
      </c>
      <c r="L176" s="11">
        <v>9</v>
      </c>
      <c r="M176" s="11">
        <v>10</v>
      </c>
      <c r="N176" s="11">
        <v>11</v>
      </c>
      <c r="O176" s="11">
        <v>12</v>
      </c>
      <c r="P176" s="11">
        <v>13</v>
      </c>
      <c r="Q176" s="11">
        <v>14</v>
      </c>
      <c r="R176" s="11">
        <v>15</v>
      </c>
      <c r="S176" s="11">
        <v>16</v>
      </c>
      <c r="T176" s="11">
        <v>17</v>
      </c>
      <c r="U176" s="11">
        <v>18</v>
      </c>
      <c r="V176" s="11">
        <v>19</v>
      </c>
      <c r="W176" s="11">
        <v>20</v>
      </c>
      <c r="X176" s="11">
        <v>21</v>
      </c>
      <c r="Y176" s="11">
        <v>22</v>
      </c>
      <c r="Z176" s="11">
        <v>23</v>
      </c>
      <c r="AA176" s="11">
        <v>24</v>
      </c>
      <c r="AB176" s="11">
        <v>25</v>
      </c>
      <c r="AC176" s="11">
        <v>26</v>
      </c>
      <c r="AD176" s="11">
        <v>27</v>
      </c>
      <c r="AE176" s="11">
        <v>28</v>
      </c>
      <c r="AF176" s="11">
        <v>29</v>
      </c>
      <c r="AG176" s="11">
        <v>30</v>
      </c>
      <c r="AH176" s="11">
        <v>31</v>
      </c>
      <c r="AI176" s="11">
        <v>32</v>
      </c>
      <c r="AJ176" s="11">
        <v>33</v>
      </c>
      <c r="AK176" s="11">
        <v>34</v>
      </c>
      <c r="AL176" s="11">
        <v>35</v>
      </c>
      <c r="AM176" s="11">
        <v>36</v>
      </c>
      <c r="AN176" s="11">
        <v>37</v>
      </c>
      <c r="AO176" s="11">
        <v>38</v>
      </c>
      <c r="AP176" s="11">
        <v>39</v>
      </c>
      <c r="AQ176" s="11">
        <v>40</v>
      </c>
      <c r="AR176" s="1"/>
      <c r="AS176" s="1"/>
    </row>
    <row r="177" spans="1:45" ht="15.75" customHeight="1" x14ac:dyDescent="0.3">
      <c r="A177" s="14" t="s">
        <v>206</v>
      </c>
      <c r="B177" s="174">
        <f>'Economische variabelen'!I66</f>
        <v>12000</v>
      </c>
      <c r="C177" s="175">
        <f>B177*'Invoer - uitgebreid'!F12</f>
        <v>0</v>
      </c>
      <c r="D177" s="20"/>
      <c r="E177" s="20"/>
      <c r="F177" s="20"/>
      <c r="G177" s="20"/>
      <c r="H177" s="20"/>
      <c r="I177" s="20"/>
      <c r="J177" s="20"/>
      <c r="K177" s="20"/>
      <c r="L177" s="20"/>
      <c r="M177" s="20"/>
      <c r="N177" s="20"/>
      <c r="O177" s="20"/>
      <c r="P177" s="20"/>
      <c r="Q177" s="20"/>
      <c r="R177" s="20"/>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row>
    <row r="178" spans="1:45" ht="15.75" customHeight="1" x14ac:dyDescent="0.3">
      <c r="A178" s="14" t="s">
        <v>47</v>
      </c>
      <c r="B178" s="174">
        <f>'Economische variabelen'!I67</f>
        <v>9700</v>
      </c>
      <c r="C178" s="175">
        <f>B178*'Invoer - uitgebreid'!F12</f>
        <v>0</v>
      </c>
      <c r="D178" s="20"/>
      <c r="E178" s="20"/>
      <c r="F178" s="20"/>
      <c r="G178" s="20"/>
      <c r="H178" s="20"/>
      <c r="I178" s="20"/>
      <c r="J178" s="20"/>
      <c r="K178" s="20"/>
      <c r="L178" s="20"/>
      <c r="M178" s="20"/>
      <c r="N178" s="20"/>
      <c r="O178" s="20"/>
      <c r="P178" s="20"/>
      <c r="Q178" s="20"/>
      <c r="R178" s="20"/>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row>
    <row r="179" spans="1:45"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row>
    <row r="180" spans="1:45" ht="15.75" customHeight="1" x14ac:dyDescent="0.35">
      <c r="A180" s="10" t="s">
        <v>48</v>
      </c>
      <c r="B180" s="11" t="s">
        <v>161</v>
      </c>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row>
    <row r="181" spans="1:45" ht="15.75" customHeight="1" x14ac:dyDescent="0.3">
      <c r="A181" s="14" t="s">
        <v>54</v>
      </c>
      <c r="B181" s="174">
        <f>'Economische variabelen'!I70</f>
        <v>416</v>
      </c>
      <c r="C181" s="20"/>
      <c r="D181" s="175">
        <f>IF(D176&lt;='Invoer - uitgebreid'!$G12,$B181*'Invoer - uitgebreid'!$F12,0)</f>
        <v>0</v>
      </c>
      <c r="E181" s="175">
        <f>IF(E176&lt;='Invoer - uitgebreid'!$G12,$B181*'Invoer - uitgebreid'!$F12,0)</f>
        <v>0</v>
      </c>
      <c r="F181" s="175">
        <f>IF(F176&lt;='Invoer - uitgebreid'!$G12,$B181*'Invoer - uitgebreid'!$F12,0)</f>
        <v>0</v>
      </c>
      <c r="G181" s="175">
        <f>IF(G176&lt;='Invoer - uitgebreid'!$G12,$B181*'Invoer - uitgebreid'!$F12,0)</f>
        <v>0</v>
      </c>
      <c r="H181" s="175">
        <f>IF(H176&lt;='Invoer - uitgebreid'!$G12,$B181*'Invoer - uitgebreid'!$F12,0)</f>
        <v>0</v>
      </c>
      <c r="I181" s="175">
        <f>IF(I176&lt;='Invoer - uitgebreid'!$G12,$B181*'Invoer - uitgebreid'!$F12,0)</f>
        <v>0</v>
      </c>
      <c r="J181" s="175">
        <f>IF(J176&lt;='Invoer - uitgebreid'!$G12,$B181*'Invoer - uitgebreid'!$F12,0)</f>
        <v>0</v>
      </c>
      <c r="K181" s="175">
        <f>IF(K176&lt;='Invoer - uitgebreid'!$G12,$B181*'Invoer - uitgebreid'!$F12,0)</f>
        <v>0</v>
      </c>
      <c r="L181" s="175">
        <f>IF(L176&lt;='Invoer - uitgebreid'!$G12,$B181*'Invoer - uitgebreid'!$F12,0)</f>
        <v>0</v>
      </c>
      <c r="M181" s="175">
        <f>IF(M176&lt;='Invoer - uitgebreid'!$G12,$B181*'Invoer - uitgebreid'!$F12,0)</f>
        <v>0</v>
      </c>
      <c r="N181" s="175">
        <f>IF(N176&lt;='Invoer - uitgebreid'!$G12,$B181*'Invoer - uitgebreid'!$F12,0)</f>
        <v>0</v>
      </c>
      <c r="O181" s="175">
        <f>IF(O176&lt;='Invoer - uitgebreid'!$G12,$B181*'Invoer - uitgebreid'!$F12,0)</f>
        <v>0</v>
      </c>
      <c r="P181" s="175">
        <f>IF(P176&lt;='Invoer - uitgebreid'!$G12,$B181*'Invoer - uitgebreid'!$F12,0)</f>
        <v>0</v>
      </c>
      <c r="Q181" s="175">
        <f>IF(Q176&lt;='Invoer - uitgebreid'!$G12,$B181*'Invoer - uitgebreid'!$F12,0)</f>
        <v>0</v>
      </c>
      <c r="R181" s="175">
        <f>IF(R176&lt;='Invoer - uitgebreid'!$G12,$B181*'Invoer - uitgebreid'!$F12,0)</f>
        <v>0</v>
      </c>
      <c r="S181" s="175">
        <f>IF(S176&lt;='Invoer - uitgebreid'!$G12,$B181*'Invoer - uitgebreid'!$F12,0)</f>
        <v>0</v>
      </c>
      <c r="T181" s="175">
        <f>IF(T176&lt;='Invoer - uitgebreid'!$G12,$B181*'Invoer - uitgebreid'!$F12,0)</f>
        <v>0</v>
      </c>
      <c r="U181" s="175">
        <f>IF(U176&lt;='Invoer - uitgebreid'!$G12,$B181*'Invoer - uitgebreid'!$F12,0)</f>
        <v>0</v>
      </c>
      <c r="V181" s="175">
        <f>IF(V176&lt;='Invoer - uitgebreid'!$G12,$B181*'Invoer - uitgebreid'!$F12,0)</f>
        <v>0</v>
      </c>
      <c r="W181" s="175">
        <f>IF(W176&lt;='Invoer - uitgebreid'!$G12,$B181*'Invoer - uitgebreid'!$F12,0)</f>
        <v>0</v>
      </c>
      <c r="X181" s="175">
        <f>IF(X176&lt;='Invoer - uitgebreid'!$G12,$B181*'Invoer - uitgebreid'!$F12,0)</f>
        <v>0</v>
      </c>
      <c r="Y181" s="175">
        <f>IF(Y176&lt;='Invoer - uitgebreid'!$G12,$B181*'Invoer - uitgebreid'!$F12,0)</f>
        <v>0</v>
      </c>
      <c r="Z181" s="175">
        <f>IF(Z176&lt;='Invoer - uitgebreid'!$G12,$B181*'Invoer - uitgebreid'!$F12,0)</f>
        <v>0</v>
      </c>
      <c r="AA181" s="175">
        <f>IF(AA176&lt;='Invoer - uitgebreid'!$G12,$B181*'Invoer - uitgebreid'!$F12,0)</f>
        <v>0</v>
      </c>
      <c r="AB181" s="175">
        <f>IF(AB176&lt;='Invoer - uitgebreid'!$G12,$B181*'Invoer - uitgebreid'!$F12,0)</f>
        <v>0</v>
      </c>
      <c r="AC181" s="175">
        <f>IF(AC176&lt;='Invoer - uitgebreid'!$G12,$B181*'Invoer - uitgebreid'!$F12,0)</f>
        <v>0</v>
      </c>
      <c r="AD181" s="175">
        <f>IF(AD176&lt;='Invoer - uitgebreid'!$G12,$B181*'Invoer - uitgebreid'!$F12,0)</f>
        <v>0</v>
      </c>
      <c r="AE181" s="175">
        <f>IF(AE176&lt;='Invoer - uitgebreid'!$G12,$B181*'Invoer - uitgebreid'!$F12,0)</f>
        <v>0</v>
      </c>
      <c r="AF181" s="175">
        <f>IF(AF176&lt;='Invoer - uitgebreid'!$G12,$B181*'Invoer - uitgebreid'!$F12,0)</f>
        <v>0</v>
      </c>
      <c r="AG181" s="175">
        <f>IF(AG176&lt;='Invoer - uitgebreid'!$G12,$B181*'Invoer - uitgebreid'!$F12,0)</f>
        <v>0</v>
      </c>
      <c r="AH181" s="175">
        <f>IF(AH176&lt;='Invoer - uitgebreid'!$G12,$B181*'Invoer - uitgebreid'!$F12,0)</f>
        <v>0</v>
      </c>
      <c r="AI181" s="175">
        <f>IF(AI176&lt;='Invoer - uitgebreid'!$G12,$B181*'Invoer - uitgebreid'!$F12,0)</f>
        <v>0</v>
      </c>
      <c r="AJ181" s="175">
        <f>IF(AJ176&lt;='Invoer - uitgebreid'!$G12,$B181*'Invoer - uitgebreid'!$F12,0)</f>
        <v>0</v>
      </c>
      <c r="AK181" s="175">
        <f>IF(AK176&lt;='Invoer - uitgebreid'!$G12,$B181*'Invoer - uitgebreid'!$F12,0)</f>
        <v>0</v>
      </c>
      <c r="AL181" s="175">
        <f>IF(AL176&lt;='Invoer - uitgebreid'!$G12,$B181*'Invoer - uitgebreid'!$F12,0)</f>
        <v>0</v>
      </c>
      <c r="AM181" s="175">
        <f>IF(AM176&lt;='Invoer - uitgebreid'!$G12,$B181*'Invoer - uitgebreid'!$F12,0)</f>
        <v>0</v>
      </c>
      <c r="AN181" s="175">
        <f>IF(AN176&lt;='Invoer - uitgebreid'!$G12,$B181*'Invoer - uitgebreid'!$F12,0)</f>
        <v>0</v>
      </c>
      <c r="AO181" s="175">
        <f>IF(AO176&lt;='Invoer - uitgebreid'!$G12,$B181*'Invoer - uitgebreid'!$F12,0)</f>
        <v>0</v>
      </c>
      <c r="AP181" s="175">
        <f>IF(AP176&lt;='Invoer - uitgebreid'!$G12,$B181*'Invoer - uitgebreid'!$F12,0)</f>
        <v>0</v>
      </c>
      <c r="AQ181" s="175">
        <f>IF(AQ176&lt;='Invoer - uitgebreid'!$G12,$B181*'Invoer - uitgebreid'!$F12,0)</f>
        <v>0</v>
      </c>
      <c r="AR181" s="1"/>
      <c r="AS181" s="1"/>
    </row>
    <row r="182" spans="1:45" ht="15.75" customHeight="1" x14ac:dyDescent="0.3">
      <c r="A182" s="14" t="s">
        <v>55</v>
      </c>
      <c r="B182" s="174">
        <f>'Economische variabelen'!I71</f>
        <v>50</v>
      </c>
      <c r="C182" s="20"/>
      <c r="D182" s="175">
        <f>IF(D176&lt;='Invoer - uitgebreid'!$G12,$B182*'Invoer - uitgebreid'!$F12,0)</f>
        <v>0</v>
      </c>
      <c r="E182" s="175">
        <f>IF(E176&lt;='Invoer - uitgebreid'!$G12,$B182*'Invoer - uitgebreid'!$F12,0)</f>
        <v>0</v>
      </c>
      <c r="F182" s="175">
        <f>IF(F176&lt;='Invoer - uitgebreid'!$G12,$B182*'Invoer - uitgebreid'!$F12,0)</f>
        <v>0</v>
      </c>
      <c r="G182" s="175">
        <f>IF(G176&lt;='Invoer - uitgebreid'!$G12,$B182*'Invoer - uitgebreid'!$F12,0)</f>
        <v>0</v>
      </c>
      <c r="H182" s="175">
        <f>IF(H176&lt;='Invoer - uitgebreid'!$G12,$B182*'Invoer - uitgebreid'!$F12,0)</f>
        <v>0</v>
      </c>
      <c r="I182" s="175">
        <f>IF(I176&lt;='Invoer - uitgebreid'!$G12,$B182*'Invoer - uitgebreid'!$F12,0)</f>
        <v>0</v>
      </c>
      <c r="J182" s="175">
        <f>IF(J176&lt;='Invoer - uitgebreid'!$G12,$B182*'Invoer - uitgebreid'!$F12,0)</f>
        <v>0</v>
      </c>
      <c r="K182" s="175">
        <f>IF(K176&lt;='Invoer - uitgebreid'!$G12,$B182*'Invoer - uitgebreid'!$F12,0)</f>
        <v>0</v>
      </c>
      <c r="L182" s="175">
        <f>IF(L176&lt;='Invoer - uitgebreid'!$G12,$B182*'Invoer - uitgebreid'!$F12,0)</f>
        <v>0</v>
      </c>
      <c r="M182" s="175">
        <f>IF(M176&lt;='Invoer - uitgebreid'!$G12,$B182*'Invoer - uitgebreid'!$F12,0)</f>
        <v>0</v>
      </c>
      <c r="N182" s="175">
        <f>IF(N176&lt;='Invoer - uitgebreid'!$G12,$B182*'Invoer - uitgebreid'!$F12,0)</f>
        <v>0</v>
      </c>
      <c r="O182" s="175">
        <f>IF(O176&lt;='Invoer - uitgebreid'!$G12,$B182*'Invoer - uitgebreid'!$F12,0)</f>
        <v>0</v>
      </c>
      <c r="P182" s="175">
        <f>IF(P176&lt;='Invoer - uitgebreid'!$G12,$B182*'Invoer - uitgebreid'!$F12,0)</f>
        <v>0</v>
      </c>
      <c r="Q182" s="175">
        <f>IF(Q176&lt;='Invoer - uitgebreid'!$G12,$B182*'Invoer - uitgebreid'!$F12,0)</f>
        <v>0</v>
      </c>
      <c r="R182" s="175">
        <f>IF(R176&lt;='Invoer - uitgebreid'!$G12,$B182*'Invoer - uitgebreid'!$F12,0)</f>
        <v>0</v>
      </c>
      <c r="S182" s="175">
        <f>IF(S176&lt;='Invoer - uitgebreid'!$G12,$B182*'Invoer - uitgebreid'!$F12,0)</f>
        <v>0</v>
      </c>
      <c r="T182" s="175">
        <f>IF(T176&lt;='Invoer - uitgebreid'!$G12,$B182*'Invoer - uitgebreid'!$F12,0)</f>
        <v>0</v>
      </c>
      <c r="U182" s="175">
        <f>IF(U176&lt;='Invoer - uitgebreid'!$G12,$B182*'Invoer - uitgebreid'!$F12,0)</f>
        <v>0</v>
      </c>
      <c r="V182" s="175">
        <f>IF(V176&lt;='Invoer - uitgebreid'!$G12,$B182*'Invoer - uitgebreid'!$F12,0)</f>
        <v>0</v>
      </c>
      <c r="W182" s="175">
        <f>IF(W176&lt;='Invoer - uitgebreid'!$G12,$B182*'Invoer - uitgebreid'!$F12,0)</f>
        <v>0</v>
      </c>
      <c r="X182" s="175">
        <f>IF(X176&lt;='Invoer - uitgebreid'!$G12,$B182*'Invoer - uitgebreid'!$F12,0)</f>
        <v>0</v>
      </c>
      <c r="Y182" s="175">
        <f>IF(Y176&lt;='Invoer - uitgebreid'!$G12,$B182*'Invoer - uitgebreid'!$F12,0)</f>
        <v>0</v>
      </c>
      <c r="Z182" s="175">
        <f>IF(Z176&lt;='Invoer - uitgebreid'!$G12,$B182*'Invoer - uitgebreid'!$F12,0)</f>
        <v>0</v>
      </c>
      <c r="AA182" s="175">
        <f>IF(AA176&lt;='Invoer - uitgebreid'!$G12,$B182*'Invoer - uitgebreid'!$F12,0)</f>
        <v>0</v>
      </c>
      <c r="AB182" s="175">
        <f>IF(AB176&lt;='Invoer - uitgebreid'!$G12,$B182*'Invoer - uitgebreid'!$F12,0)</f>
        <v>0</v>
      </c>
      <c r="AC182" s="175">
        <f>IF(AC176&lt;='Invoer - uitgebreid'!$G12,$B182*'Invoer - uitgebreid'!$F12,0)</f>
        <v>0</v>
      </c>
      <c r="AD182" s="175">
        <f>IF(AD176&lt;='Invoer - uitgebreid'!$G12,$B182*'Invoer - uitgebreid'!$F12,0)</f>
        <v>0</v>
      </c>
      <c r="AE182" s="175">
        <f>IF(AE176&lt;='Invoer - uitgebreid'!$G12,$B182*'Invoer - uitgebreid'!$F12,0)</f>
        <v>0</v>
      </c>
      <c r="AF182" s="175">
        <f>IF(AF176&lt;='Invoer - uitgebreid'!$G12,$B182*'Invoer - uitgebreid'!$F12,0)</f>
        <v>0</v>
      </c>
      <c r="AG182" s="175">
        <f>IF(AG176&lt;='Invoer - uitgebreid'!$G12,$B182*'Invoer - uitgebreid'!$F12,0)</f>
        <v>0</v>
      </c>
      <c r="AH182" s="175">
        <f>IF(AH176&lt;='Invoer - uitgebreid'!$G12,$B182*'Invoer - uitgebreid'!$F12,0)</f>
        <v>0</v>
      </c>
      <c r="AI182" s="175">
        <f>IF(AI176&lt;='Invoer - uitgebreid'!$G12,$B182*'Invoer - uitgebreid'!$F12,0)</f>
        <v>0</v>
      </c>
      <c r="AJ182" s="175">
        <f>IF(AJ176&lt;='Invoer - uitgebreid'!$G12,$B182*'Invoer - uitgebreid'!$F12,0)</f>
        <v>0</v>
      </c>
      <c r="AK182" s="175">
        <f>IF(AK176&lt;='Invoer - uitgebreid'!$G12,$B182*'Invoer - uitgebreid'!$F12,0)</f>
        <v>0</v>
      </c>
      <c r="AL182" s="175">
        <f>IF(AL176&lt;='Invoer - uitgebreid'!$G12,$B182*'Invoer - uitgebreid'!$F12,0)</f>
        <v>0</v>
      </c>
      <c r="AM182" s="175">
        <f>IF(AM176&lt;='Invoer - uitgebreid'!$G12,$B182*'Invoer - uitgebreid'!$F12,0)</f>
        <v>0</v>
      </c>
      <c r="AN182" s="175">
        <f>IF(AN176&lt;='Invoer - uitgebreid'!$G12,$B182*'Invoer - uitgebreid'!$F12,0)</f>
        <v>0</v>
      </c>
      <c r="AO182" s="175">
        <f>IF(AO176&lt;='Invoer - uitgebreid'!$G12,$B182*'Invoer - uitgebreid'!$F12,0)</f>
        <v>0</v>
      </c>
      <c r="AP182" s="175">
        <f>IF(AP176&lt;='Invoer - uitgebreid'!$G12,$B182*'Invoer - uitgebreid'!$F12,0)</f>
        <v>0</v>
      </c>
      <c r="AQ182" s="175">
        <f>IF(AQ176&lt;='Invoer - uitgebreid'!$G12,$B182*'Invoer - uitgebreid'!$F12,0)</f>
        <v>0</v>
      </c>
      <c r="AR182" s="1"/>
      <c r="AS182" s="1"/>
    </row>
    <row r="183" spans="1:45" ht="15.75" customHeight="1" x14ac:dyDescent="0.3">
      <c r="A183" s="14" t="s">
        <v>51</v>
      </c>
      <c r="B183" s="174">
        <f>'Economische variabelen'!I72</f>
        <v>0</v>
      </c>
      <c r="C183" s="20"/>
      <c r="D183" s="175">
        <f>IF(D176&lt;='Invoer - uitgebreid'!$G12,$B183*'Invoer - uitgebreid'!$F12,0)</f>
        <v>0</v>
      </c>
      <c r="E183" s="175">
        <f>IF(E176&lt;='Invoer - uitgebreid'!$G12,$B183*'Invoer - uitgebreid'!$F12,0)</f>
        <v>0</v>
      </c>
      <c r="F183" s="175">
        <f>IF(F176&lt;='Invoer - uitgebreid'!$G12,$B183*'Invoer - uitgebreid'!$F12,0)</f>
        <v>0</v>
      </c>
      <c r="G183" s="175">
        <f>IF(G176&lt;='Invoer - uitgebreid'!$G12,$B183*'Invoer - uitgebreid'!$F12,0)</f>
        <v>0</v>
      </c>
      <c r="H183" s="175">
        <f>IF(H176&lt;='Invoer - uitgebreid'!$G12,$B183*'Invoer - uitgebreid'!$F12,0)</f>
        <v>0</v>
      </c>
      <c r="I183" s="175">
        <f>IF(I176&lt;='Invoer - uitgebreid'!$G12,$B183*'Invoer - uitgebreid'!$F12,0)</f>
        <v>0</v>
      </c>
      <c r="J183" s="175">
        <f>IF(J176&lt;='Invoer - uitgebreid'!$G12,$B183*'Invoer - uitgebreid'!$F12,0)</f>
        <v>0</v>
      </c>
      <c r="K183" s="175">
        <f>IF(K176&lt;='Invoer - uitgebreid'!$G12,$B183*'Invoer - uitgebreid'!$F12,0)</f>
        <v>0</v>
      </c>
      <c r="L183" s="175">
        <f>IF(L176&lt;='Invoer - uitgebreid'!$G12,$B183*'Invoer - uitgebreid'!$F12,0)</f>
        <v>0</v>
      </c>
      <c r="M183" s="175">
        <f>IF(M176&lt;='Invoer - uitgebreid'!$G12,$B183*'Invoer - uitgebreid'!$F12,0)</f>
        <v>0</v>
      </c>
      <c r="N183" s="175">
        <f>IF(N176&lt;='Invoer - uitgebreid'!$G12,$B183*'Invoer - uitgebreid'!$F12,0)</f>
        <v>0</v>
      </c>
      <c r="O183" s="175">
        <f>IF(O176&lt;='Invoer - uitgebreid'!$G12,$B183*'Invoer - uitgebreid'!$F12,0)</f>
        <v>0</v>
      </c>
      <c r="P183" s="175">
        <f>IF(P176&lt;='Invoer - uitgebreid'!$G12,$B183*'Invoer - uitgebreid'!$F12,0)</f>
        <v>0</v>
      </c>
      <c r="Q183" s="175">
        <f>IF(Q176&lt;='Invoer - uitgebreid'!$G12,$B183*'Invoer - uitgebreid'!$F12,0)</f>
        <v>0</v>
      </c>
      <c r="R183" s="175">
        <f>IF(R176&lt;='Invoer - uitgebreid'!$G12,$B183*'Invoer - uitgebreid'!$F12,0)</f>
        <v>0</v>
      </c>
      <c r="S183" s="175">
        <f>IF(S176&lt;='Invoer - uitgebreid'!$G12,$B183*'Invoer - uitgebreid'!$F12,0)</f>
        <v>0</v>
      </c>
      <c r="T183" s="175">
        <f>IF(T176&lt;='Invoer - uitgebreid'!$G12,$B183*'Invoer - uitgebreid'!$F12,0)</f>
        <v>0</v>
      </c>
      <c r="U183" s="175">
        <f>IF(U176&lt;='Invoer - uitgebreid'!$G12,$B183*'Invoer - uitgebreid'!$F12,0)</f>
        <v>0</v>
      </c>
      <c r="V183" s="175">
        <f>IF(V176&lt;='Invoer - uitgebreid'!$G12,$B183*'Invoer - uitgebreid'!$F12,0)</f>
        <v>0</v>
      </c>
      <c r="W183" s="175">
        <f>IF(W176&lt;='Invoer - uitgebreid'!$G12,$B183*'Invoer - uitgebreid'!$F12,0)</f>
        <v>0</v>
      </c>
      <c r="X183" s="175">
        <f>IF(X176&lt;='Invoer - uitgebreid'!$G12,$B183*'Invoer - uitgebreid'!$F12,0)</f>
        <v>0</v>
      </c>
      <c r="Y183" s="175">
        <f>IF(Y176&lt;='Invoer - uitgebreid'!$G12,$B183*'Invoer - uitgebreid'!$F12,0)</f>
        <v>0</v>
      </c>
      <c r="Z183" s="175">
        <f>IF(Z176&lt;='Invoer - uitgebreid'!$G12,$B183*'Invoer - uitgebreid'!$F12,0)</f>
        <v>0</v>
      </c>
      <c r="AA183" s="175">
        <f>IF(AA176&lt;='Invoer - uitgebreid'!$G12,$B183*'Invoer - uitgebreid'!$F12,0)</f>
        <v>0</v>
      </c>
      <c r="AB183" s="175">
        <f>IF(AB176&lt;='Invoer - uitgebreid'!$G12,$B183*'Invoer - uitgebreid'!$F12,0)</f>
        <v>0</v>
      </c>
      <c r="AC183" s="175">
        <f>IF(AC176&lt;='Invoer - uitgebreid'!$G12,$B183*'Invoer - uitgebreid'!$F12,0)</f>
        <v>0</v>
      </c>
      <c r="AD183" s="175">
        <f>IF(AD176&lt;='Invoer - uitgebreid'!$G12,$B183*'Invoer - uitgebreid'!$F12,0)</f>
        <v>0</v>
      </c>
      <c r="AE183" s="175">
        <f>IF(AE176&lt;='Invoer - uitgebreid'!$G12,$B183*'Invoer - uitgebreid'!$F12,0)</f>
        <v>0</v>
      </c>
      <c r="AF183" s="175">
        <f>IF(AF176&lt;='Invoer - uitgebreid'!$G12,$B183*'Invoer - uitgebreid'!$F12,0)</f>
        <v>0</v>
      </c>
      <c r="AG183" s="175">
        <f>IF(AG176&lt;='Invoer - uitgebreid'!$G12,$B183*'Invoer - uitgebreid'!$F12,0)</f>
        <v>0</v>
      </c>
      <c r="AH183" s="175">
        <f>IF(AH176&lt;='Invoer - uitgebreid'!$G12,$B183*'Invoer - uitgebreid'!$F12,0)</f>
        <v>0</v>
      </c>
      <c r="AI183" s="175">
        <f>IF(AI176&lt;='Invoer - uitgebreid'!$G12,$B183*'Invoer - uitgebreid'!$F12,0)</f>
        <v>0</v>
      </c>
      <c r="AJ183" s="175">
        <f>IF(AJ176&lt;='Invoer - uitgebreid'!$G12,$B183*'Invoer - uitgebreid'!$F12,0)</f>
        <v>0</v>
      </c>
      <c r="AK183" s="175">
        <f>IF(AK176&lt;='Invoer - uitgebreid'!$G12,$B183*'Invoer - uitgebreid'!$F12,0)</f>
        <v>0</v>
      </c>
      <c r="AL183" s="175">
        <f>IF(AL176&lt;='Invoer - uitgebreid'!$G12,$B183*'Invoer - uitgebreid'!$F12,0)</f>
        <v>0</v>
      </c>
      <c r="AM183" s="175">
        <f>IF(AM176&lt;='Invoer - uitgebreid'!$G12,$B183*'Invoer - uitgebreid'!$F12,0)</f>
        <v>0</v>
      </c>
      <c r="AN183" s="175">
        <f>IF(AN176&lt;='Invoer - uitgebreid'!$G12,$B183*'Invoer - uitgebreid'!$F12,0)</f>
        <v>0</v>
      </c>
      <c r="AO183" s="175">
        <f>IF(AO176&lt;='Invoer - uitgebreid'!$G12,$B183*'Invoer - uitgebreid'!$F12,0)</f>
        <v>0</v>
      </c>
      <c r="AP183" s="175">
        <f>IF(AP176&lt;='Invoer - uitgebreid'!$G12,$B183*'Invoer - uitgebreid'!$F12,0)</f>
        <v>0</v>
      </c>
      <c r="AQ183" s="175">
        <f>IF(AQ176&lt;='Invoer - uitgebreid'!$G12,$B183*'Invoer - uitgebreid'!$F12,0)</f>
        <v>0</v>
      </c>
      <c r="AR183" s="1"/>
      <c r="AS183" s="1"/>
    </row>
    <row r="184" spans="1:45" ht="15.75" customHeight="1" x14ac:dyDescent="0.3">
      <c r="A184" s="14" t="s">
        <v>52</v>
      </c>
      <c r="B184" s="174">
        <f>'Economische variabelen'!I73</f>
        <v>2611</v>
      </c>
      <c r="C184" s="20"/>
      <c r="D184" s="175">
        <f>IF(D190&gt;0,$B184*'Invoer - uitgebreid'!$F12,0)</f>
        <v>0</v>
      </c>
      <c r="E184" s="175">
        <f>IF(E190&gt;0,$B184*'Invoer - uitgebreid'!$F12,0)</f>
        <v>0</v>
      </c>
      <c r="F184" s="175">
        <f>IF(F190&gt;0,$B184*'Invoer - uitgebreid'!$F12,0)</f>
        <v>0</v>
      </c>
      <c r="G184" s="175">
        <f>IF(G190&gt;0,$B184*'Invoer - uitgebreid'!$F12,0)</f>
        <v>0</v>
      </c>
      <c r="H184" s="175">
        <f>IF(H190&gt;0,$B184*'Invoer - uitgebreid'!$F12,0)</f>
        <v>0</v>
      </c>
      <c r="I184" s="175">
        <f>IF(I190&gt;0,$B184*'Invoer - uitgebreid'!$F12,0)</f>
        <v>0</v>
      </c>
      <c r="J184" s="175">
        <f>IF(J190&gt;0,$B184*'Invoer - uitgebreid'!$F12,0)</f>
        <v>0</v>
      </c>
      <c r="K184" s="175">
        <f>IF(K190&gt;0,$B184*'Invoer - uitgebreid'!$F12,0)</f>
        <v>0</v>
      </c>
      <c r="L184" s="175">
        <f>IF(L190&gt;0,$B184*'Invoer - uitgebreid'!$F12,0)</f>
        <v>0</v>
      </c>
      <c r="M184" s="175">
        <f>IF(M190&gt;0,$B184*'Invoer - uitgebreid'!$F12,0)</f>
        <v>0</v>
      </c>
      <c r="N184" s="175">
        <f>IF(N190&gt;0,$B184*'Invoer - uitgebreid'!$F12,0)</f>
        <v>0</v>
      </c>
      <c r="O184" s="175">
        <f>IF(O190&gt;0,$B184*'Invoer - uitgebreid'!$F12,0)</f>
        <v>0</v>
      </c>
      <c r="P184" s="175">
        <f>IF(P190&gt;0,$B184*'Invoer - uitgebreid'!$F12,0)</f>
        <v>0</v>
      </c>
      <c r="Q184" s="175">
        <f>IF(Q190&gt;0,$B184*'Invoer - uitgebreid'!$F12,0)</f>
        <v>0</v>
      </c>
      <c r="R184" s="175">
        <f>IF(R190&gt;0,$B184*'Invoer - uitgebreid'!$F12,0)</f>
        <v>0</v>
      </c>
      <c r="S184" s="175">
        <f>IF(S190&gt;0,$B184*'Invoer - uitgebreid'!$F12,0)</f>
        <v>0</v>
      </c>
      <c r="T184" s="175">
        <f>IF(T190&gt;0,$B184*'Invoer - uitgebreid'!$F12,0)</f>
        <v>0</v>
      </c>
      <c r="U184" s="175">
        <f>IF(U190&gt;0,$B184*'Invoer - uitgebreid'!$F12,0)</f>
        <v>0</v>
      </c>
      <c r="V184" s="175">
        <f>IF(V190&gt;0,$B184*'Invoer - uitgebreid'!$F12,0)</f>
        <v>0</v>
      </c>
      <c r="W184" s="175">
        <f>IF(W190&gt;0,$B184*'Invoer - uitgebreid'!$F12,0)</f>
        <v>0</v>
      </c>
      <c r="X184" s="175">
        <f>IF(X190&gt;0,$B184*'Invoer - uitgebreid'!$F12,0)</f>
        <v>0</v>
      </c>
      <c r="Y184" s="175">
        <f>IF(Y190&gt;0,$B184*'Invoer - uitgebreid'!$F12,0)</f>
        <v>0</v>
      </c>
      <c r="Z184" s="175">
        <f>IF(Z190&gt;0,$B184*'Invoer - uitgebreid'!$F12,0)</f>
        <v>0</v>
      </c>
      <c r="AA184" s="175">
        <f>IF(AA190&gt;0,$B184*'Invoer - uitgebreid'!$F12,0)</f>
        <v>0</v>
      </c>
      <c r="AB184" s="175">
        <f>IF(AB190&gt;0,$B184*'Invoer - uitgebreid'!$F12,0)</f>
        <v>0</v>
      </c>
      <c r="AC184" s="175">
        <f>IF(AC190&gt;0,$B184*'Invoer - uitgebreid'!$F12,0)</f>
        <v>0</v>
      </c>
      <c r="AD184" s="175">
        <f>IF(AD190&gt;0,$B184*'Invoer - uitgebreid'!$F12,0)</f>
        <v>0</v>
      </c>
      <c r="AE184" s="175">
        <f>IF(AE190&gt;0,$B184*'Invoer - uitgebreid'!$F12,0)</f>
        <v>0</v>
      </c>
      <c r="AF184" s="175">
        <f>IF(AF190&gt;0,$B184*'Invoer - uitgebreid'!$F12,0)</f>
        <v>0</v>
      </c>
      <c r="AG184" s="175">
        <f>IF(AG190&gt;0,$B184*'Invoer - uitgebreid'!$F12,0)</f>
        <v>0</v>
      </c>
      <c r="AH184" s="175">
        <f>IF(AH190&gt;0,$B184*'Invoer - uitgebreid'!$F12,0)</f>
        <v>0</v>
      </c>
      <c r="AI184" s="175">
        <f>IF(AI190&gt;0,$B184*'Invoer - uitgebreid'!$F12,0)</f>
        <v>0</v>
      </c>
      <c r="AJ184" s="175">
        <f>IF(AJ190&gt;0,$B184*'Invoer - uitgebreid'!$F12,0)</f>
        <v>0</v>
      </c>
      <c r="AK184" s="175">
        <f>IF(AK190&gt;0,$B184*'Invoer - uitgebreid'!$F12,0)</f>
        <v>0</v>
      </c>
      <c r="AL184" s="175">
        <f>IF(AL190&gt;0,$B184*'Invoer - uitgebreid'!$F12,0)</f>
        <v>0</v>
      </c>
      <c r="AM184" s="175">
        <f>IF(AM190&gt;0,$B184*'Invoer - uitgebreid'!$F12,0)</f>
        <v>0</v>
      </c>
      <c r="AN184" s="175">
        <f>IF(AN190&gt;0,$B184*'Invoer - uitgebreid'!$F12,0)</f>
        <v>0</v>
      </c>
      <c r="AO184" s="175">
        <f>IF(AO190&gt;0,$B184*'Invoer - uitgebreid'!$F12,0)</f>
        <v>0</v>
      </c>
      <c r="AP184" s="175">
        <f>IF(AP190&gt;0,$B184*'Invoer - uitgebreid'!$F12,0)</f>
        <v>0</v>
      </c>
      <c r="AQ184" s="175">
        <f>IF(AQ190&gt;0,$B184*'Invoer - uitgebreid'!$F12,0)</f>
        <v>0</v>
      </c>
      <c r="AR184" s="1"/>
      <c r="AS184" s="1"/>
    </row>
    <row r="185" spans="1:45" ht="15.75" customHeight="1" x14ac:dyDescent="0.3">
      <c r="A185" s="1"/>
      <c r="B185" s="20"/>
      <c r="C185" s="20"/>
      <c r="AR185" s="1"/>
      <c r="AS185" s="1"/>
    </row>
    <row r="186" spans="1:45" ht="15.75" customHeight="1" x14ac:dyDescent="0.3">
      <c r="A186" s="7" t="s">
        <v>198</v>
      </c>
      <c r="B186" s="176"/>
      <c r="C186" s="176">
        <f t="shared" ref="C186:AQ186" si="20">SUM(C177:C184)</f>
        <v>0</v>
      </c>
      <c r="D186" s="176">
        <f t="shared" si="20"/>
        <v>0</v>
      </c>
      <c r="E186" s="176">
        <f t="shared" si="20"/>
        <v>0</v>
      </c>
      <c r="F186" s="176">
        <f t="shared" si="20"/>
        <v>0</v>
      </c>
      <c r="G186" s="176">
        <f t="shared" si="20"/>
        <v>0</v>
      </c>
      <c r="H186" s="176">
        <f t="shared" si="20"/>
        <v>0</v>
      </c>
      <c r="I186" s="176">
        <f t="shared" si="20"/>
        <v>0</v>
      </c>
      <c r="J186" s="176">
        <f t="shared" si="20"/>
        <v>0</v>
      </c>
      <c r="K186" s="176">
        <f t="shared" si="20"/>
        <v>0</v>
      </c>
      <c r="L186" s="176">
        <f t="shared" si="20"/>
        <v>0</v>
      </c>
      <c r="M186" s="176">
        <f t="shared" si="20"/>
        <v>0</v>
      </c>
      <c r="N186" s="176">
        <f t="shared" si="20"/>
        <v>0</v>
      </c>
      <c r="O186" s="176">
        <f t="shared" si="20"/>
        <v>0</v>
      </c>
      <c r="P186" s="176">
        <f t="shared" si="20"/>
        <v>0</v>
      </c>
      <c r="Q186" s="176">
        <f t="shared" si="20"/>
        <v>0</v>
      </c>
      <c r="R186" s="176">
        <f t="shared" si="20"/>
        <v>0</v>
      </c>
      <c r="S186" s="176">
        <f t="shared" si="20"/>
        <v>0</v>
      </c>
      <c r="T186" s="176">
        <f t="shared" si="20"/>
        <v>0</v>
      </c>
      <c r="U186" s="176">
        <f t="shared" si="20"/>
        <v>0</v>
      </c>
      <c r="V186" s="176">
        <f t="shared" si="20"/>
        <v>0</v>
      </c>
      <c r="W186" s="176">
        <f t="shared" si="20"/>
        <v>0</v>
      </c>
      <c r="X186" s="176">
        <f t="shared" si="20"/>
        <v>0</v>
      </c>
      <c r="Y186" s="176">
        <f t="shared" si="20"/>
        <v>0</v>
      </c>
      <c r="Z186" s="176">
        <f t="shared" si="20"/>
        <v>0</v>
      </c>
      <c r="AA186" s="176">
        <f t="shared" si="20"/>
        <v>0</v>
      </c>
      <c r="AB186" s="176">
        <f t="shared" si="20"/>
        <v>0</v>
      </c>
      <c r="AC186" s="176">
        <f t="shared" si="20"/>
        <v>0</v>
      </c>
      <c r="AD186" s="176">
        <f t="shared" si="20"/>
        <v>0</v>
      </c>
      <c r="AE186" s="176">
        <f t="shared" si="20"/>
        <v>0</v>
      </c>
      <c r="AF186" s="176">
        <f t="shared" si="20"/>
        <v>0</v>
      </c>
      <c r="AG186" s="176">
        <f t="shared" si="20"/>
        <v>0</v>
      </c>
      <c r="AH186" s="176">
        <f t="shared" si="20"/>
        <v>0</v>
      </c>
      <c r="AI186" s="176">
        <f t="shared" si="20"/>
        <v>0</v>
      </c>
      <c r="AJ186" s="176">
        <f t="shared" si="20"/>
        <v>0</v>
      </c>
      <c r="AK186" s="176">
        <f t="shared" si="20"/>
        <v>0</v>
      </c>
      <c r="AL186" s="176">
        <f t="shared" si="20"/>
        <v>0</v>
      </c>
      <c r="AM186" s="176">
        <f t="shared" si="20"/>
        <v>0</v>
      </c>
      <c r="AN186" s="176">
        <f t="shared" si="20"/>
        <v>0</v>
      </c>
      <c r="AO186" s="176">
        <f t="shared" si="20"/>
        <v>0</v>
      </c>
      <c r="AP186" s="176">
        <f t="shared" si="20"/>
        <v>0</v>
      </c>
      <c r="AQ186" s="176">
        <f t="shared" si="20"/>
        <v>0</v>
      </c>
      <c r="AR186" s="1"/>
      <c r="AS186" s="1"/>
    </row>
    <row r="187" spans="1:45" ht="15.75" customHeight="1" x14ac:dyDescent="0.3">
      <c r="A187" s="18"/>
      <c r="B187" s="20"/>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c r="AK187" s="177"/>
      <c r="AL187" s="177"/>
      <c r="AM187" s="177"/>
      <c r="AN187" s="177"/>
      <c r="AO187" s="177"/>
      <c r="AP187" s="177"/>
      <c r="AQ187" s="177"/>
      <c r="AR187" s="1"/>
      <c r="AS187" s="1"/>
    </row>
    <row r="188" spans="1:45" ht="15.75" customHeight="1" x14ac:dyDescent="0.3">
      <c r="A188" s="1"/>
      <c r="B188" s="1"/>
      <c r="C188" s="1"/>
      <c r="D188" s="16">
        <v>1</v>
      </c>
      <c r="E188" s="16">
        <v>2</v>
      </c>
      <c r="F188" s="16">
        <v>3</v>
      </c>
      <c r="G188" s="16">
        <v>4</v>
      </c>
      <c r="H188" s="16">
        <v>5</v>
      </c>
      <c r="I188" s="16">
        <v>6</v>
      </c>
      <c r="J188" s="16">
        <v>7</v>
      </c>
      <c r="K188" s="16">
        <v>8</v>
      </c>
      <c r="L188" s="16">
        <v>9</v>
      </c>
      <c r="M188" s="16">
        <v>10</v>
      </c>
      <c r="N188" s="16">
        <v>11</v>
      </c>
      <c r="O188" s="16">
        <v>12</v>
      </c>
      <c r="P188" s="16">
        <v>13</v>
      </c>
      <c r="Q188" s="16">
        <v>14</v>
      </c>
      <c r="R188" s="16">
        <v>15</v>
      </c>
      <c r="S188" s="16">
        <v>16</v>
      </c>
      <c r="T188" s="16">
        <v>17</v>
      </c>
      <c r="U188" s="16">
        <v>18</v>
      </c>
      <c r="V188" s="16">
        <v>19</v>
      </c>
      <c r="W188" s="16">
        <v>20</v>
      </c>
      <c r="X188" s="16">
        <v>21</v>
      </c>
      <c r="Y188" s="16">
        <v>22</v>
      </c>
      <c r="Z188" s="16">
        <v>23</v>
      </c>
      <c r="AA188" s="16">
        <v>24</v>
      </c>
      <c r="AB188" s="16">
        <v>25</v>
      </c>
      <c r="AC188" s="16">
        <v>26</v>
      </c>
      <c r="AD188" s="16">
        <v>27</v>
      </c>
      <c r="AE188" s="16">
        <v>28</v>
      </c>
      <c r="AF188" s="16">
        <v>29</v>
      </c>
      <c r="AG188" s="16">
        <v>30</v>
      </c>
      <c r="AH188" s="16">
        <v>31</v>
      </c>
      <c r="AI188" s="16">
        <v>32</v>
      </c>
      <c r="AJ188" s="16">
        <v>33</v>
      </c>
      <c r="AK188" s="16">
        <v>34</v>
      </c>
      <c r="AL188" s="16">
        <v>35</v>
      </c>
      <c r="AM188" s="16">
        <v>36</v>
      </c>
      <c r="AN188" s="16">
        <v>37</v>
      </c>
      <c r="AO188" s="16">
        <v>38</v>
      </c>
      <c r="AP188" s="16">
        <v>39</v>
      </c>
      <c r="AQ188" s="16">
        <v>40</v>
      </c>
      <c r="AR188" s="1"/>
      <c r="AS188" s="1"/>
    </row>
    <row r="189" spans="1:45" ht="15.75" customHeight="1" x14ac:dyDescent="0.35">
      <c r="A189" s="10" t="s">
        <v>207</v>
      </c>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row>
    <row r="190" spans="1:45" ht="15.75" customHeight="1" x14ac:dyDescent="0.3">
      <c r="A190" s="14" t="s">
        <v>117</v>
      </c>
      <c r="B190" s="1"/>
      <c r="C190" s="13">
        <v>0</v>
      </c>
      <c r="D190" s="13">
        <f>'Economische variabelen'!D65</f>
        <v>0</v>
      </c>
      <c r="E190" s="13">
        <f>Invoer!H10*'Economische variabelen'!D66+'Economische variabelen'!D71*Invoer!I10+Invoer!J10*'Economische variabelen'!D76+'Economische variabelen'!D81*Invoer!K10</f>
        <v>0</v>
      </c>
      <c r="F190" s="13">
        <f>'Economische variabelen'!D67*Invoer!H10+Invoer!I10*'Economische variabelen'!D72+'Economische variabelen'!D77*Invoer!J10+Invoer!K10*'Economische variabelen'!D82</f>
        <v>0</v>
      </c>
      <c r="G190" s="13">
        <f>IF(G176&lt;='Invoer - uitgebreid'!$G12,'Economische variabelen'!$D68*Invoer!$H10+Invoer!$I10*'Economische variabelen'!$D73+'Economische variabelen'!$D78*Invoer!$J10+Invoer!$K10*'Economische variabelen'!$D83,0)</f>
        <v>0</v>
      </c>
      <c r="H190" s="13">
        <f>IF(H176&lt;='Invoer - uitgebreid'!$G12,'Economische variabelen'!$D68*Invoer!$H10+Invoer!$I10*'Economische variabelen'!$D73+'Economische variabelen'!$D78*Invoer!$J10+Invoer!$K10*'Economische variabelen'!$D83,0)</f>
        <v>0</v>
      </c>
      <c r="I190" s="13">
        <f>IF(I176&lt;='Invoer - uitgebreid'!$G12,'Economische variabelen'!$D68*Invoer!$H10+Invoer!$I10*'Economische variabelen'!$D73+'Economische variabelen'!$D78*Invoer!$J10+Invoer!$K10*'Economische variabelen'!$D83,0)</f>
        <v>0</v>
      </c>
      <c r="J190" s="13">
        <f>IF(J176&lt;='Invoer - uitgebreid'!$G12,'Economische variabelen'!$D68*Invoer!$H10+Invoer!$I10*'Economische variabelen'!$D73+'Economische variabelen'!$D78*Invoer!$J10+Invoer!$K10*'Economische variabelen'!$D83,0)</f>
        <v>0</v>
      </c>
      <c r="K190" s="13">
        <f>IF(K176&lt;='Invoer - uitgebreid'!$G12,'Economische variabelen'!$D68*Invoer!$H10+Invoer!$I10*'Economische variabelen'!$D73+'Economische variabelen'!$D78*Invoer!$J10+Invoer!$K10*'Economische variabelen'!$D83,0)</f>
        <v>0</v>
      </c>
      <c r="L190" s="13">
        <f>IF(L176&lt;='Invoer - uitgebreid'!$G12,'Economische variabelen'!$D68*Invoer!$H10+Invoer!$I10*'Economische variabelen'!$D73+'Economische variabelen'!$D78*Invoer!$J10+Invoer!$K10*'Economische variabelen'!$D83,0)</f>
        <v>0</v>
      </c>
      <c r="M190" s="13">
        <f>IF(M176&lt;='Invoer - uitgebreid'!$G12,'Economische variabelen'!$D68*Invoer!$H10+Invoer!$I10*'Economische variabelen'!$D73+'Economische variabelen'!$D78*Invoer!$J10+Invoer!$K10*'Economische variabelen'!$D83,0)</f>
        <v>0</v>
      </c>
      <c r="N190" s="13">
        <f>IF(N176&lt;='Invoer - uitgebreid'!$G12,'Economische variabelen'!$D68*Invoer!$H10+Invoer!$I10*'Economische variabelen'!$D73+'Economische variabelen'!$D78*Invoer!$J10+Invoer!$K10*'Economische variabelen'!$D83,0)</f>
        <v>0</v>
      </c>
      <c r="O190" s="13">
        <f>IF(O176&lt;='Invoer - uitgebreid'!$G12,'Economische variabelen'!$D68*Invoer!$H10+Invoer!$I10*'Economische variabelen'!$D73+'Economische variabelen'!$D78*Invoer!$J10+Invoer!$K10*'Economische variabelen'!$D83,0)</f>
        <v>0</v>
      </c>
      <c r="P190" s="13">
        <f>IF(P176&lt;='Invoer - uitgebreid'!$G12,'Economische variabelen'!$D68*Invoer!$H10+Invoer!$I10*'Economische variabelen'!$D73+'Economische variabelen'!$D78*Invoer!$J10+Invoer!$K10*'Economische variabelen'!$D83,0)</f>
        <v>0</v>
      </c>
      <c r="Q190" s="13">
        <f>IF(Q176&lt;='Invoer - uitgebreid'!$G12,'Economische variabelen'!$D68*Invoer!$H10+Invoer!$I10*'Economische variabelen'!$D73+'Economische variabelen'!$D78*Invoer!$J10+Invoer!$K10*'Economische variabelen'!$D83,0)</f>
        <v>0</v>
      </c>
      <c r="R190" s="13">
        <f>IF(R176&lt;='Invoer - uitgebreid'!$G12,'Economische variabelen'!$D68*Invoer!$H10+Invoer!$I10*'Economische variabelen'!$D73+'Economische variabelen'!$D78*Invoer!$J10+Invoer!$K10*'Economische variabelen'!$D83,0)</f>
        <v>0</v>
      </c>
      <c r="S190" s="13">
        <f>IF(S176&lt;='Invoer - uitgebreid'!$G12,'Economische variabelen'!$D68*Invoer!$H10+Invoer!$I10*'Economische variabelen'!$D73+'Economische variabelen'!$D78*Invoer!$J10+Invoer!$K10*'Economische variabelen'!$D83,0)</f>
        <v>0</v>
      </c>
      <c r="T190" s="13">
        <f>IF(T176&lt;='Invoer - uitgebreid'!$G12,'Economische variabelen'!$D68*Invoer!$H10+Invoer!$I10*'Economische variabelen'!$D73+'Economische variabelen'!$D78*Invoer!$J10+Invoer!$K10*'Economische variabelen'!$D83,0)</f>
        <v>0</v>
      </c>
      <c r="U190" s="13">
        <f>IF(U176&lt;='Invoer - uitgebreid'!$G12,'Economische variabelen'!$D68*Invoer!$H10+Invoer!$I10*'Economische variabelen'!$D73+'Economische variabelen'!$D78*Invoer!$J10+Invoer!$K10*'Economische variabelen'!$D83,0)</f>
        <v>0</v>
      </c>
      <c r="V190" s="13">
        <f>IF(V176&lt;='Invoer - uitgebreid'!$G12,'Economische variabelen'!$D68*Invoer!$H10+Invoer!$I10*'Economische variabelen'!$D73+'Economische variabelen'!$D78*Invoer!$J10+Invoer!$K10*'Economische variabelen'!$D83,0)</f>
        <v>0</v>
      </c>
      <c r="W190" s="13">
        <f>IF(W176&lt;='Invoer - uitgebreid'!$G12,'Economische variabelen'!$D68*Invoer!$H10+Invoer!$I10*'Economische variabelen'!$D73+'Economische variabelen'!$D78*Invoer!$J10+Invoer!$K10*'Economische variabelen'!$D83,0)</f>
        <v>0</v>
      </c>
      <c r="X190" s="13">
        <f>IF(X176&lt;='Invoer - uitgebreid'!$G12,'Economische variabelen'!$D68*Invoer!$H10+Invoer!$I10*'Economische variabelen'!$D73+'Economische variabelen'!$D78*Invoer!$J10+Invoer!$K10*'Economische variabelen'!$D83,0)</f>
        <v>0</v>
      </c>
      <c r="Y190" s="13">
        <f>IF(Y176&lt;='Invoer - uitgebreid'!$G12,'Economische variabelen'!$D68*Invoer!$H10+Invoer!$I10*'Economische variabelen'!$D73+'Economische variabelen'!$D78*Invoer!$J10+Invoer!$K10*'Economische variabelen'!$D83,0)</f>
        <v>0</v>
      </c>
      <c r="Z190" s="13">
        <f>IF(Z176&lt;='Invoer - uitgebreid'!$G12,'Economische variabelen'!$D68*Invoer!$H10+Invoer!$I10*'Economische variabelen'!$D73+'Economische variabelen'!$D78*Invoer!$J10+Invoer!$K10*'Economische variabelen'!$D83,0)</f>
        <v>0</v>
      </c>
      <c r="AA190" s="13">
        <f>IF(AA176&lt;='Invoer - uitgebreid'!$G12,'Economische variabelen'!$D68*Invoer!$H10+Invoer!$I10*'Economische variabelen'!$D73+'Economische variabelen'!$D78*Invoer!$J10+Invoer!$K10*'Economische variabelen'!$D83,0)</f>
        <v>0</v>
      </c>
      <c r="AB190" s="13">
        <f>IF(AB176&lt;='Invoer - uitgebreid'!$G12,'Economische variabelen'!$D68*Invoer!$H10+Invoer!$I10*'Economische variabelen'!$D73+'Economische variabelen'!$D78*Invoer!$J10+Invoer!$K10*'Economische variabelen'!$D83,0)</f>
        <v>0</v>
      </c>
      <c r="AC190" s="13">
        <f>IF(AC176&lt;='Invoer - uitgebreid'!$G12,'Economische variabelen'!$D68*Invoer!$H10+Invoer!$I10*'Economische variabelen'!$D73+'Economische variabelen'!$D78*Invoer!$J10+Invoer!$K10*'Economische variabelen'!$D83,0)</f>
        <v>0</v>
      </c>
      <c r="AD190" s="13">
        <f>IF(AD176&lt;='Invoer - uitgebreid'!$G12,'Economische variabelen'!$D68*Invoer!$H10+Invoer!$I10*'Economische variabelen'!$D73+'Economische variabelen'!$D78*Invoer!$J10+Invoer!$K10*'Economische variabelen'!$D83,0)</f>
        <v>0</v>
      </c>
      <c r="AE190" s="13">
        <f>IF(AE176&lt;='Invoer - uitgebreid'!$G12,'Economische variabelen'!$D68*Invoer!$H10+Invoer!$I10*'Economische variabelen'!$D73+'Economische variabelen'!$D78*Invoer!$J10+Invoer!$K10*'Economische variabelen'!$D83,0)</f>
        <v>0</v>
      </c>
      <c r="AF190" s="13">
        <f>IF(AF176&lt;='Invoer - uitgebreid'!$G12,'Economische variabelen'!$D68*Invoer!$H10+Invoer!$I10*'Economische variabelen'!$D73+'Economische variabelen'!$D78*Invoer!$J10+Invoer!$K10*'Economische variabelen'!$D83,0)</f>
        <v>0</v>
      </c>
      <c r="AG190" s="13">
        <f>IF(AG176&lt;='Invoer - uitgebreid'!$G12,'Economische variabelen'!$D68*Invoer!$H10+Invoer!$I10*'Economische variabelen'!$D73+'Economische variabelen'!$D78*Invoer!$J10+Invoer!$K10*'Economische variabelen'!$D83,0)</f>
        <v>0</v>
      </c>
      <c r="AH190" s="13">
        <f>IF(AH176&lt;='Invoer - uitgebreid'!$G12,'Economische variabelen'!$D68*Invoer!$H10+Invoer!$I10*'Economische variabelen'!$D73+'Economische variabelen'!$D78*Invoer!$J10+Invoer!$K10*'Economische variabelen'!$D83,0)</f>
        <v>0</v>
      </c>
      <c r="AI190" s="13">
        <f>IF(AI176&lt;='Invoer - uitgebreid'!$G12,'Economische variabelen'!$D68*Invoer!$H10+Invoer!$I10*'Economische variabelen'!$D73+'Economische variabelen'!$D78*Invoer!$J10+Invoer!$K10*'Economische variabelen'!$D83,0)</f>
        <v>0</v>
      </c>
      <c r="AJ190" s="13">
        <f>IF(AJ176&lt;='Invoer - uitgebreid'!$G12,'Economische variabelen'!$D68*Invoer!$H10+Invoer!$I10*'Economische variabelen'!$D73+'Economische variabelen'!$D78*Invoer!$J10+Invoer!$K10*'Economische variabelen'!$D83,0)</f>
        <v>0</v>
      </c>
      <c r="AK190" s="13">
        <f>IF(AK176&lt;='Invoer - uitgebreid'!$G12,'Economische variabelen'!$D68*Invoer!$H10+Invoer!$I10*'Economische variabelen'!$D73+'Economische variabelen'!$D78*Invoer!$J10+Invoer!$K10*'Economische variabelen'!$D83,0)</f>
        <v>0</v>
      </c>
      <c r="AL190" s="13">
        <f>IF(AL176&lt;='Invoer - uitgebreid'!$G12,'Economische variabelen'!$D68*Invoer!$H10+Invoer!$I10*'Economische variabelen'!$D73+'Economische variabelen'!$D78*Invoer!$J10+Invoer!$K10*'Economische variabelen'!$D83,0)</f>
        <v>0</v>
      </c>
      <c r="AM190" s="13">
        <f>IF(AM176&lt;='Invoer - uitgebreid'!$G12,'Economische variabelen'!$D68*Invoer!$H10+Invoer!$I10*'Economische variabelen'!$D73+'Economische variabelen'!$D78*Invoer!$J10+Invoer!$K10*'Economische variabelen'!$D83,0)</f>
        <v>0</v>
      </c>
      <c r="AN190" s="13">
        <f>IF(AN176&lt;='Invoer - uitgebreid'!$G12,'Economische variabelen'!$D68*Invoer!$H10+Invoer!$I10*'Economische variabelen'!$D73+'Economische variabelen'!$D78*Invoer!$J10+Invoer!$K10*'Economische variabelen'!$D83,0)</f>
        <v>0</v>
      </c>
      <c r="AO190" s="13">
        <f>IF(AO176&lt;='Invoer - uitgebreid'!$G12,'Economische variabelen'!$D68*Invoer!$H10+Invoer!$I10*'Economische variabelen'!$D73+'Economische variabelen'!$D78*Invoer!$J10+Invoer!$K10*'Economische variabelen'!$D83,0)</f>
        <v>0</v>
      </c>
      <c r="AP190" s="13">
        <f>IF(AP176&lt;='Invoer - uitgebreid'!$G12,'Economische variabelen'!$D68*Invoer!$H10+Invoer!$I10*'Economische variabelen'!$D73+'Economische variabelen'!$D78*Invoer!$J10+Invoer!$K10*'Economische variabelen'!$D83,0)</f>
        <v>0</v>
      </c>
      <c r="AQ190" s="13">
        <f>IF(AQ176&lt;='Invoer - uitgebreid'!$G12,'Economische variabelen'!$D68*Invoer!$H10+Invoer!$I10*'Economische variabelen'!$D73+'Economische variabelen'!$D78*Invoer!$J10+Invoer!$K10*'Economische variabelen'!$D83,0)</f>
        <v>0</v>
      </c>
      <c r="AR190" s="1"/>
      <c r="AS190" s="1"/>
    </row>
    <row r="191" spans="1:45" ht="15.75" customHeight="1" x14ac:dyDescent="0.3">
      <c r="A191" s="16"/>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1"/>
      <c r="AS191" s="1"/>
    </row>
    <row r="192" spans="1:45" ht="15.75" customHeight="1" x14ac:dyDescent="0.3">
      <c r="A192" s="7" t="s">
        <v>208</v>
      </c>
      <c r="B192" s="7"/>
      <c r="C192" s="176">
        <f>C190*'Economische variabelen'!$H76</f>
        <v>0</v>
      </c>
      <c r="D192" s="176">
        <f>D190*'Economische variabelen'!$H76</f>
        <v>0</v>
      </c>
      <c r="E192" s="176">
        <f>E190*'Economische variabelen'!$H76</f>
        <v>0</v>
      </c>
      <c r="F192" s="176">
        <f>F190*'Economische variabelen'!$H76</f>
        <v>0</v>
      </c>
      <c r="G192" s="176">
        <f>G190*'Economische variabelen'!$H76</f>
        <v>0</v>
      </c>
      <c r="H192" s="176">
        <f>H190*'Economische variabelen'!$H76</f>
        <v>0</v>
      </c>
      <c r="I192" s="176">
        <f>I190*'Economische variabelen'!$H76</f>
        <v>0</v>
      </c>
      <c r="J192" s="176">
        <f>J190*'Economische variabelen'!$H76</f>
        <v>0</v>
      </c>
      <c r="K192" s="176">
        <f>K190*'Economische variabelen'!$H76</f>
        <v>0</v>
      </c>
      <c r="L192" s="176">
        <f>L190*'Economische variabelen'!$H76</f>
        <v>0</v>
      </c>
      <c r="M192" s="176">
        <f>M190*'Economische variabelen'!$H76</f>
        <v>0</v>
      </c>
      <c r="N192" s="176">
        <f>N190*'Economische variabelen'!$H76</f>
        <v>0</v>
      </c>
      <c r="O192" s="176">
        <f>O190*'Economische variabelen'!$H76</f>
        <v>0</v>
      </c>
      <c r="P192" s="176">
        <f>P190*'Economische variabelen'!$H76</f>
        <v>0</v>
      </c>
      <c r="Q192" s="176">
        <f>Q190*'Economische variabelen'!$H76</f>
        <v>0</v>
      </c>
      <c r="R192" s="176">
        <f>R190*'Economische variabelen'!$H76</f>
        <v>0</v>
      </c>
      <c r="S192" s="176">
        <f>S190*'Economische variabelen'!$H76</f>
        <v>0</v>
      </c>
      <c r="T192" s="176">
        <f>T190*'Economische variabelen'!$H76</f>
        <v>0</v>
      </c>
      <c r="U192" s="176">
        <f>U190*'Economische variabelen'!$H76</f>
        <v>0</v>
      </c>
      <c r="V192" s="176">
        <f>V190*'Economische variabelen'!$H76</f>
        <v>0</v>
      </c>
      <c r="W192" s="176">
        <f>W190*'Economische variabelen'!$H76</f>
        <v>0</v>
      </c>
      <c r="X192" s="176">
        <f>X190*'Economische variabelen'!$H76</f>
        <v>0</v>
      </c>
      <c r="Y192" s="176">
        <f>Y190*'Economische variabelen'!$H76</f>
        <v>0</v>
      </c>
      <c r="Z192" s="176">
        <f>Z190*'Economische variabelen'!$H76</f>
        <v>0</v>
      </c>
      <c r="AA192" s="176">
        <f>AA190*'Economische variabelen'!$H76</f>
        <v>0</v>
      </c>
      <c r="AB192" s="176">
        <f>AB190*'Economische variabelen'!$H76</f>
        <v>0</v>
      </c>
      <c r="AC192" s="176">
        <f>AC190*'Economische variabelen'!$H76</f>
        <v>0</v>
      </c>
      <c r="AD192" s="176">
        <f>AD190*'Economische variabelen'!$H76</f>
        <v>0</v>
      </c>
      <c r="AE192" s="176">
        <f>AE190*'Economische variabelen'!$H76</f>
        <v>0</v>
      </c>
      <c r="AF192" s="176">
        <f>AF190*'Economische variabelen'!$H76</f>
        <v>0</v>
      </c>
      <c r="AG192" s="176">
        <f>AG190*'Economische variabelen'!$H76</f>
        <v>0</v>
      </c>
      <c r="AH192" s="176">
        <f>AH190*'Economische variabelen'!$H76</f>
        <v>0</v>
      </c>
      <c r="AI192" s="176">
        <f>AI190*'Economische variabelen'!$H76</f>
        <v>0</v>
      </c>
      <c r="AJ192" s="176">
        <f>AJ190*'Economische variabelen'!$H76</f>
        <v>0</v>
      </c>
      <c r="AK192" s="176">
        <f>AK190*'Economische variabelen'!$H76</f>
        <v>0</v>
      </c>
      <c r="AL192" s="176">
        <f>AL190*'Economische variabelen'!$H76</f>
        <v>0</v>
      </c>
      <c r="AM192" s="176">
        <f>AM190*'Economische variabelen'!$H76</f>
        <v>0</v>
      </c>
      <c r="AN192" s="176">
        <f>AN190*'Economische variabelen'!$H76</f>
        <v>0</v>
      </c>
      <c r="AO192" s="176">
        <f>AO190*'Economische variabelen'!$H76</f>
        <v>0</v>
      </c>
      <c r="AP192" s="176">
        <f>AP190*'Economische variabelen'!$H76</f>
        <v>0</v>
      </c>
      <c r="AQ192" s="176">
        <f>AQ190*'Economische variabelen'!$H76</f>
        <v>0</v>
      </c>
      <c r="AR192" s="1"/>
      <c r="AS192" s="1"/>
    </row>
    <row r="193" spans="1:45" ht="15.75" customHeight="1" x14ac:dyDescent="0.3">
      <c r="A193" s="16"/>
      <c r="B193" s="1"/>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1"/>
      <c r="AS193" s="1"/>
    </row>
    <row r="194" spans="1:45" ht="15.75" customHeight="1" x14ac:dyDescent="0.35">
      <c r="A194" s="10" t="s">
        <v>58</v>
      </c>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row>
    <row r="195" spans="1:45" ht="15.75" customHeight="1" x14ac:dyDescent="0.3">
      <c r="A195" s="14" t="s">
        <v>59</v>
      </c>
      <c r="B195" s="20"/>
      <c r="C195" s="1"/>
      <c r="D195" s="175">
        <f>IF(D190&gt;0,'Economische variabelen'!$I77*'Invoer - uitgebreid'!$F12,0)</f>
        <v>0</v>
      </c>
      <c r="E195" s="175">
        <f>IF(E190&gt;0,'Economische variabelen'!$I77*'Invoer - uitgebreid'!$F12,0)</f>
        <v>0</v>
      </c>
      <c r="F195" s="175">
        <f>IF(F190&gt;0,'Economische variabelen'!$I77*'Invoer - uitgebreid'!$F12,0)</f>
        <v>0</v>
      </c>
      <c r="G195" s="175">
        <f>IF(G190&gt;0,'Economische variabelen'!$I77*'Invoer - uitgebreid'!$F12,0)</f>
        <v>0</v>
      </c>
      <c r="H195" s="175">
        <f>IF(H190&gt;0,'Economische variabelen'!$I77*'Invoer - uitgebreid'!$F12,0)</f>
        <v>0</v>
      </c>
      <c r="I195" s="175">
        <f>IF(I190&gt;0,'Economische variabelen'!$I77*'Invoer - uitgebreid'!$F12,0)</f>
        <v>0</v>
      </c>
      <c r="J195" s="175">
        <f>IF(J190&gt;0,'Economische variabelen'!$I77*'Invoer - uitgebreid'!$F12,0)</f>
        <v>0</v>
      </c>
      <c r="K195" s="175">
        <f>IF(K190&gt;0,'Economische variabelen'!$I77*'Invoer - uitgebreid'!$F12,0)</f>
        <v>0</v>
      </c>
      <c r="L195" s="175">
        <f>IF(L190&gt;0,'Economische variabelen'!$I77*'Invoer - uitgebreid'!$F12,0)</f>
        <v>0</v>
      </c>
      <c r="M195" s="175">
        <f>IF(M190&gt;0,'Economische variabelen'!$I77*'Invoer - uitgebreid'!$F12,0)</f>
        <v>0</v>
      </c>
      <c r="N195" s="175">
        <f>IF(N190&gt;0,'Economische variabelen'!$I77*'Invoer - uitgebreid'!$F12,0)</f>
        <v>0</v>
      </c>
      <c r="O195" s="175">
        <f>IF(O190&gt;0,'Economische variabelen'!$I77*'Invoer - uitgebreid'!$F12,0)</f>
        <v>0</v>
      </c>
      <c r="P195" s="175">
        <f>IF(P190&gt;0,'Economische variabelen'!$I77*'Invoer - uitgebreid'!$F12,0)</f>
        <v>0</v>
      </c>
      <c r="Q195" s="175">
        <f>IF(Q190&gt;0,'Economische variabelen'!$I77*'Invoer - uitgebreid'!$F12,0)</f>
        <v>0</v>
      </c>
      <c r="R195" s="175">
        <f>IF(R190&gt;0,'Economische variabelen'!$I77*'Invoer - uitgebreid'!$F12,0)</f>
        <v>0</v>
      </c>
      <c r="S195" s="175">
        <f>IF(S190&gt;0,'Economische variabelen'!$I77*'Invoer - uitgebreid'!$F12,0)</f>
        <v>0</v>
      </c>
      <c r="T195" s="175">
        <f>IF(T190&gt;0,'Economische variabelen'!$I77*'Invoer - uitgebreid'!$F12,0)</f>
        <v>0</v>
      </c>
      <c r="U195" s="175">
        <f>IF(U190&gt;0,'Economische variabelen'!$I77*'Invoer - uitgebreid'!$F12,0)</f>
        <v>0</v>
      </c>
      <c r="V195" s="175">
        <f>IF(V190&gt;0,'Economische variabelen'!$I77*'Invoer - uitgebreid'!$F12,0)</f>
        <v>0</v>
      </c>
      <c r="W195" s="175">
        <f>IF(W190&gt;0,'Economische variabelen'!$I77*'Invoer - uitgebreid'!$F12,0)</f>
        <v>0</v>
      </c>
      <c r="X195" s="175">
        <f>IF(X190&gt;0,'Economische variabelen'!$I77*'Invoer - uitgebreid'!$F12,0)</f>
        <v>0</v>
      </c>
      <c r="Y195" s="175">
        <f>IF(Y190&gt;0,'Economische variabelen'!$I77*'Invoer - uitgebreid'!$F12,0)</f>
        <v>0</v>
      </c>
      <c r="Z195" s="175">
        <f>IF(Z190&gt;0,'Economische variabelen'!$I77*'Invoer - uitgebreid'!$F12,0)</f>
        <v>0</v>
      </c>
      <c r="AA195" s="175">
        <f>IF(AA190&gt;0,'Economische variabelen'!$I77*'Invoer - uitgebreid'!$F12,0)</f>
        <v>0</v>
      </c>
      <c r="AB195" s="175">
        <f>IF(AB190&gt;0,'Economische variabelen'!$I77*'Invoer - uitgebreid'!$F12,0)</f>
        <v>0</v>
      </c>
      <c r="AC195" s="175">
        <f>IF(AC190&gt;0,'Economische variabelen'!$I77*'Invoer - uitgebreid'!$F12,0)</f>
        <v>0</v>
      </c>
      <c r="AD195" s="175">
        <f>IF(AD190&gt;0,'Economische variabelen'!$I77*'Invoer - uitgebreid'!$F12,0)</f>
        <v>0</v>
      </c>
      <c r="AE195" s="175">
        <f>IF(AE190&gt;0,'Economische variabelen'!$I77*'Invoer - uitgebreid'!$F12,0)</f>
        <v>0</v>
      </c>
      <c r="AF195" s="175">
        <f>IF(AF190&gt;0,'Economische variabelen'!$I77*'Invoer - uitgebreid'!$F12,0)</f>
        <v>0</v>
      </c>
      <c r="AG195" s="175">
        <f>IF(AG190&gt;0,'Economische variabelen'!$I77*'Invoer - uitgebreid'!$F12,0)</f>
        <v>0</v>
      </c>
      <c r="AH195" s="175">
        <f>IF(AH190&gt;0,'Economische variabelen'!$I77*'Invoer - uitgebreid'!$F12,0)</f>
        <v>0</v>
      </c>
      <c r="AI195" s="175">
        <f>IF(AI190&gt;0,'Economische variabelen'!$I77*'Invoer - uitgebreid'!$F12,0)</f>
        <v>0</v>
      </c>
      <c r="AJ195" s="175">
        <f>IF(AJ190&gt;0,'Economische variabelen'!$I77*'Invoer - uitgebreid'!$F12,0)</f>
        <v>0</v>
      </c>
      <c r="AK195" s="175">
        <f>IF(AK190&gt;0,'Economische variabelen'!$I77*'Invoer - uitgebreid'!$F12,0)</f>
        <v>0</v>
      </c>
      <c r="AL195" s="175">
        <f>IF(AL190&gt;0,'Economische variabelen'!$I77*'Invoer - uitgebreid'!$F12,0)</f>
        <v>0</v>
      </c>
      <c r="AM195" s="175">
        <f>IF(AM190&gt;0,'Economische variabelen'!$I77*'Invoer - uitgebreid'!$F12,0)</f>
        <v>0</v>
      </c>
      <c r="AN195" s="175">
        <f>IF(AN190&gt;0,'Economische variabelen'!$I77*'Invoer - uitgebreid'!$F12,0)</f>
        <v>0</v>
      </c>
      <c r="AO195" s="175">
        <f>IF(AO190&gt;0,'Economische variabelen'!$I77*'Invoer - uitgebreid'!$F12,0)</f>
        <v>0</v>
      </c>
      <c r="AP195" s="175">
        <f>IF(AP190&gt;0,'Economische variabelen'!$I77*'Invoer - uitgebreid'!$F12,0)</f>
        <v>0</v>
      </c>
      <c r="AQ195" s="175">
        <f>IF(AQ190&gt;0,'Economische variabelen'!$I77*'Invoer - uitgebreid'!$F12,0)</f>
        <v>0</v>
      </c>
      <c r="AR195" s="1"/>
      <c r="AS195" s="1"/>
    </row>
    <row r="196" spans="1:45" ht="15.75" customHeight="1" x14ac:dyDescent="0.3">
      <c r="A196" s="14" t="s">
        <v>209</v>
      </c>
      <c r="B196" s="20"/>
      <c r="C196" s="1"/>
      <c r="D196" s="175">
        <f>IF(D190&gt;0,'Economische variabelen'!$I78*'Invoer - uitgebreid'!$F12,0)</f>
        <v>0</v>
      </c>
      <c r="E196" s="175">
        <f>IF(E190&gt;0,'Economische variabelen'!$I78*'Invoer - uitgebreid'!$F12,0)</f>
        <v>0</v>
      </c>
      <c r="F196" s="175">
        <f>IF(F190&gt;0,'Economische variabelen'!$I78*'Invoer - uitgebreid'!$F12,0)</f>
        <v>0</v>
      </c>
      <c r="G196" s="175">
        <f>IF(G190&gt;0,'Economische variabelen'!$I78*'Invoer - uitgebreid'!$F12,0)</f>
        <v>0</v>
      </c>
      <c r="H196" s="175">
        <f>IF(H190&gt;0,'Economische variabelen'!$I78*'Invoer - uitgebreid'!$F12,0)</f>
        <v>0</v>
      </c>
      <c r="I196" s="175">
        <f>IF(I190&gt;0,'Economische variabelen'!$I78*'Invoer - uitgebreid'!$F12,0)</f>
        <v>0</v>
      </c>
      <c r="J196" s="175">
        <f>IF(J190&gt;0,'Economische variabelen'!$I78*'Invoer - uitgebreid'!$F12,0)</f>
        <v>0</v>
      </c>
      <c r="K196" s="175">
        <f>IF(K190&gt;0,'Economische variabelen'!$I78*'Invoer - uitgebreid'!$F12,0)</f>
        <v>0</v>
      </c>
      <c r="L196" s="175">
        <f>IF(L190&gt;0,'Economische variabelen'!$I78*'Invoer - uitgebreid'!$F12,0)</f>
        <v>0</v>
      </c>
      <c r="M196" s="175">
        <f>IF(M190&gt;0,'Economische variabelen'!$I78*'Invoer - uitgebreid'!$F12,0)</f>
        <v>0</v>
      </c>
      <c r="N196" s="175">
        <f>IF(N190&gt;0,'Economische variabelen'!$I78*'Invoer - uitgebreid'!$F12,0)</f>
        <v>0</v>
      </c>
      <c r="O196" s="175">
        <f>IF(O190&gt;0,'Economische variabelen'!$I78*'Invoer - uitgebreid'!$F12,0)</f>
        <v>0</v>
      </c>
      <c r="P196" s="175">
        <f>IF(P190&gt;0,'Economische variabelen'!$I78*'Invoer - uitgebreid'!$F12,0)</f>
        <v>0</v>
      </c>
      <c r="Q196" s="175">
        <f>IF(Q190&gt;0,'Economische variabelen'!$I78*'Invoer - uitgebreid'!$F12,0)</f>
        <v>0</v>
      </c>
      <c r="R196" s="175">
        <f>IF(R190&gt;0,'Economische variabelen'!$I78*'Invoer - uitgebreid'!$F12,0)</f>
        <v>0</v>
      </c>
      <c r="S196" s="175">
        <f>IF(S190&gt;0,'Economische variabelen'!$I78*'Invoer - uitgebreid'!$F12,0)</f>
        <v>0</v>
      </c>
      <c r="T196" s="175">
        <f>IF(T190&gt;0,'Economische variabelen'!$I78*'Invoer - uitgebreid'!$F12,0)</f>
        <v>0</v>
      </c>
      <c r="U196" s="175">
        <f>IF(U190&gt;0,'Economische variabelen'!$I78*'Invoer - uitgebreid'!$F12,0)</f>
        <v>0</v>
      </c>
      <c r="V196" s="175">
        <f>IF(V190&gt;0,'Economische variabelen'!$I78*'Invoer - uitgebreid'!$F12,0)</f>
        <v>0</v>
      </c>
      <c r="W196" s="175">
        <f>IF(W190&gt;0,'Economische variabelen'!$I78*'Invoer - uitgebreid'!$F12,0)</f>
        <v>0</v>
      </c>
      <c r="X196" s="175">
        <f>IF(X190&gt;0,'Economische variabelen'!$I78*'Invoer - uitgebreid'!$F12,0)</f>
        <v>0</v>
      </c>
      <c r="Y196" s="175">
        <f>IF(Y190&gt;0,'Economische variabelen'!$I78*'Invoer - uitgebreid'!$F12,0)</f>
        <v>0</v>
      </c>
      <c r="Z196" s="175">
        <f>IF(Z190&gt;0,'Economische variabelen'!$I78*'Invoer - uitgebreid'!$F12,0)</f>
        <v>0</v>
      </c>
      <c r="AA196" s="175">
        <f>IF(AA190&gt;0,'Economische variabelen'!$I78*'Invoer - uitgebreid'!$F12,0)</f>
        <v>0</v>
      </c>
      <c r="AB196" s="175">
        <f>IF(AB190&gt;0,'Economische variabelen'!$I78*'Invoer - uitgebreid'!$F12,0)</f>
        <v>0</v>
      </c>
      <c r="AC196" s="175">
        <f>IF(AC190&gt;0,'Economische variabelen'!$I78*'Invoer - uitgebreid'!$F12,0)</f>
        <v>0</v>
      </c>
      <c r="AD196" s="175">
        <f>IF(AD190&gt;0,'Economische variabelen'!$I78*'Invoer - uitgebreid'!$F12,0)</f>
        <v>0</v>
      </c>
      <c r="AE196" s="175">
        <f>IF(AE190&gt;0,'Economische variabelen'!$I78*'Invoer - uitgebreid'!$F12,0)</f>
        <v>0</v>
      </c>
      <c r="AF196" s="175">
        <f>IF(AF190&gt;0,'Economische variabelen'!$I78*'Invoer - uitgebreid'!$F12,0)</f>
        <v>0</v>
      </c>
      <c r="AG196" s="175">
        <f>IF(AG190&gt;0,'Economische variabelen'!$I78*'Invoer - uitgebreid'!$F12,0)</f>
        <v>0</v>
      </c>
      <c r="AH196" s="175">
        <f>IF(AH190&gt;0,'Economische variabelen'!$I78*'Invoer - uitgebreid'!$F12,0)</f>
        <v>0</v>
      </c>
      <c r="AI196" s="175">
        <f>IF(AI190&gt;0,'Economische variabelen'!$I78*'Invoer - uitgebreid'!$F12,0)</f>
        <v>0</v>
      </c>
      <c r="AJ196" s="175">
        <f>IF(AJ190&gt;0,'Economische variabelen'!$I78*'Invoer - uitgebreid'!$F12,0)</f>
        <v>0</v>
      </c>
      <c r="AK196" s="175">
        <f>IF(AK190&gt;0,'Economische variabelen'!$I78*'Invoer - uitgebreid'!$F12,0)</f>
        <v>0</v>
      </c>
      <c r="AL196" s="175">
        <f>IF(AL190&gt;0,'Economische variabelen'!$I78*'Invoer - uitgebreid'!$F12,0)</f>
        <v>0</v>
      </c>
      <c r="AM196" s="175">
        <f>IF(AM190&gt;0,'Economische variabelen'!$I78*'Invoer - uitgebreid'!$F12,0)</f>
        <v>0</v>
      </c>
      <c r="AN196" s="175">
        <f>IF(AN190&gt;0,'Economische variabelen'!$I78*'Invoer - uitgebreid'!$F12,0)</f>
        <v>0</v>
      </c>
      <c r="AO196" s="175">
        <f>IF(AO190&gt;0,'Economische variabelen'!$I78*'Invoer - uitgebreid'!$F12,0)</f>
        <v>0</v>
      </c>
      <c r="AP196" s="175">
        <f>IF(AP190&gt;0,'Economische variabelen'!$I78*'Invoer - uitgebreid'!$F12,0)</f>
        <v>0</v>
      </c>
      <c r="AQ196" s="175">
        <f>IF(AQ190&gt;0,'Economische variabelen'!$I78*'Invoer - uitgebreid'!$F12,0)</f>
        <v>0</v>
      </c>
      <c r="AR196" s="1"/>
      <c r="AS196" s="1"/>
    </row>
    <row r="197" spans="1:45" ht="15.75" customHeight="1" x14ac:dyDescent="0.3">
      <c r="A197" s="14"/>
      <c r="B197" s="20"/>
      <c r="C197" s="1"/>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1"/>
      <c r="AS197" s="1"/>
    </row>
    <row r="198" spans="1:45" ht="15.75" customHeight="1" x14ac:dyDescent="0.3">
      <c r="A198" s="7" t="s">
        <v>210</v>
      </c>
      <c r="B198" s="176"/>
      <c r="C198" s="176"/>
      <c r="D198" s="176">
        <f t="shared" ref="D198:AQ198" si="21">D192+SUM(D195:D196)</f>
        <v>0</v>
      </c>
      <c r="E198" s="176">
        <f t="shared" si="21"/>
        <v>0</v>
      </c>
      <c r="F198" s="176">
        <f t="shared" si="21"/>
        <v>0</v>
      </c>
      <c r="G198" s="176">
        <f t="shared" si="21"/>
        <v>0</v>
      </c>
      <c r="H198" s="176">
        <f t="shared" si="21"/>
        <v>0</v>
      </c>
      <c r="I198" s="176">
        <f t="shared" si="21"/>
        <v>0</v>
      </c>
      <c r="J198" s="176">
        <f t="shared" si="21"/>
        <v>0</v>
      </c>
      <c r="K198" s="176">
        <f t="shared" si="21"/>
        <v>0</v>
      </c>
      <c r="L198" s="176">
        <f t="shared" si="21"/>
        <v>0</v>
      </c>
      <c r="M198" s="176">
        <f t="shared" si="21"/>
        <v>0</v>
      </c>
      <c r="N198" s="176">
        <f t="shared" si="21"/>
        <v>0</v>
      </c>
      <c r="O198" s="176">
        <f t="shared" si="21"/>
        <v>0</v>
      </c>
      <c r="P198" s="176">
        <f t="shared" si="21"/>
        <v>0</v>
      </c>
      <c r="Q198" s="176">
        <f t="shared" si="21"/>
        <v>0</v>
      </c>
      <c r="R198" s="176">
        <f t="shared" si="21"/>
        <v>0</v>
      </c>
      <c r="S198" s="176">
        <f t="shared" si="21"/>
        <v>0</v>
      </c>
      <c r="T198" s="176">
        <f t="shared" si="21"/>
        <v>0</v>
      </c>
      <c r="U198" s="176">
        <f t="shared" si="21"/>
        <v>0</v>
      </c>
      <c r="V198" s="176">
        <f t="shared" si="21"/>
        <v>0</v>
      </c>
      <c r="W198" s="176">
        <f t="shared" si="21"/>
        <v>0</v>
      </c>
      <c r="X198" s="176">
        <f t="shared" si="21"/>
        <v>0</v>
      </c>
      <c r="Y198" s="176">
        <f t="shared" si="21"/>
        <v>0</v>
      </c>
      <c r="Z198" s="176">
        <f t="shared" si="21"/>
        <v>0</v>
      </c>
      <c r="AA198" s="176">
        <f t="shared" si="21"/>
        <v>0</v>
      </c>
      <c r="AB198" s="176">
        <f t="shared" si="21"/>
        <v>0</v>
      </c>
      <c r="AC198" s="176">
        <f t="shared" si="21"/>
        <v>0</v>
      </c>
      <c r="AD198" s="176">
        <f t="shared" si="21"/>
        <v>0</v>
      </c>
      <c r="AE198" s="176">
        <f t="shared" si="21"/>
        <v>0</v>
      </c>
      <c r="AF198" s="176">
        <f t="shared" si="21"/>
        <v>0</v>
      </c>
      <c r="AG198" s="176">
        <f t="shared" si="21"/>
        <v>0</v>
      </c>
      <c r="AH198" s="176">
        <f t="shared" si="21"/>
        <v>0</v>
      </c>
      <c r="AI198" s="176">
        <f t="shared" si="21"/>
        <v>0</v>
      </c>
      <c r="AJ198" s="176">
        <f t="shared" si="21"/>
        <v>0</v>
      </c>
      <c r="AK198" s="176">
        <f t="shared" si="21"/>
        <v>0</v>
      </c>
      <c r="AL198" s="176">
        <f t="shared" si="21"/>
        <v>0</v>
      </c>
      <c r="AM198" s="176">
        <f t="shared" si="21"/>
        <v>0</v>
      </c>
      <c r="AN198" s="176">
        <f t="shared" si="21"/>
        <v>0</v>
      </c>
      <c r="AO198" s="176">
        <f t="shared" si="21"/>
        <v>0</v>
      </c>
      <c r="AP198" s="176">
        <f t="shared" si="21"/>
        <v>0</v>
      </c>
      <c r="AQ198" s="176">
        <f t="shared" si="21"/>
        <v>0</v>
      </c>
      <c r="AR198" s="1"/>
      <c r="AS198" s="1"/>
    </row>
    <row r="199" spans="1:45"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row>
    <row r="200" spans="1:45" ht="15.75" customHeight="1" x14ac:dyDescent="0.35">
      <c r="A200" s="10" t="s">
        <v>53</v>
      </c>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row>
    <row r="201" spans="1:45" ht="15.75" customHeight="1" x14ac:dyDescent="0.3">
      <c r="A201" s="14" t="s">
        <v>211</v>
      </c>
      <c r="B201" s="1"/>
      <c r="C201" s="19">
        <f t="shared" ref="C201:AQ201" si="22">C198-C186</f>
        <v>0</v>
      </c>
      <c r="D201" s="19">
        <f t="shared" si="22"/>
        <v>0</v>
      </c>
      <c r="E201" s="19">
        <f t="shared" si="22"/>
        <v>0</v>
      </c>
      <c r="F201" s="19">
        <f t="shared" si="22"/>
        <v>0</v>
      </c>
      <c r="G201" s="19">
        <f t="shared" si="22"/>
        <v>0</v>
      </c>
      <c r="H201" s="19">
        <f t="shared" si="22"/>
        <v>0</v>
      </c>
      <c r="I201" s="19">
        <f t="shared" si="22"/>
        <v>0</v>
      </c>
      <c r="J201" s="19">
        <f t="shared" si="22"/>
        <v>0</v>
      </c>
      <c r="K201" s="19">
        <f t="shared" si="22"/>
        <v>0</v>
      </c>
      <c r="L201" s="19">
        <f t="shared" si="22"/>
        <v>0</v>
      </c>
      <c r="M201" s="19">
        <f t="shared" si="22"/>
        <v>0</v>
      </c>
      <c r="N201" s="19">
        <f t="shared" si="22"/>
        <v>0</v>
      </c>
      <c r="O201" s="19">
        <f t="shared" si="22"/>
        <v>0</v>
      </c>
      <c r="P201" s="19">
        <f t="shared" si="22"/>
        <v>0</v>
      </c>
      <c r="Q201" s="19">
        <f t="shared" si="22"/>
        <v>0</v>
      </c>
      <c r="R201" s="19">
        <f t="shared" si="22"/>
        <v>0</v>
      </c>
      <c r="S201" s="19">
        <f t="shared" si="22"/>
        <v>0</v>
      </c>
      <c r="T201" s="19">
        <f t="shared" si="22"/>
        <v>0</v>
      </c>
      <c r="U201" s="19">
        <f t="shared" si="22"/>
        <v>0</v>
      </c>
      <c r="V201" s="19">
        <f t="shared" si="22"/>
        <v>0</v>
      </c>
      <c r="W201" s="19">
        <f t="shared" si="22"/>
        <v>0</v>
      </c>
      <c r="X201" s="19">
        <f t="shared" si="22"/>
        <v>0</v>
      </c>
      <c r="Y201" s="19">
        <f t="shared" si="22"/>
        <v>0</v>
      </c>
      <c r="Z201" s="19">
        <f t="shared" si="22"/>
        <v>0</v>
      </c>
      <c r="AA201" s="19">
        <f t="shared" si="22"/>
        <v>0</v>
      </c>
      <c r="AB201" s="19">
        <f t="shared" si="22"/>
        <v>0</v>
      </c>
      <c r="AC201" s="19">
        <f t="shared" si="22"/>
        <v>0</v>
      </c>
      <c r="AD201" s="19">
        <f t="shared" si="22"/>
        <v>0</v>
      </c>
      <c r="AE201" s="19">
        <f t="shared" si="22"/>
        <v>0</v>
      </c>
      <c r="AF201" s="19">
        <f t="shared" si="22"/>
        <v>0</v>
      </c>
      <c r="AG201" s="19">
        <f t="shared" si="22"/>
        <v>0</v>
      </c>
      <c r="AH201" s="19">
        <f t="shared" si="22"/>
        <v>0</v>
      </c>
      <c r="AI201" s="19">
        <f t="shared" si="22"/>
        <v>0</v>
      </c>
      <c r="AJ201" s="19">
        <f t="shared" si="22"/>
        <v>0</v>
      </c>
      <c r="AK201" s="19">
        <f t="shared" si="22"/>
        <v>0</v>
      </c>
      <c r="AL201" s="19">
        <f t="shared" si="22"/>
        <v>0</v>
      </c>
      <c r="AM201" s="19">
        <f t="shared" si="22"/>
        <v>0</v>
      </c>
      <c r="AN201" s="19">
        <f t="shared" si="22"/>
        <v>0</v>
      </c>
      <c r="AO201" s="19">
        <f t="shared" si="22"/>
        <v>0</v>
      </c>
      <c r="AP201" s="19">
        <f t="shared" si="22"/>
        <v>0</v>
      </c>
      <c r="AQ201" s="19">
        <f t="shared" si="22"/>
        <v>0</v>
      </c>
      <c r="AR201" s="1"/>
      <c r="AS201" s="1"/>
    </row>
    <row r="202" spans="1:45" ht="15.75" customHeight="1" x14ac:dyDescent="0.3">
      <c r="A202" s="14" t="s">
        <v>212</v>
      </c>
      <c r="B202" s="1"/>
      <c r="C202" s="19">
        <f>C201</f>
        <v>0</v>
      </c>
      <c r="D202" s="19">
        <f t="shared" ref="D202:AQ202" si="23">C202+D201</f>
        <v>0</v>
      </c>
      <c r="E202" s="19">
        <f t="shared" si="23"/>
        <v>0</v>
      </c>
      <c r="F202" s="19">
        <f t="shared" si="23"/>
        <v>0</v>
      </c>
      <c r="G202" s="19">
        <f t="shared" si="23"/>
        <v>0</v>
      </c>
      <c r="H202" s="19">
        <f t="shared" si="23"/>
        <v>0</v>
      </c>
      <c r="I202" s="19">
        <f t="shared" si="23"/>
        <v>0</v>
      </c>
      <c r="J202" s="19">
        <f t="shared" si="23"/>
        <v>0</v>
      </c>
      <c r="K202" s="19">
        <f t="shared" si="23"/>
        <v>0</v>
      </c>
      <c r="L202" s="19">
        <f t="shared" si="23"/>
        <v>0</v>
      </c>
      <c r="M202" s="19">
        <f t="shared" si="23"/>
        <v>0</v>
      </c>
      <c r="N202" s="19">
        <f t="shared" si="23"/>
        <v>0</v>
      </c>
      <c r="O202" s="19">
        <f t="shared" si="23"/>
        <v>0</v>
      </c>
      <c r="P202" s="19">
        <f t="shared" si="23"/>
        <v>0</v>
      </c>
      <c r="Q202" s="19">
        <f t="shared" si="23"/>
        <v>0</v>
      </c>
      <c r="R202" s="19">
        <f t="shared" si="23"/>
        <v>0</v>
      </c>
      <c r="S202" s="19">
        <f t="shared" si="23"/>
        <v>0</v>
      </c>
      <c r="T202" s="19">
        <f t="shared" si="23"/>
        <v>0</v>
      </c>
      <c r="U202" s="19">
        <f t="shared" si="23"/>
        <v>0</v>
      </c>
      <c r="V202" s="19">
        <f t="shared" si="23"/>
        <v>0</v>
      </c>
      <c r="W202" s="19">
        <f t="shared" si="23"/>
        <v>0</v>
      </c>
      <c r="X202" s="19">
        <f t="shared" si="23"/>
        <v>0</v>
      </c>
      <c r="Y202" s="19">
        <f t="shared" si="23"/>
        <v>0</v>
      </c>
      <c r="Z202" s="19">
        <f t="shared" si="23"/>
        <v>0</v>
      </c>
      <c r="AA202" s="19">
        <f t="shared" si="23"/>
        <v>0</v>
      </c>
      <c r="AB202" s="19">
        <f t="shared" si="23"/>
        <v>0</v>
      </c>
      <c r="AC202" s="19">
        <f t="shared" si="23"/>
        <v>0</v>
      </c>
      <c r="AD202" s="19">
        <f t="shared" si="23"/>
        <v>0</v>
      </c>
      <c r="AE202" s="19">
        <f t="shared" si="23"/>
        <v>0</v>
      </c>
      <c r="AF202" s="19">
        <f t="shared" si="23"/>
        <v>0</v>
      </c>
      <c r="AG202" s="19">
        <f t="shared" si="23"/>
        <v>0</v>
      </c>
      <c r="AH202" s="19">
        <f t="shared" si="23"/>
        <v>0</v>
      </c>
      <c r="AI202" s="19">
        <f t="shared" si="23"/>
        <v>0</v>
      </c>
      <c r="AJ202" s="19">
        <f t="shared" si="23"/>
        <v>0</v>
      </c>
      <c r="AK202" s="19">
        <f t="shared" si="23"/>
        <v>0</v>
      </c>
      <c r="AL202" s="19">
        <f t="shared" si="23"/>
        <v>0</v>
      </c>
      <c r="AM202" s="19">
        <f t="shared" si="23"/>
        <v>0</v>
      </c>
      <c r="AN202" s="19">
        <f t="shared" si="23"/>
        <v>0</v>
      </c>
      <c r="AO202" s="19">
        <f t="shared" si="23"/>
        <v>0</v>
      </c>
      <c r="AP202" s="19">
        <f t="shared" si="23"/>
        <v>0</v>
      </c>
      <c r="AQ202" s="19">
        <f t="shared" si="23"/>
        <v>0</v>
      </c>
      <c r="AR202" s="1"/>
      <c r="AS202" s="1"/>
    </row>
    <row r="203" spans="1:45" ht="15.75" customHeight="1" x14ac:dyDescent="0.3">
      <c r="A203" s="16"/>
      <c r="B203" s="1"/>
      <c r="C203" s="1"/>
      <c r="D203" s="20"/>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row>
    <row r="204" spans="1:45" ht="15.75" customHeight="1" x14ac:dyDescent="0.3">
      <c r="A204" s="14" t="s">
        <v>216</v>
      </c>
      <c r="B204" s="19">
        <f>SUM(C201:AQ201)/'Invoer - uitgebreid'!G12</f>
        <v>0</v>
      </c>
    </row>
    <row r="205" spans="1:45" ht="15.75" customHeight="1" x14ac:dyDescent="0.3">
      <c r="A205" s="14" t="s">
        <v>214</v>
      </c>
      <c r="B205" s="19">
        <f>IF(B204&lt;&gt;0,B204/'Invoer - uitgebreid'!F12,0)</f>
        <v>0</v>
      </c>
    </row>
    <row r="206" spans="1:45" ht="15.75" customHeight="1" x14ac:dyDescent="0.25"/>
    <row r="207" spans="1:45" ht="15.75" customHeight="1" x14ac:dyDescent="0.45">
      <c r="A207" s="186" t="s">
        <v>218</v>
      </c>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row>
    <row r="208" spans="1:45"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row>
    <row r="209" spans="1:43" ht="15.75" customHeight="1" x14ac:dyDescent="0.4">
      <c r="A209" s="5" t="s">
        <v>9</v>
      </c>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row>
    <row r="210" spans="1:43" ht="15.75" customHeight="1" x14ac:dyDescent="0.3">
      <c r="A210" s="1"/>
      <c r="B210" s="1"/>
      <c r="C210" s="1"/>
      <c r="D210" s="11" t="s">
        <v>75</v>
      </c>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row>
    <row r="211" spans="1:43" ht="15.75" customHeight="1" x14ac:dyDescent="0.35">
      <c r="A211" s="10" t="s">
        <v>45</v>
      </c>
      <c r="B211" s="1" t="s">
        <v>205</v>
      </c>
      <c r="C211" s="1">
        <v>0</v>
      </c>
      <c r="D211" s="11">
        <v>1</v>
      </c>
      <c r="E211" s="11">
        <v>2</v>
      </c>
      <c r="F211" s="11">
        <v>3</v>
      </c>
      <c r="G211" s="11">
        <v>4</v>
      </c>
      <c r="H211" s="11">
        <v>5</v>
      </c>
      <c r="I211" s="11">
        <v>6</v>
      </c>
      <c r="J211" s="11">
        <v>7</v>
      </c>
      <c r="K211" s="11">
        <v>8</v>
      </c>
      <c r="L211" s="11">
        <v>9</v>
      </c>
      <c r="M211" s="11">
        <v>10</v>
      </c>
      <c r="N211" s="11">
        <v>11</v>
      </c>
      <c r="O211" s="11">
        <v>12</v>
      </c>
      <c r="P211" s="11">
        <v>13</v>
      </c>
      <c r="Q211" s="11">
        <v>14</v>
      </c>
      <c r="R211" s="11">
        <v>15</v>
      </c>
      <c r="S211" s="11">
        <v>16</v>
      </c>
      <c r="T211" s="11">
        <v>17</v>
      </c>
      <c r="U211" s="11">
        <v>18</v>
      </c>
      <c r="V211" s="11">
        <v>19</v>
      </c>
      <c r="W211" s="11">
        <v>20</v>
      </c>
      <c r="X211" s="11">
        <v>21</v>
      </c>
      <c r="Y211" s="11">
        <v>22</v>
      </c>
      <c r="Z211" s="11">
        <v>23</v>
      </c>
      <c r="AA211" s="11">
        <v>24</v>
      </c>
      <c r="AB211" s="11">
        <v>25</v>
      </c>
      <c r="AC211" s="11">
        <v>26</v>
      </c>
      <c r="AD211" s="11">
        <v>27</v>
      </c>
      <c r="AE211" s="11">
        <v>28</v>
      </c>
      <c r="AF211" s="11">
        <v>29</v>
      </c>
      <c r="AG211" s="11">
        <v>30</v>
      </c>
      <c r="AH211" s="11">
        <v>31</v>
      </c>
      <c r="AI211" s="11">
        <v>32</v>
      </c>
      <c r="AJ211" s="11">
        <v>33</v>
      </c>
      <c r="AK211" s="11">
        <v>34</v>
      </c>
      <c r="AL211" s="11">
        <v>35</v>
      </c>
      <c r="AM211" s="11">
        <v>36</v>
      </c>
      <c r="AN211" s="11">
        <v>37</v>
      </c>
      <c r="AO211" s="11">
        <v>38</v>
      </c>
      <c r="AP211" s="11">
        <v>39</v>
      </c>
      <c r="AQ211" s="11">
        <v>40</v>
      </c>
    </row>
    <row r="212" spans="1:43" ht="15.75" customHeight="1" x14ac:dyDescent="0.3">
      <c r="A212" s="14" t="s">
        <v>206</v>
      </c>
      <c r="B212" s="174">
        <f>'Economische variabelen'!J10</f>
        <v>2100</v>
      </c>
      <c r="C212" s="175">
        <f>B212*'Invoer - uitgebreid'!$J8</f>
        <v>0</v>
      </c>
      <c r="D212" s="20">
        <v>0</v>
      </c>
      <c r="E212" s="20">
        <v>0</v>
      </c>
      <c r="F212" s="20">
        <v>0</v>
      </c>
      <c r="G212" s="20">
        <v>0</v>
      </c>
      <c r="H212" s="20">
        <v>0</v>
      </c>
      <c r="I212" s="20">
        <v>0</v>
      </c>
      <c r="J212" s="20">
        <v>0</v>
      </c>
      <c r="K212" s="20">
        <v>0</v>
      </c>
      <c r="L212" s="20">
        <v>0</v>
      </c>
      <c r="M212" s="20">
        <v>0</v>
      </c>
      <c r="N212" s="20">
        <v>0</v>
      </c>
      <c r="O212" s="20">
        <v>0</v>
      </c>
      <c r="P212" s="20">
        <v>0</v>
      </c>
      <c r="Q212" s="20">
        <v>0</v>
      </c>
      <c r="R212" s="20">
        <v>0</v>
      </c>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row>
    <row r="213" spans="1:43" ht="15.75" customHeight="1" x14ac:dyDescent="0.3">
      <c r="A213" s="14" t="s">
        <v>47</v>
      </c>
      <c r="B213" s="174">
        <f>'Economische variabelen'!J11</f>
        <v>2375</v>
      </c>
      <c r="C213" s="175">
        <f>B213*'Invoer - uitgebreid'!$J8</f>
        <v>0</v>
      </c>
      <c r="D213" s="20"/>
      <c r="E213" s="20"/>
      <c r="F213" s="20"/>
      <c r="G213" s="20"/>
      <c r="H213" s="20"/>
      <c r="I213" s="20"/>
      <c r="J213" s="20"/>
      <c r="K213" s="20"/>
      <c r="L213" s="20"/>
      <c r="M213" s="20"/>
      <c r="N213" s="20"/>
      <c r="O213" s="20"/>
      <c r="P213" s="20"/>
      <c r="Q213" s="20"/>
      <c r="R213" s="20"/>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row>
    <row r="214" spans="1:43"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row>
    <row r="215" spans="1:43" ht="15.75" customHeight="1" x14ac:dyDescent="0.35">
      <c r="A215" s="10" t="s">
        <v>48</v>
      </c>
      <c r="B215" s="1" t="s">
        <v>205</v>
      </c>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row>
    <row r="216" spans="1:43" ht="15.75" customHeight="1" x14ac:dyDescent="0.3">
      <c r="A216" s="14" t="s">
        <v>49</v>
      </c>
      <c r="B216" s="174">
        <f>'Economische variabelen'!J15</f>
        <v>19</v>
      </c>
      <c r="C216" s="20"/>
      <c r="D216" s="175">
        <f>IF(D211&lt;='Invoer - uitgebreid'!$K8,$B216*'Invoer - uitgebreid'!$J8,0)</f>
        <v>0</v>
      </c>
      <c r="E216" s="175">
        <f>IF(E211&lt;='Invoer - uitgebreid'!$K8,$B216*'Invoer - uitgebreid'!$J8,0)</f>
        <v>0</v>
      </c>
      <c r="F216" s="175">
        <f>IF(F211&lt;='Invoer - uitgebreid'!$K8,$B216*'Invoer - uitgebreid'!$J8,0)</f>
        <v>0</v>
      </c>
      <c r="G216" s="175">
        <f>IF(G211&lt;='Invoer - uitgebreid'!$K8,$B216*'Invoer - uitgebreid'!$J8,0)</f>
        <v>0</v>
      </c>
      <c r="H216" s="175">
        <f>IF(H211&lt;='Invoer - uitgebreid'!$K8,$B216*'Invoer - uitgebreid'!$J8,0)</f>
        <v>0</v>
      </c>
      <c r="I216" s="175">
        <f>IF(I211&lt;='Invoer - uitgebreid'!$K8,$B216*'Invoer - uitgebreid'!$J8,0)</f>
        <v>0</v>
      </c>
      <c r="J216" s="175">
        <f>IF(J211&lt;='Invoer - uitgebreid'!$K8,$B216*'Invoer - uitgebreid'!$J8,0)</f>
        <v>0</v>
      </c>
      <c r="K216" s="175">
        <f>IF(K211&lt;='Invoer - uitgebreid'!$K8,$B216*'Invoer - uitgebreid'!$J8,0)</f>
        <v>0</v>
      </c>
      <c r="L216" s="175">
        <f>IF(L211&lt;='Invoer - uitgebreid'!$K8,$B216*'Invoer - uitgebreid'!$J8,0)</f>
        <v>0</v>
      </c>
      <c r="M216" s="175">
        <f>IF(M211&lt;='Invoer - uitgebreid'!$K8,$B216*'Invoer - uitgebreid'!$J8,0)</f>
        <v>0</v>
      </c>
      <c r="N216" s="175">
        <f>IF(N211&lt;='Invoer - uitgebreid'!$K8,$B216*'Invoer - uitgebreid'!$J8,0)</f>
        <v>0</v>
      </c>
      <c r="O216" s="175">
        <f>IF(O211&lt;='Invoer - uitgebreid'!$K8,$B216*'Invoer - uitgebreid'!$J8,0)</f>
        <v>0</v>
      </c>
      <c r="P216" s="175">
        <f>IF(P211&lt;='Invoer - uitgebreid'!$K8,$B216*'Invoer - uitgebreid'!$J8,0)</f>
        <v>0</v>
      </c>
      <c r="Q216" s="175">
        <f>IF(Q211&lt;='Invoer - uitgebreid'!$K8,$B216*'Invoer - uitgebreid'!$J8,0)</f>
        <v>0</v>
      </c>
      <c r="R216" s="175">
        <f>IF(R211&lt;='Invoer - uitgebreid'!$K8,$B216*'Invoer - uitgebreid'!$J8,0)</f>
        <v>0</v>
      </c>
      <c r="S216" s="175">
        <f>IF(S211&lt;='Invoer - uitgebreid'!$K8,$B216*'Invoer - uitgebreid'!$J8,0)</f>
        <v>0</v>
      </c>
      <c r="T216" s="175">
        <f>IF(T211&lt;='Invoer - uitgebreid'!$K8,$B216*'Invoer - uitgebreid'!$J8,0)</f>
        <v>0</v>
      </c>
      <c r="U216" s="175">
        <f>IF(U211&lt;='Invoer - uitgebreid'!$K8,$B216*'Invoer - uitgebreid'!$J8,0)</f>
        <v>0</v>
      </c>
      <c r="V216" s="175">
        <f>IF(V211&lt;='Invoer - uitgebreid'!$K8,$B216*'Invoer - uitgebreid'!$J8,0)</f>
        <v>0</v>
      </c>
      <c r="W216" s="175">
        <f>IF(W211&lt;='Invoer - uitgebreid'!$K8,$B216*'Invoer - uitgebreid'!$J8,0)</f>
        <v>0</v>
      </c>
      <c r="X216" s="175">
        <f>IF(X211&lt;='Invoer - uitgebreid'!$K8,$B216*'Invoer - uitgebreid'!$J8,0)</f>
        <v>0</v>
      </c>
      <c r="Y216" s="175">
        <f>IF(Y211&lt;='Invoer - uitgebreid'!$K8,$B216*'Invoer - uitgebreid'!$J8,0)</f>
        <v>0</v>
      </c>
      <c r="Z216" s="175">
        <f>IF(Z211&lt;='Invoer - uitgebreid'!$K8,$B216*'Invoer - uitgebreid'!$J8,0)</f>
        <v>0</v>
      </c>
      <c r="AA216" s="175">
        <f>IF(AA211&lt;='Invoer - uitgebreid'!$K8,$B216*'Invoer - uitgebreid'!$J8,0)</f>
        <v>0</v>
      </c>
      <c r="AB216" s="175">
        <f>IF(AB211&lt;='Invoer - uitgebreid'!$K8,$B216*'Invoer - uitgebreid'!$J8,0)</f>
        <v>0</v>
      </c>
      <c r="AC216" s="175">
        <f>IF(AC211&lt;='Invoer - uitgebreid'!$K8,$B216*'Invoer - uitgebreid'!$J8,0)</f>
        <v>0</v>
      </c>
      <c r="AD216" s="175">
        <f>IF(AD211&lt;='Invoer - uitgebreid'!$K8,$B216*'Invoer - uitgebreid'!$J8,0)</f>
        <v>0</v>
      </c>
      <c r="AE216" s="175">
        <f>IF(AE211&lt;='Invoer - uitgebreid'!$K8,$B216*'Invoer - uitgebreid'!$J8,0)</f>
        <v>0</v>
      </c>
      <c r="AF216" s="175">
        <f>IF(AF211&lt;='Invoer - uitgebreid'!$K8,$B216*'Invoer - uitgebreid'!$J8,0)</f>
        <v>0</v>
      </c>
      <c r="AG216" s="175">
        <f>IF(AG211&lt;='Invoer - uitgebreid'!$K8,$B216*'Invoer - uitgebreid'!$J8,0)</f>
        <v>0</v>
      </c>
      <c r="AH216" s="175">
        <f>IF(AH211&lt;='Invoer - uitgebreid'!$K8,$B216*'Invoer - uitgebreid'!$J8,0)</f>
        <v>0</v>
      </c>
      <c r="AI216" s="175">
        <f>IF(AI211&lt;='Invoer - uitgebreid'!$K8,$B216*'Invoer - uitgebreid'!$J8,0)</f>
        <v>0</v>
      </c>
      <c r="AJ216" s="175">
        <f>IF(AJ211&lt;='Invoer - uitgebreid'!$K8,$B216*'Invoer - uitgebreid'!$J8,0)</f>
        <v>0</v>
      </c>
      <c r="AK216" s="175">
        <f>IF(AK211&lt;='Invoer - uitgebreid'!$K8,$B216*'Invoer - uitgebreid'!$J8,0)</f>
        <v>0</v>
      </c>
      <c r="AL216" s="175">
        <f>IF(AL211&lt;='Invoer - uitgebreid'!$K8,$B216*'Invoer - uitgebreid'!$J8,0)</f>
        <v>0</v>
      </c>
      <c r="AM216" s="175">
        <f>IF(AM211&lt;='Invoer - uitgebreid'!$K8,$B216*'Invoer - uitgebreid'!$J8,0)</f>
        <v>0</v>
      </c>
      <c r="AN216" s="175">
        <f>IF(AN211&lt;='Invoer - uitgebreid'!$K8,$B216*'Invoer - uitgebreid'!$J8,0)</f>
        <v>0</v>
      </c>
      <c r="AO216" s="175">
        <f>IF(AO211&lt;='Invoer - uitgebreid'!$K8,$B216*'Invoer - uitgebreid'!$J8,0)</f>
        <v>0</v>
      </c>
      <c r="AP216" s="175">
        <f>IF(AP211&lt;='Invoer - uitgebreid'!$K8,$B216*'Invoer - uitgebreid'!$J8,0)</f>
        <v>0</v>
      </c>
      <c r="AQ216" s="175">
        <f>IF(AQ211&lt;='Invoer - uitgebreid'!$K8,$B216*'Invoer - uitgebreid'!$J8,0)</f>
        <v>0</v>
      </c>
    </row>
    <row r="217" spans="1:43" ht="15.75" customHeight="1" x14ac:dyDescent="0.3">
      <c r="A217" s="14" t="s">
        <v>50</v>
      </c>
      <c r="B217" s="174">
        <f>'Economische variabelen'!J14</f>
        <v>140</v>
      </c>
      <c r="C217" s="20"/>
      <c r="D217" s="175">
        <f>IF(D211&lt;='Invoer - uitgebreid'!$K8,$B217*'Invoer - uitgebreid'!$J8,0)</f>
        <v>0</v>
      </c>
      <c r="E217" s="175">
        <f>IF(E211&lt;='Invoer - uitgebreid'!$K8,$B217*'Invoer - uitgebreid'!$J8,0)</f>
        <v>0</v>
      </c>
      <c r="F217" s="175">
        <f>IF(F211&lt;='Invoer - uitgebreid'!$K8,$B217*'Invoer - uitgebreid'!$J8,0)</f>
        <v>0</v>
      </c>
      <c r="G217" s="175">
        <f>IF(G211&lt;='Invoer - uitgebreid'!$K8,$B217*'Invoer - uitgebreid'!$J8,0)</f>
        <v>0</v>
      </c>
      <c r="H217" s="175">
        <f>IF(H211&lt;='Invoer - uitgebreid'!$K8,$B217*'Invoer - uitgebreid'!$J8,0)</f>
        <v>0</v>
      </c>
      <c r="I217" s="175">
        <f>IF(I211&lt;='Invoer - uitgebreid'!$K8,$B217*'Invoer - uitgebreid'!$J8,0)</f>
        <v>0</v>
      </c>
      <c r="J217" s="175">
        <f>IF(J211&lt;='Invoer - uitgebreid'!$K8,$B217*'Invoer - uitgebreid'!$J8,0)</f>
        <v>0</v>
      </c>
      <c r="K217" s="175">
        <f>IF(K211&lt;='Invoer - uitgebreid'!$K8,$B217*'Invoer - uitgebreid'!$J8,0)</f>
        <v>0</v>
      </c>
      <c r="L217" s="175">
        <f>IF(L211&lt;='Invoer - uitgebreid'!$K8,$B217*'Invoer - uitgebreid'!$J8,0)</f>
        <v>0</v>
      </c>
      <c r="M217" s="175">
        <f>IF(M211&lt;='Invoer - uitgebreid'!$K8,$B217*'Invoer - uitgebreid'!$J8,0)</f>
        <v>0</v>
      </c>
      <c r="N217" s="175">
        <f>IF(N211&lt;='Invoer - uitgebreid'!$K8,$B217*'Invoer - uitgebreid'!$J8,0)</f>
        <v>0</v>
      </c>
      <c r="O217" s="175">
        <f>IF(O211&lt;='Invoer - uitgebreid'!$K8,$B217*'Invoer - uitgebreid'!$J8,0)</f>
        <v>0</v>
      </c>
      <c r="P217" s="175">
        <f>IF(P211&lt;='Invoer - uitgebreid'!$K8,$B217*'Invoer - uitgebreid'!$J8,0)</f>
        <v>0</v>
      </c>
      <c r="Q217" s="175">
        <f>IF(Q211&lt;='Invoer - uitgebreid'!$K8,$B217*'Invoer - uitgebreid'!$J8,0)</f>
        <v>0</v>
      </c>
      <c r="R217" s="175">
        <f>IF(R211&lt;='Invoer - uitgebreid'!$K8,$B217*'Invoer - uitgebreid'!$J8,0)</f>
        <v>0</v>
      </c>
      <c r="S217" s="175">
        <f>IF(S211&lt;='Invoer - uitgebreid'!$K8,$B217*'Invoer - uitgebreid'!$J8,0)</f>
        <v>0</v>
      </c>
      <c r="T217" s="175">
        <f>IF(T211&lt;='Invoer - uitgebreid'!$K8,$B217*'Invoer - uitgebreid'!$J8,0)</f>
        <v>0</v>
      </c>
      <c r="U217" s="175">
        <f>IF(U211&lt;='Invoer - uitgebreid'!$K8,$B217*'Invoer - uitgebreid'!$J8,0)</f>
        <v>0</v>
      </c>
      <c r="V217" s="175">
        <f>IF(V211&lt;='Invoer - uitgebreid'!$K8,$B217*'Invoer - uitgebreid'!$J8,0)</f>
        <v>0</v>
      </c>
      <c r="W217" s="175">
        <f>IF(W211&lt;='Invoer - uitgebreid'!$K8,$B217*'Invoer - uitgebreid'!$J8,0)</f>
        <v>0</v>
      </c>
      <c r="X217" s="175">
        <f>IF(X211&lt;='Invoer - uitgebreid'!$K8,$B217*'Invoer - uitgebreid'!$J8,0)</f>
        <v>0</v>
      </c>
      <c r="Y217" s="175">
        <f>IF(Y211&lt;='Invoer - uitgebreid'!$K8,$B217*'Invoer - uitgebreid'!$J8,0)</f>
        <v>0</v>
      </c>
      <c r="Z217" s="175">
        <f>IF(Z211&lt;='Invoer - uitgebreid'!$K8,$B217*'Invoer - uitgebreid'!$J8,0)</f>
        <v>0</v>
      </c>
      <c r="AA217" s="175">
        <f>IF(AA211&lt;='Invoer - uitgebreid'!$K8,$B217*'Invoer - uitgebreid'!$J8,0)</f>
        <v>0</v>
      </c>
      <c r="AB217" s="175">
        <f>IF(AB211&lt;='Invoer - uitgebreid'!$K8,$B217*'Invoer - uitgebreid'!$J8,0)</f>
        <v>0</v>
      </c>
      <c r="AC217" s="175">
        <f>IF(AC211&lt;='Invoer - uitgebreid'!$K8,$B217*'Invoer - uitgebreid'!$J8,0)</f>
        <v>0</v>
      </c>
      <c r="AD217" s="175">
        <f>IF(AD211&lt;='Invoer - uitgebreid'!$K8,$B217*'Invoer - uitgebreid'!$J8,0)</f>
        <v>0</v>
      </c>
      <c r="AE217" s="175">
        <f>IF(AE211&lt;='Invoer - uitgebreid'!$K8,$B217*'Invoer - uitgebreid'!$J8,0)</f>
        <v>0</v>
      </c>
      <c r="AF217" s="175">
        <f>IF(AF211&lt;='Invoer - uitgebreid'!$K8,$B217*'Invoer - uitgebreid'!$J8,0)</f>
        <v>0</v>
      </c>
      <c r="AG217" s="175">
        <f>IF(AG211&lt;='Invoer - uitgebreid'!$K8,$B217*'Invoer - uitgebreid'!$J8,0)</f>
        <v>0</v>
      </c>
      <c r="AH217" s="175">
        <f>IF(AH211&lt;='Invoer - uitgebreid'!$K8,$B217*'Invoer - uitgebreid'!$J8,0)</f>
        <v>0</v>
      </c>
      <c r="AI217" s="175">
        <f>IF(AI211&lt;='Invoer - uitgebreid'!$K8,$B217*'Invoer - uitgebreid'!$J8,0)</f>
        <v>0</v>
      </c>
      <c r="AJ217" s="175">
        <f>IF(AJ211&lt;='Invoer - uitgebreid'!$K8,$B217*'Invoer - uitgebreid'!$J8,0)</f>
        <v>0</v>
      </c>
      <c r="AK217" s="175">
        <f>IF(AK211&lt;='Invoer - uitgebreid'!$K8,$B217*'Invoer - uitgebreid'!$J8,0)</f>
        <v>0</v>
      </c>
      <c r="AL217" s="175">
        <f>IF(AL211&lt;='Invoer - uitgebreid'!$K8,$B217*'Invoer - uitgebreid'!$J8,0)</f>
        <v>0</v>
      </c>
      <c r="AM217" s="175">
        <f>IF(AM211&lt;='Invoer - uitgebreid'!$K8,$B217*'Invoer - uitgebreid'!$J8,0)</f>
        <v>0</v>
      </c>
      <c r="AN217" s="175">
        <f>IF(AN211&lt;='Invoer - uitgebreid'!$K8,$B217*'Invoer - uitgebreid'!$J8,0)</f>
        <v>0</v>
      </c>
      <c r="AO217" s="175">
        <f>IF(AO211&lt;='Invoer - uitgebreid'!$K8,$B217*'Invoer - uitgebreid'!$J8,0)</f>
        <v>0</v>
      </c>
      <c r="AP217" s="175">
        <f>IF(AP211&lt;='Invoer - uitgebreid'!$K8,$B217*'Invoer - uitgebreid'!$J8,0)</f>
        <v>0</v>
      </c>
      <c r="AQ217" s="175">
        <f>IF(AQ211&lt;='Invoer - uitgebreid'!$K8,$B217*'Invoer - uitgebreid'!$J8,0)</f>
        <v>0</v>
      </c>
    </row>
    <row r="218" spans="1:43" ht="15.75" customHeight="1" x14ac:dyDescent="0.3">
      <c r="A218" s="14" t="s">
        <v>63</v>
      </c>
      <c r="B218" s="174">
        <f>'Economische variabelen'!J16</f>
        <v>240</v>
      </c>
      <c r="C218" s="20"/>
      <c r="D218" s="175">
        <f>IF(D211&lt;='Invoer - uitgebreid'!$K8,$B218*'Invoer - uitgebreid'!$J8,0)</f>
        <v>0</v>
      </c>
      <c r="E218" s="175">
        <f>IF(E211&lt;='Invoer - uitgebreid'!$K8,$B218*'Invoer - uitgebreid'!$J8,0)</f>
        <v>0</v>
      </c>
      <c r="F218" s="175">
        <f>IF(F211&lt;='Invoer - uitgebreid'!$K8,$B218*'Invoer - uitgebreid'!$J8,0)</f>
        <v>0</v>
      </c>
      <c r="G218" s="175">
        <f>IF(G211&lt;='Invoer - uitgebreid'!$K8,$B218*'Invoer - uitgebreid'!$J8,0)</f>
        <v>0</v>
      </c>
      <c r="H218" s="175">
        <f>IF(H211&lt;='Invoer - uitgebreid'!$K8,$B218*'Invoer - uitgebreid'!$J8,0)</f>
        <v>0</v>
      </c>
      <c r="I218" s="175">
        <f>IF(I211&lt;='Invoer - uitgebreid'!$K8,$B218*'Invoer - uitgebreid'!$J8,0)</f>
        <v>0</v>
      </c>
      <c r="J218" s="175">
        <f>IF(J211&lt;='Invoer - uitgebreid'!$K8,$B218*'Invoer - uitgebreid'!$J8,0)</f>
        <v>0</v>
      </c>
      <c r="K218" s="175">
        <f>IF(K211&lt;='Invoer - uitgebreid'!$K8,$B218*'Invoer - uitgebreid'!$J8,0)</f>
        <v>0</v>
      </c>
      <c r="L218" s="175">
        <f>IF(L211&lt;='Invoer - uitgebreid'!$K8,$B218*'Invoer - uitgebreid'!$J8,0)</f>
        <v>0</v>
      </c>
      <c r="M218" s="175">
        <f>IF(M211&lt;='Invoer - uitgebreid'!$K8,$B218*'Invoer - uitgebreid'!$J8,0)</f>
        <v>0</v>
      </c>
      <c r="N218" s="175">
        <f>IF(N211&lt;='Invoer - uitgebreid'!$K8,$B218*'Invoer - uitgebreid'!$J8,0)</f>
        <v>0</v>
      </c>
      <c r="O218" s="175">
        <f>IF(O211&lt;='Invoer - uitgebreid'!$K8,$B218*'Invoer - uitgebreid'!$J8,0)</f>
        <v>0</v>
      </c>
      <c r="P218" s="175">
        <f>IF(P211&lt;='Invoer - uitgebreid'!$K8,$B218*'Invoer - uitgebreid'!$J8,0)</f>
        <v>0</v>
      </c>
      <c r="Q218" s="175">
        <f>IF(Q211&lt;='Invoer - uitgebreid'!$K8,$B218*'Invoer - uitgebreid'!$J8,0)</f>
        <v>0</v>
      </c>
      <c r="R218" s="175">
        <f>IF(R211&lt;='Invoer - uitgebreid'!$K8,$B218*'Invoer - uitgebreid'!$J8,0)</f>
        <v>0</v>
      </c>
      <c r="S218" s="175">
        <f>IF(S211&lt;='Invoer - uitgebreid'!$K8,$B218*'Invoer - uitgebreid'!$J8,0)</f>
        <v>0</v>
      </c>
      <c r="T218" s="175">
        <f>IF(T211&lt;='Invoer - uitgebreid'!$K8,$B218*'Invoer - uitgebreid'!$J8,0)</f>
        <v>0</v>
      </c>
      <c r="U218" s="175">
        <f>IF(U211&lt;='Invoer - uitgebreid'!$K8,$B218*'Invoer - uitgebreid'!$J8,0)</f>
        <v>0</v>
      </c>
      <c r="V218" s="175">
        <f>IF(V211&lt;='Invoer - uitgebreid'!$K8,$B218*'Invoer - uitgebreid'!$J8,0)</f>
        <v>0</v>
      </c>
      <c r="W218" s="175">
        <f>IF(W211&lt;='Invoer - uitgebreid'!$K8,$B218*'Invoer - uitgebreid'!$J8,0)</f>
        <v>0</v>
      </c>
      <c r="X218" s="175">
        <f>IF(X211&lt;='Invoer - uitgebreid'!$K8,$B218*'Invoer - uitgebreid'!$J8,0)</f>
        <v>0</v>
      </c>
      <c r="Y218" s="175">
        <f>IF(Y211&lt;='Invoer - uitgebreid'!$K8,$B218*'Invoer - uitgebreid'!$J8,0)</f>
        <v>0</v>
      </c>
      <c r="Z218" s="175">
        <f>IF(Z211&lt;='Invoer - uitgebreid'!$K8,$B218*'Invoer - uitgebreid'!$J8,0)</f>
        <v>0</v>
      </c>
      <c r="AA218" s="175">
        <f>IF(AA211&lt;='Invoer - uitgebreid'!$K8,$B218*'Invoer - uitgebreid'!$J8,0)</f>
        <v>0</v>
      </c>
      <c r="AB218" s="175">
        <f>IF(AB211&lt;='Invoer - uitgebreid'!$K8,$B218*'Invoer - uitgebreid'!$J8,0)</f>
        <v>0</v>
      </c>
      <c r="AC218" s="175">
        <f>IF(AC211&lt;='Invoer - uitgebreid'!$K8,$B218*'Invoer - uitgebreid'!$J8,0)</f>
        <v>0</v>
      </c>
      <c r="AD218" s="175">
        <f>IF(AD211&lt;='Invoer - uitgebreid'!$K8,$B218*'Invoer - uitgebreid'!$J8,0)</f>
        <v>0</v>
      </c>
      <c r="AE218" s="175">
        <f>IF(AE211&lt;='Invoer - uitgebreid'!$K8,$B218*'Invoer - uitgebreid'!$J8,0)</f>
        <v>0</v>
      </c>
      <c r="AF218" s="175">
        <f>IF(AF211&lt;='Invoer - uitgebreid'!$K8,$B218*'Invoer - uitgebreid'!$J8,0)</f>
        <v>0</v>
      </c>
      <c r="AG218" s="175">
        <f>IF(AG211&lt;='Invoer - uitgebreid'!$K8,$B218*'Invoer - uitgebreid'!$J8,0)</f>
        <v>0</v>
      </c>
      <c r="AH218" s="175">
        <f>IF(AH211&lt;='Invoer - uitgebreid'!$K8,$B218*'Invoer - uitgebreid'!$J8,0)</f>
        <v>0</v>
      </c>
      <c r="AI218" s="175">
        <f>IF(AI211&lt;='Invoer - uitgebreid'!$K8,$B218*'Invoer - uitgebreid'!$J8,0)</f>
        <v>0</v>
      </c>
      <c r="AJ218" s="175">
        <f>IF(AJ211&lt;='Invoer - uitgebreid'!$K8,$B218*'Invoer - uitgebreid'!$J8,0)</f>
        <v>0</v>
      </c>
      <c r="AK218" s="175">
        <f>IF(AK211&lt;='Invoer - uitgebreid'!$K8,$B218*'Invoer - uitgebreid'!$J8,0)</f>
        <v>0</v>
      </c>
      <c r="AL218" s="175">
        <f>IF(AL211&lt;='Invoer - uitgebreid'!$K8,$B218*'Invoer - uitgebreid'!$J8,0)</f>
        <v>0</v>
      </c>
      <c r="AM218" s="175">
        <f>IF(AM211&lt;='Invoer - uitgebreid'!$K8,$B218*'Invoer - uitgebreid'!$J8,0)</f>
        <v>0</v>
      </c>
      <c r="AN218" s="175">
        <f>IF(AN211&lt;='Invoer - uitgebreid'!$K8,$B218*'Invoer - uitgebreid'!$J8,0)</f>
        <v>0</v>
      </c>
      <c r="AO218" s="175">
        <f>IF(AO211&lt;='Invoer - uitgebreid'!$K8,$B218*'Invoer - uitgebreid'!$J8,0)</f>
        <v>0</v>
      </c>
      <c r="AP218" s="175">
        <f>IF(AP211&lt;='Invoer - uitgebreid'!$K8,$B218*'Invoer - uitgebreid'!$J8,0)</f>
        <v>0</v>
      </c>
      <c r="AQ218" s="175">
        <f>IF(AQ211&lt;='Invoer - uitgebreid'!$K8,$B218*'Invoer - uitgebreid'!$J8,0)</f>
        <v>0</v>
      </c>
    </row>
    <row r="219" spans="1:43" ht="15.75" customHeight="1" x14ac:dyDescent="0.3">
      <c r="A219" s="14" t="s">
        <v>52</v>
      </c>
      <c r="B219" s="174">
        <f>'Economische variabelen'!J17</f>
        <v>16</v>
      </c>
      <c r="C219" s="20"/>
      <c r="D219" s="175">
        <f>IF(D225&gt;0,$B219*'Invoer - uitgebreid'!$J8,0)</f>
        <v>0</v>
      </c>
      <c r="E219" s="175">
        <f>IF(E225&gt;0,$B219*'Invoer - uitgebreid'!$J8,0)</f>
        <v>0</v>
      </c>
      <c r="F219" s="175">
        <f>IF(F225&gt;0,$B219*'Invoer - uitgebreid'!$J8,0)</f>
        <v>0</v>
      </c>
      <c r="G219" s="175">
        <f>IF(G225&gt;0,$B219*'Invoer - uitgebreid'!$J8,0)</f>
        <v>0</v>
      </c>
      <c r="H219" s="175">
        <f>IF(H225&gt;0,$B219*'Invoer - uitgebreid'!$J8,0)</f>
        <v>0</v>
      </c>
      <c r="I219" s="175">
        <f>IF(I225&gt;0,$B219*'Invoer - uitgebreid'!$J8,0)</f>
        <v>0</v>
      </c>
      <c r="J219" s="175">
        <f>IF(J225&gt;0,$B219*'Invoer - uitgebreid'!$J8,0)</f>
        <v>0</v>
      </c>
      <c r="K219" s="175">
        <f>IF(K225&gt;0,$B219*'Invoer - uitgebreid'!$J8,0)</f>
        <v>0</v>
      </c>
      <c r="L219" s="175">
        <f>IF(L225&gt;0,$B219*'Invoer - uitgebreid'!$J8,0)</f>
        <v>0</v>
      </c>
      <c r="M219" s="175">
        <f>IF(M225&gt;0,$B219*'Invoer - uitgebreid'!$J8,0)</f>
        <v>0</v>
      </c>
      <c r="N219" s="175">
        <f>IF(N225&gt;0,$B219*'Invoer - uitgebreid'!$J8,0)</f>
        <v>0</v>
      </c>
      <c r="O219" s="175">
        <f>IF(O225&gt;0,$B219*'Invoer - uitgebreid'!$J8,0)</f>
        <v>0</v>
      </c>
      <c r="P219" s="175">
        <f>IF(P225&gt;0,$B219*'Invoer - uitgebreid'!$J8,0)</f>
        <v>0</v>
      </c>
      <c r="Q219" s="175">
        <f>IF(Q225&gt;0,$B219*'Invoer - uitgebreid'!$J8,0)</f>
        <v>0</v>
      </c>
      <c r="R219" s="175">
        <f>IF(R225&gt;0,$B219*'Invoer - uitgebreid'!$J8,0)</f>
        <v>0</v>
      </c>
      <c r="S219" s="175">
        <f>IF(S225&gt;0,$B219*'Invoer - uitgebreid'!$J8,0)</f>
        <v>0</v>
      </c>
      <c r="T219" s="175">
        <f>IF(T225&gt;0,$B219*'Invoer - uitgebreid'!$J8,0)</f>
        <v>0</v>
      </c>
      <c r="U219" s="175">
        <f>IF(U225&gt;0,$B219*'Invoer - uitgebreid'!$J8,0)</f>
        <v>0</v>
      </c>
      <c r="V219" s="175">
        <f>IF(V225&gt;0,$B219*'Invoer - uitgebreid'!$J8,0)</f>
        <v>0</v>
      </c>
      <c r="W219" s="175">
        <f>IF(W225&gt;0,$B219*'Invoer - uitgebreid'!$J8,0)</f>
        <v>0</v>
      </c>
      <c r="X219" s="175">
        <f>IF(X225&gt;0,$B219*'Invoer - uitgebreid'!$J8,0)</f>
        <v>0</v>
      </c>
      <c r="Y219" s="175">
        <f>IF(Y225&gt;0,$B219*'Invoer - uitgebreid'!$J8,0)</f>
        <v>0</v>
      </c>
      <c r="Z219" s="175">
        <f>IF(Z225&gt;0,$B219*'Invoer - uitgebreid'!$J8,0)</f>
        <v>0</v>
      </c>
      <c r="AA219" s="175">
        <f>IF(AA225&gt;0,$B219*'Invoer - uitgebreid'!$J8,0)</f>
        <v>0</v>
      </c>
      <c r="AB219" s="175">
        <f>IF(AB225&gt;0,$B219*'Invoer - uitgebreid'!$J8,0)</f>
        <v>0</v>
      </c>
      <c r="AC219" s="175">
        <f>IF(AC225&gt;0,$B219*'Invoer - uitgebreid'!$J8,0)</f>
        <v>0</v>
      </c>
      <c r="AD219" s="175">
        <f>IF(AD225&gt;0,$B219*'Invoer - uitgebreid'!$J8,0)</f>
        <v>0</v>
      </c>
      <c r="AE219" s="175">
        <f>IF(AE225&gt;0,$B219*'Invoer - uitgebreid'!$J8,0)</f>
        <v>0</v>
      </c>
      <c r="AF219" s="175">
        <f>IF(AF225&gt;0,$B219*'Invoer - uitgebreid'!$J8,0)</f>
        <v>0</v>
      </c>
      <c r="AG219" s="175">
        <f>IF(AG225&gt;0,$B219*'Invoer - uitgebreid'!$J8,0)</f>
        <v>0</v>
      </c>
      <c r="AH219" s="175">
        <f>IF(AH225&gt;0,$B219*'Invoer - uitgebreid'!$J8,0)</f>
        <v>0</v>
      </c>
      <c r="AI219" s="175">
        <f>IF(AI225&gt;0,$B219*'Invoer - uitgebreid'!$J8,0)</f>
        <v>0</v>
      </c>
      <c r="AJ219" s="175">
        <f>IF(AJ225&gt;0,$B219*'Invoer - uitgebreid'!$J8,0)</f>
        <v>0</v>
      </c>
      <c r="AK219" s="175">
        <f>IF(AK225&gt;0,$B219*'Invoer - uitgebreid'!$J8,0)</f>
        <v>0</v>
      </c>
      <c r="AL219" s="175">
        <f>IF(AL225&gt;0,$B219*'Invoer - uitgebreid'!$J8,0)</f>
        <v>0</v>
      </c>
      <c r="AM219" s="175">
        <f>IF(AM225&gt;0,$B219*'Invoer - uitgebreid'!$J8,0)</f>
        <v>0</v>
      </c>
      <c r="AN219" s="175">
        <f>IF(AN225&gt;0,$B219*'Invoer - uitgebreid'!$J8,0)</f>
        <v>0</v>
      </c>
      <c r="AO219" s="175">
        <f>IF(AO225&gt;0,$B219*'Invoer - uitgebreid'!$J8,0)</f>
        <v>0</v>
      </c>
      <c r="AP219" s="175">
        <f>IF(AP225&gt;0,$B219*'Invoer - uitgebreid'!$J8,0)</f>
        <v>0</v>
      </c>
      <c r="AQ219" s="175">
        <f>IF(AQ225&gt;0,$B219*'Invoer - uitgebreid'!$J8,0)</f>
        <v>0</v>
      </c>
    </row>
    <row r="220" spans="1:43" ht="15.75" customHeight="1" x14ac:dyDescent="0.3">
      <c r="A220" s="16"/>
      <c r="B220" s="20"/>
      <c r="C220" s="20"/>
      <c r="D220" s="20"/>
      <c r="E220" s="20"/>
      <c r="F220" s="20"/>
      <c r="G220" s="20"/>
      <c r="H220" s="20"/>
      <c r="I220" s="20"/>
      <c r="J220" s="20"/>
      <c r="K220" s="20"/>
      <c r="L220" s="20"/>
      <c r="M220" s="20"/>
      <c r="N220" s="20"/>
      <c r="O220" s="20"/>
      <c r="P220" s="20"/>
      <c r="Q220" s="20"/>
      <c r="R220" s="20"/>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row>
    <row r="221" spans="1:43" ht="15.75" customHeight="1" x14ac:dyDescent="0.3">
      <c r="A221" s="7" t="s">
        <v>198</v>
      </c>
      <c r="B221" s="176">
        <f>SUM(B216:B219)</f>
        <v>415</v>
      </c>
      <c r="C221" s="176">
        <f t="shared" ref="C221:AQ221" si="24">SUM(C212:C219)</f>
        <v>0</v>
      </c>
      <c r="D221" s="176">
        <f t="shared" si="24"/>
        <v>0</v>
      </c>
      <c r="E221" s="176">
        <f t="shared" si="24"/>
        <v>0</v>
      </c>
      <c r="F221" s="176">
        <f t="shared" si="24"/>
        <v>0</v>
      </c>
      <c r="G221" s="176">
        <f t="shared" si="24"/>
        <v>0</v>
      </c>
      <c r="H221" s="176">
        <f t="shared" si="24"/>
        <v>0</v>
      </c>
      <c r="I221" s="176">
        <f t="shared" si="24"/>
        <v>0</v>
      </c>
      <c r="J221" s="176">
        <f t="shared" si="24"/>
        <v>0</v>
      </c>
      <c r="K221" s="176">
        <f t="shared" si="24"/>
        <v>0</v>
      </c>
      <c r="L221" s="176">
        <f t="shared" si="24"/>
        <v>0</v>
      </c>
      <c r="M221" s="176">
        <f t="shared" si="24"/>
        <v>0</v>
      </c>
      <c r="N221" s="176">
        <f t="shared" si="24"/>
        <v>0</v>
      </c>
      <c r="O221" s="176">
        <f t="shared" si="24"/>
        <v>0</v>
      </c>
      <c r="P221" s="176">
        <f t="shared" si="24"/>
        <v>0</v>
      </c>
      <c r="Q221" s="176">
        <f t="shared" si="24"/>
        <v>0</v>
      </c>
      <c r="R221" s="176">
        <f t="shared" si="24"/>
        <v>0</v>
      </c>
      <c r="S221" s="176">
        <f t="shared" si="24"/>
        <v>0</v>
      </c>
      <c r="T221" s="176">
        <f t="shared" si="24"/>
        <v>0</v>
      </c>
      <c r="U221" s="176">
        <f t="shared" si="24"/>
        <v>0</v>
      </c>
      <c r="V221" s="176">
        <f t="shared" si="24"/>
        <v>0</v>
      </c>
      <c r="W221" s="176">
        <f t="shared" si="24"/>
        <v>0</v>
      </c>
      <c r="X221" s="176">
        <f t="shared" si="24"/>
        <v>0</v>
      </c>
      <c r="Y221" s="176">
        <f t="shared" si="24"/>
        <v>0</v>
      </c>
      <c r="Z221" s="176">
        <f t="shared" si="24"/>
        <v>0</v>
      </c>
      <c r="AA221" s="176">
        <f t="shared" si="24"/>
        <v>0</v>
      </c>
      <c r="AB221" s="176">
        <f t="shared" si="24"/>
        <v>0</v>
      </c>
      <c r="AC221" s="176">
        <f t="shared" si="24"/>
        <v>0</v>
      </c>
      <c r="AD221" s="176">
        <f t="shared" si="24"/>
        <v>0</v>
      </c>
      <c r="AE221" s="176">
        <f t="shared" si="24"/>
        <v>0</v>
      </c>
      <c r="AF221" s="176">
        <f t="shared" si="24"/>
        <v>0</v>
      </c>
      <c r="AG221" s="176">
        <f t="shared" si="24"/>
        <v>0</v>
      </c>
      <c r="AH221" s="176">
        <f t="shared" si="24"/>
        <v>0</v>
      </c>
      <c r="AI221" s="176">
        <f t="shared" si="24"/>
        <v>0</v>
      </c>
      <c r="AJ221" s="176">
        <f t="shared" si="24"/>
        <v>0</v>
      </c>
      <c r="AK221" s="176">
        <f t="shared" si="24"/>
        <v>0</v>
      </c>
      <c r="AL221" s="176">
        <f t="shared" si="24"/>
        <v>0</v>
      </c>
      <c r="AM221" s="176">
        <f t="shared" si="24"/>
        <v>0</v>
      </c>
      <c r="AN221" s="176">
        <f t="shared" si="24"/>
        <v>0</v>
      </c>
      <c r="AO221" s="176">
        <f t="shared" si="24"/>
        <v>0</v>
      </c>
      <c r="AP221" s="176">
        <f t="shared" si="24"/>
        <v>0</v>
      </c>
      <c r="AQ221" s="176">
        <f t="shared" si="24"/>
        <v>0</v>
      </c>
    </row>
    <row r="222" spans="1:43" ht="15.75" customHeight="1" x14ac:dyDescent="0.3">
      <c r="A222" s="18"/>
      <c r="B222" s="20"/>
      <c r="C222" s="177"/>
      <c r="D222" s="177"/>
      <c r="E222" s="177"/>
      <c r="F222" s="177"/>
      <c r="G222" s="177"/>
      <c r="H222" s="177"/>
      <c r="I222" s="177"/>
      <c r="J222" s="177"/>
      <c r="K222" s="177"/>
      <c r="L222" s="177"/>
      <c r="M222" s="177"/>
      <c r="N222" s="177"/>
      <c r="O222" s="177"/>
      <c r="P222" s="177"/>
      <c r="Q222" s="177"/>
      <c r="R222" s="177"/>
      <c r="S222" s="177"/>
      <c r="T222" s="177"/>
      <c r="U222" s="177"/>
      <c r="V222" s="177"/>
      <c r="W222" s="177"/>
      <c r="X222" s="177"/>
      <c r="Y222" s="177"/>
      <c r="Z222" s="177"/>
      <c r="AA222" s="177"/>
      <c r="AB222" s="177"/>
      <c r="AC222" s="177"/>
      <c r="AD222" s="177"/>
      <c r="AE222" s="177"/>
      <c r="AF222" s="177"/>
      <c r="AG222" s="177"/>
      <c r="AH222" s="177"/>
      <c r="AI222" s="177"/>
      <c r="AJ222" s="177"/>
      <c r="AK222" s="177"/>
      <c r="AL222" s="177"/>
      <c r="AM222" s="177"/>
      <c r="AN222" s="177"/>
      <c r="AO222" s="177"/>
      <c r="AP222" s="177"/>
      <c r="AQ222" s="177"/>
    </row>
    <row r="223" spans="1:43" ht="15.75" customHeight="1" x14ac:dyDescent="0.3">
      <c r="A223" s="1"/>
      <c r="B223" s="1"/>
      <c r="C223" s="1"/>
      <c r="D223" s="11">
        <v>1</v>
      </c>
      <c r="E223" s="11">
        <v>2</v>
      </c>
      <c r="F223" s="11">
        <v>3</v>
      </c>
      <c r="G223" s="11">
        <v>4</v>
      </c>
      <c r="H223" s="11">
        <v>5</v>
      </c>
      <c r="I223" s="11">
        <v>6</v>
      </c>
      <c r="J223" s="11">
        <v>7</v>
      </c>
      <c r="K223" s="11">
        <v>8</v>
      </c>
      <c r="L223" s="11">
        <v>9</v>
      </c>
      <c r="M223" s="11">
        <v>10</v>
      </c>
      <c r="N223" s="11">
        <v>11</v>
      </c>
      <c r="O223" s="11">
        <v>12</v>
      </c>
      <c r="P223" s="11">
        <v>13</v>
      </c>
      <c r="Q223" s="11">
        <v>14</v>
      </c>
      <c r="R223" s="11">
        <v>15</v>
      </c>
      <c r="S223" s="11">
        <v>16</v>
      </c>
      <c r="T223" s="11">
        <v>17</v>
      </c>
      <c r="U223" s="11">
        <v>18</v>
      </c>
      <c r="V223" s="11">
        <v>19</v>
      </c>
      <c r="W223" s="11">
        <v>20</v>
      </c>
      <c r="X223" s="11">
        <v>21</v>
      </c>
      <c r="Y223" s="11">
        <v>22</v>
      </c>
      <c r="Z223" s="11">
        <v>23</v>
      </c>
      <c r="AA223" s="11">
        <v>24</v>
      </c>
      <c r="AB223" s="11">
        <v>25</v>
      </c>
      <c r="AC223" s="11">
        <v>26</v>
      </c>
      <c r="AD223" s="11">
        <v>27</v>
      </c>
      <c r="AE223" s="11">
        <v>28</v>
      </c>
      <c r="AF223" s="11">
        <v>29</v>
      </c>
      <c r="AG223" s="11">
        <v>30</v>
      </c>
      <c r="AH223" s="11">
        <v>31</v>
      </c>
      <c r="AI223" s="11">
        <v>32</v>
      </c>
      <c r="AJ223" s="11">
        <v>33</v>
      </c>
      <c r="AK223" s="11">
        <v>34</v>
      </c>
      <c r="AL223" s="11">
        <v>35</v>
      </c>
      <c r="AM223" s="11">
        <v>36</v>
      </c>
      <c r="AN223" s="11">
        <v>37</v>
      </c>
      <c r="AO223" s="11">
        <v>38</v>
      </c>
      <c r="AP223" s="11">
        <v>39</v>
      </c>
      <c r="AQ223" s="11">
        <v>40</v>
      </c>
    </row>
    <row r="224" spans="1:43" ht="15.75" customHeight="1" x14ac:dyDescent="0.35">
      <c r="A224" s="10" t="s">
        <v>207</v>
      </c>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row>
    <row r="225" spans="1:43" ht="15.75" customHeight="1" x14ac:dyDescent="0.3">
      <c r="A225" s="14" t="s">
        <v>117</v>
      </c>
      <c r="B225" s="1"/>
      <c r="D225" s="13">
        <f>'Economische variabelen'!E10</f>
        <v>0</v>
      </c>
      <c r="E225" s="13">
        <f>Invoer!M6*'Economische variabelen'!E11+'Economische variabelen'!E17*Invoer!N6+Invoer!O6*'Economische variabelen'!E22+'Economische variabelen'!E27*Invoer!P6</f>
        <v>0</v>
      </c>
      <c r="F225" s="13">
        <f>'Economische variabelen'!E12*Invoer!M6+Invoer!N6*'Economische variabelen'!E18+'Economische variabelen'!E23*Invoer!O6+Invoer!P6*'Economische variabelen'!E28</f>
        <v>0</v>
      </c>
      <c r="G225" s="13">
        <f>'Economische variabelen'!E13*Invoer!M6+Invoer!N6*'Economische variabelen'!E19+'Economische variabelen'!E24*Invoer!O6+Invoer!P6*'Economische variabelen'!E29</f>
        <v>0</v>
      </c>
      <c r="H225" s="13">
        <f>IF(H211&lt;='Invoer - uitgebreid'!$K8,Invoer!$M6*'Economische variabelen'!$E14+'Economische variabelen'!$E19*Invoer!$N6+Invoer!$O6*'Economische variabelen'!$E24+'Economische variabelen'!$E29*Invoer!$P6,0)</f>
        <v>0</v>
      </c>
      <c r="I225" s="13">
        <f>IF(I211&lt;='Invoer - uitgebreid'!$K8,Invoer!$M6*'Economische variabelen'!$E14+'Economische variabelen'!$E19*Invoer!$N6+Invoer!$O6*'Economische variabelen'!$E24+'Economische variabelen'!$E29*Invoer!$P6,0)</f>
        <v>0</v>
      </c>
      <c r="J225" s="13">
        <f>IF(J211&lt;='Invoer - uitgebreid'!$K8,Invoer!$M6*'Economische variabelen'!$E14+'Economische variabelen'!$E19*Invoer!$N6+Invoer!$O6*'Economische variabelen'!$E24+'Economische variabelen'!$E29*Invoer!$P6,0)</f>
        <v>0</v>
      </c>
      <c r="K225" s="13">
        <f>IF(K211&lt;='Invoer - uitgebreid'!$K8,Invoer!$M6*'Economische variabelen'!$E14+'Economische variabelen'!$E19*Invoer!$N6+Invoer!$O6*'Economische variabelen'!$E24+'Economische variabelen'!$E29*Invoer!$P6,0)</f>
        <v>0</v>
      </c>
      <c r="L225" s="13">
        <f>IF(L211&lt;='Invoer - uitgebreid'!$K8,Invoer!$M6*'Economische variabelen'!$E14+'Economische variabelen'!$E19*Invoer!$N6+Invoer!$O6*'Economische variabelen'!$E24+'Economische variabelen'!$E29*Invoer!$P6,0)</f>
        <v>0</v>
      </c>
      <c r="M225" s="13">
        <f>IF(M211&lt;='Invoer - uitgebreid'!$K8,Invoer!$M6*'Economische variabelen'!$E14+'Economische variabelen'!$E19*Invoer!$N6+Invoer!$O6*'Economische variabelen'!$E24+'Economische variabelen'!$E29*Invoer!$P6,0)</f>
        <v>0</v>
      </c>
      <c r="N225" s="13">
        <f>IF(N211&lt;='Invoer - uitgebreid'!$K8,Invoer!$M6*'Economische variabelen'!$E14+'Economische variabelen'!$E19*Invoer!$N6+Invoer!$O6*'Economische variabelen'!$E24+'Economische variabelen'!$E29*Invoer!$P6,0)</f>
        <v>0</v>
      </c>
      <c r="O225" s="13">
        <f>IF(O211&lt;='Invoer - uitgebreid'!$K8,Invoer!$M6*'Economische variabelen'!$E14+'Economische variabelen'!$E19*Invoer!$N6+Invoer!$O6*'Economische variabelen'!$E24+'Economische variabelen'!$E29*Invoer!$P6,0)</f>
        <v>0</v>
      </c>
      <c r="P225" s="13">
        <f>IF(P211&lt;='Invoer - uitgebreid'!$K8,Invoer!$M6*'Economische variabelen'!$E14+'Economische variabelen'!$E19*Invoer!$N6+Invoer!$O6*'Economische variabelen'!$E24+'Economische variabelen'!$E29*Invoer!$P6,0)</f>
        <v>0</v>
      </c>
      <c r="Q225" s="13">
        <f>IF(Q211&lt;='Invoer - uitgebreid'!$K8,Invoer!$M6*'Economische variabelen'!$E14+'Economische variabelen'!$E19*Invoer!$N6+Invoer!$O6*'Economische variabelen'!$E24+'Economische variabelen'!$E29*Invoer!$P6,0)</f>
        <v>0</v>
      </c>
      <c r="R225" s="13">
        <f>IF(R211&lt;='Invoer - uitgebreid'!$K8,Invoer!$M6*'Economische variabelen'!$E14+'Economische variabelen'!$E19*Invoer!$N6+Invoer!$O6*'Economische variabelen'!$E24+'Economische variabelen'!$E29*Invoer!$P6,0)</f>
        <v>0</v>
      </c>
      <c r="S225" s="13">
        <f>IF(S211&lt;='Invoer - uitgebreid'!$K8,Invoer!$M6*'Economische variabelen'!$E14+'Economische variabelen'!$E19*Invoer!$N6+Invoer!$O6*'Economische variabelen'!$E24+'Economische variabelen'!$E29*Invoer!$P6,0)</f>
        <v>0</v>
      </c>
      <c r="T225" s="13">
        <f>IF(T211&lt;='Invoer - uitgebreid'!$K8,Invoer!$M6*'Economische variabelen'!$E14+'Economische variabelen'!$E19*Invoer!$N6+Invoer!$O6*'Economische variabelen'!$E24+'Economische variabelen'!$E29*Invoer!$P6,0)</f>
        <v>0</v>
      </c>
      <c r="U225" s="13">
        <f>IF(U211&lt;='Invoer - uitgebreid'!$K8,Invoer!$M6*'Economische variabelen'!$E14+'Economische variabelen'!$E19*Invoer!$N6+Invoer!$O6*'Economische variabelen'!$E24+'Economische variabelen'!$E29*Invoer!$P6,0)</f>
        <v>0</v>
      </c>
      <c r="V225" s="13">
        <f>IF(V211&lt;='Invoer - uitgebreid'!$K8,Invoer!$M6*'Economische variabelen'!$E14+'Economische variabelen'!$E19*Invoer!$N6+Invoer!$O6*'Economische variabelen'!$E24+'Economische variabelen'!$E29*Invoer!$P6,0)</f>
        <v>0</v>
      </c>
      <c r="W225" s="13">
        <f>IF(W211&lt;='Invoer - uitgebreid'!$K8,Invoer!$M6*'Economische variabelen'!$E14+'Economische variabelen'!$E19*Invoer!$N6+Invoer!$O6*'Economische variabelen'!$E24+'Economische variabelen'!$E29*Invoer!$P6,0)</f>
        <v>0</v>
      </c>
      <c r="X225" s="13">
        <f>IF(X211&lt;='Invoer - uitgebreid'!$K8,Invoer!$M6*'Economische variabelen'!$E14+'Economische variabelen'!$E19*Invoer!$N6+Invoer!$O6*'Economische variabelen'!$E24+'Economische variabelen'!$E29*Invoer!$P6,0)</f>
        <v>0</v>
      </c>
      <c r="Y225" s="13">
        <f>IF(Y211&lt;='Invoer - uitgebreid'!$K8,Invoer!$M6*'Economische variabelen'!$E14+'Economische variabelen'!$E19*Invoer!$N6+Invoer!$O6*'Economische variabelen'!$E24+'Economische variabelen'!$E29*Invoer!$P6,0)</f>
        <v>0</v>
      </c>
      <c r="Z225" s="13">
        <f>IF(Z211&lt;='Invoer - uitgebreid'!$K8,Invoer!$M6*'Economische variabelen'!$E14+'Economische variabelen'!$E19*Invoer!$N6+Invoer!$O6*'Economische variabelen'!$E24+'Economische variabelen'!$E29*Invoer!$P6,0)</f>
        <v>0</v>
      </c>
      <c r="AA225" s="13">
        <f>IF(AA211&lt;='Invoer - uitgebreid'!$K8,Invoer!$M6*'Economische variabelen'!$E14+'Economische variabelen'!$E19*Invoer!$N6+Invoer!$O6*'Economische variabelen'!$E24+'Economische variabelen'!$E29*Invoer!$P6,0)</f>
        <v>0</v>
      </c>
      <c r="AB225" s="13">
        <f>IF(AB211&lt;='Invoer - uitgebreid'!$K8,Invoer!$M6*'Economische variabelen'!$E14+'Economische variabelen'!$E19*Invoer!$N6+Invoer!$O6*'Economische variabelen'!$E24+'Economische variabelen'!$E29*Invoer!$P6,0)</f>
        <v>0</v>
      </c>
      <c r="AC225" s="13">
        <f>IF(AC211&lt;='Invoer - uitgebreid'!$K8,Invoer!$M6*'Economische variabelen'!$E14+'Economische variabelen'!$E19*Invoer!$N6+Invoer!$O6*'Economische variabelen'!$E24+'Economische variabelen'!$E29*Invoer!$P6,0)</f>
        <v>0</v>
      </c>
      <c r="AD225" s="13">
        <f>IF(AD211&lt;='Invoer - uitgebreid'!$K8,Invoer!$M6*'Economische variabelen'!$E14+'Economische variabelen'!$E19*Invoer!$N6+Invoer!$O6*'Economische variabelen'!$E24+'Economische variabelen'!$E29*Invoer!$P6,0)</f>
        <v>0</v>
      </c>
      <c r="AE225" s="13">
        <f>IF(AE211&lt;='Invoer - uitgebreid'!$K8,Invoer!$M6*'Economische variabelen'!$E14+'Economische variabelen'!$E19*Invoer!$N6+Invoer!$O6*'Economische variabelen'!$E24+'Economische variabelen'!$E29*Invoer!$P6,0)</f>
        <v>0</v>
      </c>
      <c r="AF225" s="13">
        <f>IF(AF211&lt;='Invoer - uitgebreid'!$K8,Invoer!$M6*'Economische variabelen'!$E14+'Economische variabelen'!$E19*Invoer!$N6+Invoer!$O6*'Economische variabelen'!$E24+'Economische variabelen'!$E29*Invoer!$P6,0)</f>
        <v>0</v>
      </c>
      <c r="AG225" s="13">
        <f>IF(AG211&lt;='Invoer - uitgebreid'!$K8,Invoer!$M6*'Economische variabelen'!$E14+'Economische variabelen'!$E19*Invoer!$N6+Invoer!$O6*'Economische variabelen'!$E24+'Economische variabelen'!$E29*Invoer!$P6,0)</f>
        <v>0</v>
      </c>
      <c r="AH225" s="13">
        <f>IF(AH211&lt;='Invoer - uitgebreid'!$K8,Invoer!$M6*'Economische variabelen'!$E14+'Economische variabelen'!$E19*Invoer!$N6+Invoer!$O6*'Economische variabelen'!$E24+'Economische variabelen'!$E29*Invoer!$P6,0)</f>
        <v>0</v>
      </c>
      <c r="AI225" s="13">
        <f>IF(AI211&lt;='Invoer - uitgebreid'!$K8,Invoer!$M6*'Economische variabelen'!$E14+'Economische variabelen'!$E19*Invoer!$N6+Invoer!$O6*'Economische variabelen'!$E24+'Economische variabelen'!$E29*Invoer!$P6,0)</f>
        <v>0</v>
      </c>
      <c r="AJ225" s="13">
        <f>IF(AJ211&lt;='Invoer - uitgebreid'!$K8,Invoer!$M6*'Economische variabelen'!$E14+'Economische variabelen'!$E19*Invoer!$N6+Invoer!$O6*'Economische variabelen'!$E24+'Economische variabelen'!$E29*Invoer!$P6,0)</f>
        <v>0</v>
      </c>
      <c r="AK225" s="13">
        <f>IF(AK211&lt;='Invoer - uitgebreid'!$K8,Invoer!$M6*'Economische variabelen'!$E14+'Economische variabelen'!$E19*Invoer!$N6+Invoer!$O6*'Economische variabelen'!$E24+'Economische variabelen'!$E29*Invoer!$P6,0)</f>
        <v>0</v>
      </c>
      <c r="AL225" s="13">
        <f>IF(AL211&lt;='Invoer - uitgebreid'!$K8,Invoer!$M6*'Economische variabelen'!$E14+'Economische variabelen'!$E19*Invoer!$N6+Invoer!$O6*'Economische variabelen'!$E24+'Economische variabelen'!$E29*Invoer!$P6,0)</f>
        <v>0</v>
      </c>
      <c r="AM225" s="13">
        <f>IF(AM211&lt;='Invoer - uitgebreid'!$K8,Invoer!$M6*'Economische variabelen'!$E14+'Economische variabelen'!$E19*Invoer!$N6+Invoer!$O6*'Economische variabelen'!$E24+'Economische variabelen'!$E29*Invoer!$P6,0)</f>
        <v>0</v>
      </c>
      <c r="AN225" s="13">
        <f>IF(AN211&lt;='Invoer - uitgebreid'!$K8,Invoer!$M6*'Economische variabelen'!$E14+'Economische variabelen'!$E19*Invoer!$N6+Invoer!$O6*'Economische variabelen'!$E24+'Economische variabelen'!$E29*Invoer!$P6,0)</f>
        <v>0</v>
      </c>
      <c r="AO225" s="13">
        <f>IF(AO211&lt;='Invoer - uitgebreid'!$K8,Invoer!$M6*'Economische variabelen'!$E14+'Economische variabelen'!$E19*Invoer!$N6+Invoer!$O6*'Economische variabelen'!$E24+'Economische variabelen'!$E29*Invoer!$P6,0)</f>
        <v>0</v>
      </c>
      <c r="AP225" s="13">
        <f>IF(AP211&lt;='Invoer - uitgebreid'!$K8,Invoer!$M6*'Economische variabelen'!$E14+'Economische variabelen'!$E19*Invoer!$N6+Invoer!$O6*'Economische variabelen'!$E24+'Economische variabelen'!$E29*Invoer!$P6,0)</f>
        <v>0</v>
      </c>
      <c r="AQ225" s="13">
        <f>IF(AQ211&lt;='Invoer - uitgebreid'!$K8,Invoer!$M6*'Economische variabelen'!$E14+'Economische variabelen'!$E19*Invoer!$N6+Invoer!$O6*'Economische variabelen'!$E24+'Economische variabelen'!$E29*Invoer!$P6,0)</f>
        <v>0</v>
      </c>
    </row>
    <row r="226" spans="1:43" ht="15.75" customHeight="1" x14ac:dyDescent="0.3">
      <c r="A226" s="16"/>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row>
    <row r="227" spans="1:43" ht="15.75" customHeight="1" x14ac:dyDescent="0.3">
      <c r="A227" s="7" t="s">
        <v>208</v>
      </c>
      <c r="B227" s="7"/>
      <c r="C227" s="176"/>
      <c r="D227" s="176">
        <f>D225*'Economische variabelen'!$J20</f>
        <v>0</v>
      </c>
      <c r="E227" s="176">
        <f>E225*'Economische variabelen'!$J20</f>
        <v>0</v>
      </c>
      <c r="F227" s="176">
        <f>F225*'Economische variabelen'!$J20</f>
        <v>0</v>
      </c>
      <c r="G227" s="176">
        <f>G225*'Economische variabelen'!$J20</f>
        <v>0</v>
      </c>
      <c r="H227" s="176">
        <f>H225*'Economische variabelen'!$J20</f>
        <v>0</v>
      </c>
      <c r="I227" s="176">
        <f>I225*'Economische variabelen'!$J20</f>
        <v>0</v>
      </c>
      <c r="J227" s="176">
        <f>J225*'Economische variabelen'!$J20</f>
        <v>0</v>
      </c>
      <c r="K227" s="176">
        <f>K225*'Economische variabelen'!$J20</f>
        <v>0</v>
      </c>
      <c r="L227" s="176">
        <f>L225*'Economische variabelen'!$J20</f>
        <v>0</v>
      </c>
      <c r="M227" s="176">
        <f>M225*'Economische variabelen'!$J20</f>
        <v>0</v>
      </c>
      <c r="N227" s="176">
        <f>N225*'Economische variabelen'!$J20</f>
        <v>0</v>
      </c>
      <c r="O227" s="176">
        <f>O225*'Economische variabelen'!$J20</f>
        <v>0</v>
      </c>
      <c r="P227" s="176">
        <f>P225*'Economische variabelen'!$J20</f>
        <v>0</v>
      </c>
      <c r="Q227" s="176">
        <f>Q225*'Economische variabelen'!$J20</f>
        <v>0</v>
      </c>
      <c r="R227" s="176">
        <f>R225*'Economische variabelen'!$J20</f>
        <v>0</v>
      </c>
      <c r="S227" s="176">
        <f>S225*'Economische variabelen'!$J20</f>
        <v>0</v>
      </c>
      <c r="T227" s="176">
        <f>T225*'Economische variabelen'!$J20</f>
        <v>0</v>
      </c>
      <c r="U227" s="176">
        <f>U225*'Economische variabelen'!$J20</f>
        <v>0</v>
      </c>
      <c r="V227" s="176">
        <f>V225*'Economische variabelen'!$J20</f>
        <v>0</v>
      </c>
      <c r="W227" s="176">
        <f>W225*'Economische variabelen'!$J20</f>
        <v>0</v>
      </c>
      <c r="X227" s="176">
        <f>X225*'Economische variabelen'!$J20</f>
        <v>0</v>
      </c>
      <c r="Y227" s="176">
        <f>Y225*'Economische variabelen'!$J20</f>
        <v>0</v>
      </c>
      <c r="Z227" s="176">
        <f>Z225*'Economische variabelen'!$J20</f>
        <v>0</v>
      </c>
      <c r="AA227" s="176">
        <f>AA225*'Economische variabelen'!$J20</f>
        <v>0</v>
      </c>
      <c r="AB227" s="176">
        <f>AB225*'Economische variabelen'!$J20</f>
        <v>0</v>
      </c>
      <c r="AC227" s="176">
        <f>AC225*'Economische variabelen'!$J20</f>
        <v>0</v>
      </c>
      <c r="AD227" s="176">
        <f>AD225*'Economische variabelen'!$J20</f>
        <v>0</v>
      </c>
      <c r="AE227" s="176">
        <f>AE225*'Economische variabelen'!$J20</f>
        <v>0</v>
      </c>
      <c r="AF227" s="176">
        <f>AF225*'Economische variabelen'!$J20</f>
        <v>0</v>
      </c>
      <c r="AG227" s="176">
        <f>AG225*'Economische variabelen'!$J20</f>
        <v>0</v>
      </c>
      <c r="AH227" s="176">
        <f>AH225*'Economische variabelen'!$J20</f>
        <v>0</v>
      </c>
      <c r="AI227" s="176">
        <f>AI225*'Economische variabelen'!$J20</f>
        <v>0</v>
      </c>
      <c r="AJ227" s="176">
        <f>AJ225*'Economische variabelen'!$J20</f>
        <v>0</v>
      </c>
      <c r="AK227" s="176">
        <f>AK225*'Economische variabelen'!$J20</f>
        <v>0</v>
      </c>
      <c r="AL227" s="176">
        <f>AL225*'Economische variabelen'!$J20</f>
        <v>0</v>
      </c>
      <c r="AM227" s="176">
        <f>AM225*'Economische variabelen'!$J20</f>
        <v>0</v>
      </c>
      <c r="AN227" s="176">
        <f>AN225*'Economische variabelen'!$J20</f>
        <v>0</v>
      </c>
      <c r="AO227" s="176">
        <f>AO225*'Economische variabelen'!$J20</f>
        <v>0</v>
      </c>
      <c r="AP227" s="176">
        <f>AP225*'Economische variabelen'!$J20</f>
        <v>0</v>
      </c>
      <c r="AQ227" s="176">
        <f>AQ225*'Economische variabelen'!$J20</f>
        <v>0</v>
      </c>
    </row>
    <row r="228" spans="1:43" ht="15.75" customHeight="1" x14ac:dyDescent="0.3">
      <c r="A228" s="16"/>
      <c r="B228" s="1"/>
      <c r="C228" s="20"/>
      <c r="D228" s="20"/>
      <c r="E228" s="20"/>
      <c r="F228" s="20"/>
      <c r="G228" s="20"/>
      <c r="H228" s="20"/>
      <c r="I228" s="20"/>
      <c r="J228" s="20"/>
      <c r="K228" s="20"/>
      <c r="L228" s="20"/>
      <c r="M228" s="20"/>
      <c r="N228" s="20"/>
      <c r="O228" s="20"/>
      <c r="P228" s="20"/>
      <c r="Q228" s="20"/>
      <c r="R228" s="20"/>
      <c r="S228" s="20"/>
      <c r="T228" s="20"/>
      <c r="U228" s="20"/>
      <c r="V228" s="20"/>
      <c r="W228" s="20"/>
      <c r="X228" s="1"/>
      <c r="Y228" s="1"/>
      <c r="Z228" s="1"/>
      <c r="AA228" s="1"/>
      <c r="AB228" s="1"/>
      <c r="AC228" s="1"/>
      <c r="AD228" s="1"/>
      <c r="AE228" s="1"/>
      <c r="AF228" s="1"/>
      <c r="AG228" s="1"/>
      <c r="AH228" s="1"/>
      <c r="AI228" s="1"/>
      <c r="AJ228" s="1"/>
      <c r="AK228" s="1"/>
      <c r="AL228" s="1"/>
      <c r="AM228" s="1"/>
      <c r="AN228" s="1"/>
      <c r="AO228" s="1"/>
      <c r="AP228" s="1"/>
      <c r="AQ228" s="1"/>
    </row>
    <row r="229" spans="1:43" ht="15.75" customHeight="1" x14ac:dyDescent="0.35">
      <c r="A229" s="10" t="s">
        <v>58</v>
      </c>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row>
    <row r="230" spans="1:43" ht="15.75" customHeight="1" x14ac:dyDescent="0.3">
      <c r="A230" s="14" t="s">
        <v>59</v>
      </c>
      <c r="B230" s="20"/>
      <c r="C230" s="1"/>
      <c r="D230" s="175">
        <f>IF(D225&gt;0,'Economische variabelen'!$H21*'Invoer - uitgebreid'!$J8,0)</f>
        <v>0</v>
      </c>
      <c r="E230" s="175">
        <f>IF(E225&gt;0,'Economische variabelen'!$J21*'Invoer - uitgebreid'!$J8,0)</f>
        <v>0</v>
      </c>
      <c r="F230" s="175">
        <f>IF(F225&gt;0,'Economische variabelen'!$J21*'Invoer - uitgebreid'!$J8,0)</f>
        <v>0</v>
      </c>
      <c r="G230" s="175">
        <f>IF(G225&gt;0,'Economische variabelen'!$J21*'Invoer - uitgebreid'!$J8,0)</f>
        <v>0</v>
      </c>
      <c r="H230" s="175">
        <f>IF(H225&gt;0,'Economische variabelen'!$J21*'Invoer - uitgebreid'!$J8,0)</f>
        <v>0</v>
      </c>
      <c r="I230" s="175">
        <f>IF(I225&gt;0,'Economische variabelen'!$J21*'Invoer - uitgebreid'!$J8,0)</f>
        <v>0</v>
      </c>
      <c r="J230" s="175">
        <f>IF(J225&gt;0,'Economische variabelen'!$J21*'Invoer - uitgebreid'!$J8,0)</f>
        <v>0</v>
      </c>
      <c r="K230" s="175">
        <f>IF(K225&gt;0,'Economische variabelen'!$J21*'Invoer - uitgebreid'!$J8,0)</f>
        <v>0</v>
      </c>
      <c r="L230" s="175">
        <f>IF(L225&gt;0,'Economische variabelen'!$J21*'Invoer - uitgebreid'!$J8,0)</f>
        <v>0</v>
      </c>
      <c r="M230" s="175">
        <f>IF(M225&gt;0,'Economische variabelen'!$J21*'Invoer - uitgebreid'!$J8,0)</f>
        <v>0</v>
      </c>
      <c r="N230" s="175">
        <f>IF(N225&gt;0,'Economische variabelen'!$J21*'Invoer - uitgebreid'!$J8,0)</f>
        <v>0</v>
      </c>
      <c r="O230" s="175">
        <f>IF(O225&gt;0,'Economische variabelen'!$J21*'Invoer - uitgebreid'!$J8,0)</f>
        <v>0</v>
      </c>
      <c r="P230" s="175">
        <f>IF(P225&gt;0,'Economische variabelen'!$J21*'Invoer - uitgebreid'!$J8,0)</f>
        <v>0</v>
      </c>
      <c r="Q230" s="175">
        <f>IF(Q225&gt;0,'Economische variabelen'!$J21*'Invoer - uitgebreid'!$J8,0)</f>
        <v>0</v>
      </c>
      <c r="R230" s="175">
        <f>IF(R225&gt;0,'Economische variabelen'!$J21*'Invoer - uitgebreid'!$J8,0)</f>
        <v>0</v>
      </c>
      <c r="S230" s="175">
        <f>IF(S225&gt;0,'Economische variabelen'!$J21*'Invoer - uitgebreid'!$J8,0)</f>
        <v>0</v>
      </c>
      <c r="T230" s="175">
        <f>IF(T225&gt;0,'Economische variabelen'!$J21*'Invoer - uitgebreid'!$J8,0)</f>
        <v>0</v>
      </c>
      <c r="U230" s="175">
        <f>IF(U225&gt;0,'Economische variabelen'!$J21*'Invoer - uitgebreid'!$J8,0)</f>
        <v>0</v>
      </c>
      <c r="V230" s="175">
        <f>IF(V225&gt;0,'Economische variabelen'!$J21*'Invoer - uitgebreid'!$J8,0)</f>
        <v>0</v>
      </c>
      <c r="W230" s="175">
        <f>IF(W225&gt;0,'Economische variabelen'!$J21*'Invoer - uitgebreid'!$J8,0)</f>
        <v>0</v>
      </c>
      <c r="X230" s="175">
        <f>IF(X225&gt;0,'Economische variabelen'!$J21*'Invoer - uitgebreid'!$J8,0)</f>
        <v>0</v>
      </c>
      <c r="Y230" s="175">
        <f>IF(Y225&gt;0,'Economische variabelen'!$J21*'Invoer - uitgebreid'!$J8,0)</f>
        <v>0</v>
      </c>
      <c r="Z230" s="175">
        <f>IF(Z225&gt;0,'Economische variabelen'!$J21*'Invoer - uitgebreid'!$J8,0)</f>
        <v>0</v>
      </c>
      <c r="AA230" s="175">
        <f>IF(AA225&gt;0,'Economische variabelen'!$J21*'Invoer - uitgebreid'!$J8,0)</f>
        <v>0</v>
      </c>
      <c r="AB230" s="175">
        <f>IF(AB225&gt;0,'Economische variabelen'!$J21*'Invoer - uitgebreid'!$J8,0)</f>
        <v>0</v>
      </c>
      <c r="AC230" s="175">
        <f>IF(AC225&gt;0,'Economische variabelen'!$J21*'Invoer - uitgebreid'!$J8,0)</f>
        <v>0</v>
      </c>
      <c r="AD230" s="175">
        <f>IF(AD225&gt;0,'Economische variabelen'!$J21*'Invoer - uitgebreid'!$J8,0)</f>
        <v>0</v>
      </c>
      <c r="AE230" s="175">
        <f>IF(AE225&gt;0,'Economische variabelen'!$J21*'Invoer - uitgebreid'!$J8,0)</f>
        <v>0</v>
      </c>
      <c r="AF230" s="175">
        <f>IF(AF225&gt;0,'Economische variabelen'!$J21*'Invoer - uitgebreid'!$J8,0)</f>
        <v>0</v>
      </c>
      <c r="AG230" s="175">
        <f>IF(AG225&gt;0,'Economische variabelen'!$J21*'Invoer - uitgebreid'!$J8,0)</f>
        <v>0</v>
      </c>
      <c r="AH230" s="175">
        <f>IF(AH225&gt;0,'Economische variabelen'!$J21*'Invoer - uitgebreid'!$J8,0)</f>
        <v>0</v>
      </c>
      <c r="AI230" s="175">
        <f>IF(AI225&gt;0,'Economische variabelen'!$J21*'Invoer - uitgebreid'!$J8,0)</f>
        <v>0</v>
      </c>
      <c r="AJ230" s="175">
        <f>IF(AJ225&gt;0,'Economische variabelen'!$J21*'Invoer - uitgebreid'!$J8,0)</f>
        <v>0</v>
      </c>
      <c r="AK230" s="175">
        <f>IF(AK225&gt;0,'Economische variabelen'!$J21*'Invoer - uitgebreid'!$J8,0)</f>
        <v>0</v>
      </c>
      <c r="AL230" s="175">
        <f>IF(AL225&gt;0,'Economische variabelen'!$J21*'Invoer - uitgebreid'!$J8,0)</f>
        <v>0</v>
      </c>
      <c r="AM230" s="175">
        <f>IF(AM225&gt;0,'Economische variabelen'!$J21*'Invoer - uitgebreid'!$J8,0)</f>
        <v>0</v>
      </c>
      <c r="AN230" s="175">
        <f>IF(AN225&gt;0,'Economische variabelen'!$J21*'Invoer - uitgebreid'!$J8,0)</f>
        <v>0</v>
      </c>
      <c r="AO230" s="175">
        <f>IF(AO225&gt;0,'Economische variabelen'!$J21*'Invoer - uitgebreid'!$J8,0)</f>
        <v>0</v>
      </c>
      <c r="AP230" s="175">
        <f>IF(AP225&gt;0,'Economische variabelen'!$J21*'Invoer - uitgebreid'!$J8,0)</f>
        <v>0</v>
      </c>
      <c r="AQ230" s="175">
        <f>IF(AQ225&gt;0,'Economische variabelen'!$J21*'Invoer - uitgebreid'!$J8,0)</f>
        <v>0</v>
      </c>
    </row>
    <row r="231" spans="1:43" ht="15.75" customHeight="1" x14ac:dyDescent="0.3">
      <c r="A231" s="14" t="s">
        <v>209</v>
      </c>
      <c r="B231" s="20"/>
      <c r="C231" s="1"/>
      <c r="D231" s="175">
        <f>IF(D225&gt;0,'Economische variabelen'!$H22*'Invoer - uitgebreid'!$J8,0)</f>
        <v>0</v>
      </c>
      <c r="E231" s="175">
        <f>IF(E225&gt;0,'Economische variabelen'!$J22*'Invoer - uitgebreid'!$J8,0)</f>
        <v>0</v>
      </c>
      <c r="F231" s="175">
        <f>IF(F225&gt;0,'Economische variabelen'!$J22*'Invoer - uitgebreid'!$J8,0)</f>
        <v>0</v>
      </c>
      <c r="G231" s="175">
        <f>IF(G225&gt;0,'Economische variabelen'!$J22*'Invoer - uitgebreid'!$J8,0)</f>
        <v>0</v>
      </c>
      <c r="H231" s="175">
        <f>IF(H225&gt;0,'Economische variabelen'!$J22*'Invoer - uitgebreid'!$J8,0)</f>
        <v>0</v>
      </c>
      <c r="I231" s="175">
        <f>IF(I225&gt;0,'Economische variabelen'!$J22*'Invoer - uitgebreid'!$J8,0)</f>
        <v>0</v>
      </c>
      <c r="J231" s="175">
        <f>IF(J225&gt;0,'Economische variabelen'!$J22*'Invoer - uitgebreid'!$J8,0)</f>
        <v>0</v>
      </c>
      <c r="K231" s="175">
        <f>IF(K225&gt;0,'Economische variabelen'!$J22*'Invoer - uitgebreid'!$J8,0)</f>
        <v>0</v>
      </c>
      <c r="L231" s="175">
        <f>IF(L225&gt;0,'Economische variabelen'!$J22*'Invoer - uitgebreid'!$J8,0)</f>
        <v>0</v>
      </c>
      <c r="M231" s="175">
        <f>IF(M225&gt;0,'Economische variabelen'!$J22*'Invoer - uitgebreid'!$J8,0)</f>
        <v>0</v>
      </c>
      <c r="N231" s="175">
        <f>IF(N225&gt;0,'Economische variabelen'!$J22*'Invoer - uitgebreid'!$J8,0)</f>
        <v>0</v>
      </c>
      <c r="O231" s="175">
        <f>IF(O225&gt;0,'Economische variabelen'!$J22*'Invoer - uitgebreid'!$J8,0)</f>
        <v>0</v>
      </c>
      <c r="P231" s="175">
        <f>IF(P225&gt;0,'Economische variabelen'!$J22*'Invoer - uitgebreid'!$J8,0)</f>
        <v>0</v>
      </c>
      <c r="Q231" s="175">
        <f>IF(Q225&gt;0,'Economische variabelen'!$J22*'Invoer - uitgebreid'!$J8,0)</f>
        <v>0</v>
      </c>
      <c r="R231" s="175">
        <f>IF(R225&gt;0,'Economische variabelen'!$J22*'Invoer - uitgebreid'!$J8,0)</f>
        <v>0</v>
      </c>
      <c r="S231" s="175">
        <f>IF(S225&gt;0,'Economische variabelen'!$J22*'Invoer - uitgebreid'!$J8,0)</f>
        <v>0</v>
      </c>
      <c r="T231" s="175">
        <f>IF(T225&gt;0,'Economische variabelen'!$J22*'Invoer - uitgebreid'!$J8,0)</f>
        <v>0</v>
      </c>
      <c r="U231" s="175">
        <f>IF(U225&gt;0,'Economische variabelen'!$J22*'Invoer - uitgebreid'!$J8,0)</f>
        <v>0</v>
      </c>
      <c r="V231" s="175">
        <f>IF(V225&gt;0,'Economische variabelen'!$J22*'Invoer - uitgebreid'!$J8,0)</f>
        <v>0</v>
      </c>
      <c r="W231" s="175">
        <f>IF(W225&gt;0,'Economische variabelen'!$J22*'Invoer - uitgebreid'!$J8,0)</f>
        <v>0</v>
      </c>
      <c r="X231" s="175">
        <f>IF(X225&gt;0,'Economische variabelen'!$J22*'Invoer - uitgebreid'!$J8,0)</f>
        <v>0</v>
      </c>
      <c r="Y231" s="175">
        <f>IF(Y225&gt;0,'Economische variabelen'!$J22*'Invoer - uitgebreid'!$J8,0)</f>
        <v>0</v>
      </c>
      <c r="Z231" s="175">
        <f>IF(Z225&gt;0,'Economische variabelen'!$J22*'Invoer - uitgebreid'!$J8,0)</f>
        <v>0</v>
      </c>
      <c r="AA231" s="175">
        <f>IF(AA225&gt;0,'Economische variabelen'!$J22*'Invoer - uitgebreid'!$J8,0)</f>
        <v>0</v>
      </c>
      <c r="AB231" s="175">
        <f>IF(AB225&gt;0,'Economische variabelen'!$J22*'Invoer - uitgebreid'!$J8,0)</f>
        <v>0</v>
      </c>
      <c r="AC231" s="175">
        <f>IF(AC225&gt;0,'Economische variabelen'!$J22*'Invoer - uitgebreid'!$J8,0)</f>
        <v>0</v>
      </c>
      <c r="AD231" s="175">
        <f>IF(AD225&gt;0,'Economische variabelen'!$J22*'Invoer - uitgebreid'!$J8,0)</f>
        <v>0</v>
      </c>
      <c r="AE231" s="175">
        <f>IF(AE225&gt;0,'Economische variabelen'!$J22*'Invoer - uitgebreid'!$J8,0)</f>
        <v>0</v>
      </c>
      <c r="AF231" s="175">
        <f>IF(AF225&gt;0,'Economische variabelen'!$J22*'Invoer - uitgebreid'!$J8,0)</f>
        <v>0</v>
      </c>
      <c r="AG231" s="175">
        <f>IF(AG225&gt;0,'Economische variabelen'!$J22*'Invoer - uitgebreid'!$J8,0)</f>
        <v>0</v>
      </c>
      <c r="AH231" s="175">
        <f>IF(AH225&gt;0,'Economische variabelen'!$J22*'Invoer - uitgebreid'!$J8,0)</f>
        <v>0</v>
      </c>
      <c r="AI231" s="175">
        <f>IF(AI225&gt;0,'Economische variabelen'!$J22*'Invoer - uitgebreid'!$J8,0)</f>
        <v>0</v>
      </c>
      <c r="AJ231" s="175">
        <f>IF(AJ225&gt;0,'Economische variabelen'!$J22*'Invoer - uitgebreid'!$J8,0)</f>
        <v>0</v>
      </c>
      <c r="AK231" s="175">
        <f>IF(AK225&gt;0,'Economische variabelen'!$J22*'Invoer - uitgebreid'!$J8,0)</f>
        <v>0</v>
      </c>
      <c r="AL231" s="175">
        <f>IF(AL225&gt;0,'Economische variabelen'!$J22*'Invoer - uitgebreid'!$J8,0)</f>
        <v>0</v>
      </c>
      <c r="AM231" s="175">
        <f>IF(AM225&gt;0,'Economische variabelen'!$J22*'Invoer - uitgebreid'!$J8,0)</f>
        <v>0</v>
      </c>
      <c r="AN231" s="175">
        <f>IF(AN225&gt;0,'Economische variabelen'!$J22*'Invoer - uitgebreid'!$J8,0)</f>
        <v>0</v>
      </c>
      <c r="AO231" s="175">
        <f>IF(AO225&gt;0,'Economische variabelen'!$J22*'Invoer - uitgebreid'!$J8,0)</f>
        <v>0</v>
      </c>
      <c r="AP231" s="175">
        <f>IF(AP225&gt;0,'Economische variabelen'!$J22*'Invoer - uitgebreid'!$J8,0)</f>
        <v>0</v>
      </c>
      <c r="AQ231" s="175">
        <f>IF(AQ225&gt;0,'Economische variabelen'!$J22*'Invoer - uitgebreid'!$J8,0)</f>
        <v>0</v>
      </c>
    </row>
    <row r="232" spans="1:43" ht="15.75" customHeight="1" x14ac:dyDescent="0.3">
      <c r="A232" s="14"/>
      <c r="B232" s="20"/>
      <c r="C232" s="1"/>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row>
    <row r="233" spans="1:43" ht="15.75" customHeight="1" x14ac:dyDescent="0.3">
      <c r="A233" s="7" t="s">
        <v>210</v>
      </c>
      <c r="B233" s="176"/>
      <c r="C233" s="176">
        <f t="shared" ref="C233:AQ233" si="25">C227+SUM(C230:C231)</f>
        <v>0</v>
      </c>
      <c r="D233" s="176">
        <f t="shared" si="25"/>
        <v>0</v>
      </c>
      <c r="E233" s="176">
        <f t="shared" si="25"/>
        <v>0</v>
      </c>
      <c r="F233" s="176">
        <f t="shared" si="25"/>
        <v>0</v>
      </c>
      <c r="G233" s="176">
        <f t="shared" si="25"/>
        <v>0</v>
      </c>
      <c r="H233" s="176">
        <f t="shared" si="25"/>
        <v>0</v>
      </c>
      <c r="I233" s="176">
        <f t="shared" si="25"/>
        <v>0</v>
      </c>
      <c r="J233" s="176">
        <f t="shared" si="25"/>
        <v>0</v>
      </c>
      <c r="K233" s="176">
        <f t="shared" si="25"/>
        <v>0</v>
      </c>
      <c r="L233" s="176">
        <f t="shared" si="25"/>
        <v>0</v>
      </c>
      <c r="M233" s="176">
        <f t="shared" si="25"/>
        <v>0</v>
      </c>
      <c r="N233" s="176">
        <f t="shared" si="25"/>
        <v>0</v>
      </c>
      <c r="O233" s="176">
        <f t="shared" si="25"/>
        <v>0</v>
      </c>
      <c r="P233" s="176">
        <f t="shared" si="25"/>
        <v>0</v>
      </c>
      <c r="Q233" s="176">
        <f t="shared" si="25"/>
        <v>0</v>
      </c>
      <c r="R233" s="176">
        <f t="shared" si="25"/>
        <v>0</v>
      </c>
      <c r="S233" s="176">
        <f t="shared" si="25"/>
        <v>0</v>
      </c>
      <c r="T233" s="176">
        <f t="shared" si="25"/>
        <v>0</v>
      </c>
      <c r="U233" s="176">
        <f t="shared" si="25"/>
        <v>0</v>
      </c>
      <c r="V233" s="176">
        <f t="shared" si="25"/>
        <v>0</v>
      </c>
      <c r="W233" s="176">
        <f t="shared" si="25"/>
        <v>0</v>
      </c>
      <c r="X233" s="176">
        <f t="shared" si="25"/>
        <v>0</v>
      </c>
      <c r="Y233" s="176">
        <f t="shared" si="25"/>
        <v>0</v>
      </c>
      <c r="Z233" s="176">
        <f t="shared" si="25"/>
        <v>0</v>
      </c>
      <c r="AA233" s="176">
        <f t="shared" si="25"/>
        <v>0</v>
      </c>
      <c r="AB233" s="176">
        <f t="shared" si="25"/>
        <v>0</v>
      </c>
      <c r="AC233" s="176">
        <f t="shared" si="25"/>
        <v>0</v>
      </c>
      <c r="AD233" s="176">
        <f t="shared" si="25"/>
        <v>0</v>
      </c>
      <c r="AE233" s="176">
        <f t="shared" si="25"/>
        <v>0</v>
      </c>
      <c r="AF233" s="176">
        <f t="shared" si="25"/>
        <v>0</v>
      </c>
      <c r="AG233" s="176">
        <f t="shared" si="25"/>
        <v>0</v>
      </c>
      <c r="AH233" s="176">
        <f t="shared" si="25"/>
        <v>0</v>
      </c>
      <c r="AI233" s="176">
        <f t="shared" si="25"/>
        <v>0</v>
      </c>
      <c r="AJ233" s="176">
        <f t="shared" si="25"/>
        <v>0</v>
      </c>
      <c r="AK233" s="176">
        <f t="shared" si="25"/>
        <v>0</v>
      </c>
      <c r="AL233" s="176">
        <f t="shared" si="25"/>
        <v>0</v>
      </c>
      <c r="AM233" s="176">
        <f t="shared" si="25"/>
        <v>0</v>
      </c>
      <c r="AN233" s="176">
        <f t="shared" si="25"/>
        <v>0</v>
      </c>
      <c r="AO233" s="176">
        <f t="shared" si="25"/>
        <v>0</v>
      </c>
      <c r="AP233" s="176">
        <f t="shared" si="25"/>
        <v>0</v>
      </c>
      <c r="AQ233" s="176">
        <f t="shared" si="25"/>
        <v>0</v>
      </c>
    </row>
    <row r="234" spans="1:43"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row>
    <row r="235" spans="1:43" ht="15.75" customHeight="1" x14ac:dyDescent="0.35">
      <c r="A235" s="10" t="s">
        <v>53</v>
      </c>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row>
    <row r="236" spans="1:43" ht="15.75" customHeight="1" x14ac:dyDescent="0.3">
      <c r="A236" s="14" t="s">
        <v>211</v>
      </c>
      <c r="B236" s="1"/>
      <c r="C236" s="19">
        <f t="shared" ref="C236:AQ236" si="26">C233-C221</f>
        <v>0</v>
      </c>
      <c r="D236" s="19">
        <f t="shared" si="26"/>
        <v>0</v>
      </c>
      <c r="E236" s="19">
        <f t="shared" si="26"/>
        <v>0</v>
      </c>
      <c r="F236" s="19">
        <f t="shared" si="26"/>
        <v>0</v>
      </c>
      <c r="G236" s="19">
        <f t="shared" si="26"/>
        <v>0</v>
      </c>
      <c r="H236" s="19">
        <f t="shared" si="26"/>
        <v>0</v>
      </c>
      <c r="I236" s="19">
        <f t="shared" si="26"/>
        <v>0</v>
      </c>
      <c r="J236" s="19">
        <f t="shared" si="26"/>
        <v>0</v>
      </c>
      <c r="K236" s="19">
        <f t="shared" si="26"/>
        <v>0</v>
      </c>
      <c r="L236" s="19">
        <f t="shared" si="26"/>
        <v>0</v>
      </c>
      <c r="M236" s="19">
        <f t="shared" si="26"/>
        <v>0</v>
      </c>
      <c r="N236" s="19">
        <f t="shared" si="26"/>
        <v>0</v>
      </c>
      <c r="O236" s="19">
        <f t="shared" si="26"/>
        <v>0</v>
      </c>
      <c r="P236" s="19">
        <f t="shared" si="26"/>
        <v>0</v>
      </c>
      <c r="Q236" s="19">
        <f t="shared" si="26"/>
        <v>0</v>
      </c>
      <c r="R236" s="19">
        <f t="shared" si="26"/>
        <v>0</v>
      </c>
      <c r="S236" s="19">
        <f t="shared" si="26"/>
        <v>0</v>
      </c>
      <c r="T236" s="19">
        <f t="shared" si="26"/>
        <v>0</v>
      </c>
      <c r="U236" s="19">
        <f t="shared" si="26"/>
        <v>0</v>
      </c>
      <c r="V236" s="19">
        <f t="shared" si="26"/>
        <v>0</v>
      </c>
      <c r="W236" s="19">
        <f t="shared" si="26"/>
        <v>0</v>
      </c>
      <c r="X236" s="19">
        <f t="shared" si="26"/>
        <v>0</v>
      </c>
      <c r="Y236" s="19">
        <f t="shared" si="26"/>
        <v>0</v>
      </c>
      <c r="Z236" s="19">
        <f t="shared" si="26"/>
        <v>0</v>
      </c>
      <c r="AA236" s="19">
        <f t="shared" si="26"/>
        <v>0</v>
      </c>
      <c r="AB236" s="19">
        <f t="shared" si="26"/>
        <v>0</v>
      </c>
      <c r="AC236" s="19">
        <f t="shared" si="26"/>
        <v>0</v>
      </c>
      <c r="AD236" s="19">
        <f t="shared" si="26"/>
        <v>0</v>
      </c>
      <c r="AE236" s="19">
        <f t="shared" si="26"/>
        <v>0</v>
      </c>
      <c r="AF236" s="19">
        <f t="shared" si="26"/>
        <v>0</v>
      </c>
      <c r="AG236" s="19">
        <f t="shared" si="26"/>
        <v>0</v>
      </c>
      <c r="AH236" s="19">
        <f t="shared" si="26"/>
        <v>0</v>
      </c>
      <c r="AI236" s="19">
        <f t="shared" si="26"/>
        <v>0</v>
      </c>
      <c r="AJ236" s="19">
        <f t="shared" si="26"/>
        <v>0</v>
      </c>
      <c r="AK236" s="19">
        <f t="shared" si="26"/>
        <v>0</v>
      </c>
      <c r="AL236" s="19">
        <f t="shared" si="26"/>
        <v>0</v>
      </c>
      <c r="AM236" s="19">
        <f t="shared" si="26"/>
        <v>0</v>
      </c>
      <c r="AN236" s="19">
        <f t="shared" si="26"/>
        <v>0</v>
      </c>
      <c r="AO236" s="19">
        <f t="shared" si="26"/>
        <v>0</v>
      </c>
      <c r="AP236" s="19">
        <f t="shared" si="26"/>
        <v>0</v>
      </c>
      <c r="AQ236" s="19">
        <f t="shared" si="26"/>
        <v>0</v>
      </c>
    </row>
    <row r="237" spans="1:43" ht="15.75" customHeight="1" x14ac:dyDescent="0.3">
      <c r="A237" s="14" t="s">
        <v>212</v>
      </c>
      <c r="B237" s="1"/>
      <c r="C237" s="19">
        <f>C236</f>
        <v>0</v>
      </c>
      <c r="D237" s="178"/>
      <c r="E237" s="19">
        <f>C237+E236</f>
        <v>0</v>
      </c>
      <c r="F237" s="19">
        <f t="shared" ref="F237:AQ237" si="27">E237+F236</f>
        <v>0</v>
      </c>
      <c r="G237" s="19">
        <f t="shared" si="27"/>
        <v>0</v>
      </c>
      <c r="H237" s="19">
        <f t="shared" si="27"/>
        <v>0</v>
      </c>
      <c r="I237" s="19">
        <f t="shared" si="27"/>
        <v>0</v>
      </c>
      <c r="J237" s="19">
        <f t="shared" si="27"/>
        <v>0</v>
      </c>
      <c r="K237" s="19">
        <f t="shared" si="27"/>
        <v>0</v>
      </c>
      <c r="L237" s="19">
        <f t="shared" si="27"/>
        <v>0</v>
      </c>
      <c r="M237" s="19">
        <f t="shared" si="27"/>
        <v>0</v>
      </c>
      <c r="N237" s="19">
        <f t="shared" si="27"/>
        <v>0</v>
      </c>
      <c r="O237" s="19">
        <f t="shared" si="27"/>
        <v>0</v>
      </c>
      <c r="P237" s="19">
        <f t="shared" si="27"/>
        <v>0</v>
      </c>
      <c r="Q237" s="19">
        <f t="shared" si="27"/>
        <v>0</v>
      </c>
      <c r="R237" s="19">
        <f t="shared" si="27"/>
        <v>0</v>
      </c>
      <c r="S237" s="19">
        <f t="shared" si="27"/>
        <v>0</v>
      </c>
      <c r="T237" s="19">
        <f t="shared" si="27"/>
        <v>0</v>
      </c>
      <c r="U237" s="19">
        <f t="shared" si="27"/>
        <v>0</v>
      </c>
      <c r="V237" s="19">
        <f t="shared" si="27"/>
        <v>0</v>
      </c>
      <c r="W237" s="19">
        <f t="shared" si="27"/>
        <v>0</v>
      </c>
      <c r="X237" s="19">
        <f t="shared" si="27"/>
        <v>0</v>
      </c>
      <c r="Y237" s="19">
        <f t="shared" si="27"/>
        <v>0</v>
      </c>
      <c r="Z237" s="19">
        <f t="shared" si="27"/>
        <v>0</v>
      </c>
      <c r="AA237" s="19">
        <f t="shared" si="27"/>
        <v>0</v>
      </c>
      <c r="AB237" s="19">
        <f t="shared" si="27"/>
        <v>0</v>
      </c>
      <c r="AC237" s="19">
        <f t="shared" si="27"/>
        <v>0</v>
      </c>
      <c r="AD237" s="19">
        <f t="shared" si="27"/>
        <v>0</v>
      </c>
      <c r="AE237" s="19">
        <f t="shared" si="27"/>
        <v>0</v>
      </c>
      <c r="AF237" s="19">
        <f t="shared" si="27"/>
        <v>0</v>
      </c>
      <c r="AG237" s="19">
        <f t="shared" si="27"/>
        <v>0</v>
      </c>
      <c r="AH237" s="19">
        <f t="shared" si="27"/>
        <v>0</v>
      </c>
      <c r="AI237" s="19">
        <f t="shared" si="27"/>
        <v>0</v>
      </c>
      <c r="AJ237" s="19">
        <f t="shared" si="27"/>
        <v>0</v>
      </c>
      <c r="AK237" s="19">
        <f t="shared" si="27"/>
        <v>0</v>
      </c>
      <c r="AL237" s="19">
        <f t="shared" si="27"/>
        <v>0</v>
      </c>
      <c r="AM237" s="19">
        <f t="shared" si="27"/>
        <v>0</v>
      </c>
      <c r="AN237" s="19">
        <f t="shared" si="27"/>
        <v>0</v>
      </c>
      <c r="AO237" s="19">
        <f t="shared" si="27"/>
        <v>0</v>
      </c>
      <c r="AP237" s="19">
        <f t="shared" si="27"/>
        <v>0</v>
      </c>
      <c r="AQ237" s="19">
        <f t="shared" si="27"/>
        <v>0</v>
      </c>
    </row>
    <row r="238" spans="1:43" ht="15.75" customHeight="1" x14ac:dyDescent="0.3">
      <c r="A238" s="16"/>
      <c r="B238" s="1"/>
      <c r="C238" s="1"/>
      <c r="D238" s="20"/>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row>
    <row r="239" spans="1:43" ht="15.75" customHeight="1" x14ac:dyDescent="0.3">
      <c r="A239" s="14" t="s">
        <v>213</v>
      </c>
      <c r="B239" s="1"/>
      <c r="C239" s="19">
        <f>SUM(C236:AQ236)/'Invoer - uitgebreid'!K8</f>
        <v>0</v>
      </c>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row>
    <row r="240" spans="1:43" ht="15.75" customHeight="1" x14ac:dyDescent="0.3">
      <c r="A240" s="14" t="s">
        <v>214</v>
      </c>
      <c r="B240" s="1"/>
      <c r="C240" s="19">
        <f>IF(C239&lt;&gt;0,C239/'Invoer - uitgebreid'!J8,0)</f>
        <v>0</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row>
    <row r="241" spans="1:43" ht="15.75" customHeight="1" x14ac:dyDescent="0.45">
      <c r="A241" s="179"/>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row>
    <row r="242" spans="1:43" ht="15.75" customHeight="1" x14ac:dyDescent="0.4">
      <c r="A242" s="5" t="s">
        <v>10</v>
      </c>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row>
    <row r="243" spans="1:43" ht="15.75" customHeight="1" x14ac:dyDescent="0.3">
      <c r="A243" s="1"/>
      <c r="B243" s="1"/>
      <c r="C243" s="11"/>
      <c r="D243" s="11" t="s">
        <v>75</v>
      </c>
      <c r="E243" s="11"/>
      <c r="F243" s="11"/>
      <c r="G243" s="11"/>
      <c r="H243" s="11"/>
      <c r="I243" s="11"/>
      <c r="J243" s="11"/>
      <c r="K243" s="11"/>
      <c r="L243" s="11"/>
      <c r="M243" s="11"/>
      <c r="N243" s="11"/>
      <c r="O243" s="11"/>
      <c r="P243" s="11"/>
      <c r="Q243" s="11"/>
      <c r="R243" s="11"/>
      <c r="S243" s="11"/>
      <c r="T243" s="11"/>
      <c r="U243" s="11"/>
      <c r="V243" s="11"/>
      <c r="W243" s="11"/>
      <c r="X243" s="1"/>
      <c r="Y243" s="1"/>
      <c r="Z243" s="1"/>
      <c r="AA243" s="1"/>
      <c r="AB243" s="1"/>
      <c r="AC243" s="1"/>
      <c r="AD243" s="1"/>
      <c r="AE243" s="1"/>
      <c r="AF243" s="1"/>
      <c r="AG243" s="1"/>
      <c r="AH243" s="1"/>
      <c r="AI243" s="1"/>
      <c r="AJ243" s="1"/>
      <c r="AK243" s="1"/>
      <c r="AL243" s="1"/>
      <c r="AM243" s="1"/>
      <c r="AN243" s="1"/>
      <c r="AO243" s="1"/>
      <c r="AP243" s="1"/>
      <c r="AQ243" s="1"/>
    </row>
    <row r="244" spans="1:43" ht="15.75" customHeight="1" x14ac:dyDescent="0.35">
      <c r="A244" s="10" t="s">
        <v>45</v>
      </c>
      <c r="B244" s="11" t="s">
        <v>215</v>
      </c>
      <c r="C244" s="11">
        <v>0</v>
      </c>
      <c r="D244" s="11">
        <v>1</v>
      </c>
      <c r="E244" s="11">
        <v>2</v>
      </c>
      <c r="F244" s="11">
        <v>3</v>
      </c>
      <c r="G244" s="11">
        <v>4</v>
      </c>
      <c r="H244" s="11">
        <v>5</v>
      </c>
      <c r="I244" s="11">
        <v>6</v>
      </c>
      <c r="J244" s="11">
        <v>7</v>
      </c>
      <c r="K244" s="11">
        <v>8</v>
      </c>
      <c r="L244" s="11">
        <v>9</v>
      </c>
      <c r="M244" s="11">
        <v>10</v>
      </c>
      <c r="N244" s="11">
        <v>11</v>
      </c>
      <c r="O244" s="11">
        <v>12</v>
      </c>
      <c r="P244" s="11">
        <v>13</v>
      </c>
      <c r="Q244" s="11">
        <v>14</v>
      </c>
      <c r="R244" s="11">
        <v>15</v>
      </c>
      <c r="S244" s="11">
        <v>16</v>
      </c>
      <c r="T244" s="11">
        <v>17</v>
      </c>
      <c r="U244" s="11">
        <v>18</v>
      </c>
      <c r="V244" s="11">
        <v>19</v>
      </c>
      <c r="W244" s="11">
        <v>20</v>
      </c>
      <c r="X244" s="11">
        <v>21</v>
      </c>
      <c r="Y244" s="11">
        <v>22</v>
      </c>
      <c r="Z244" s="11">
        <v>23</v>
      </c>
      <c r="AA244" s="11">
        <v>24</v>
      </c>
      <c r="AB244" s="11">
        <v>25</v>
      </c>
      <c r="AC244" s="11">
        <v>26</v>
      </c>
      <c r="AD244" s="11">
        <v>27</v>
      </c>
      <c r="AE244" s="11">
        <v>28</v>
      </c>
      <c r="AF244" s="11">
        <v>29</v>
      </c>
      <c r="AG244" s="11">
        <v>30</v>
      </c>
      <c r="AH244" s="11">
        <v>31</v>
      </c>
      <c r="AI244" s="11">
        <v>32</v>
      </c>
      <c r="AJ244" s="11">
        <v>33</v>
      </c>
      <c r="AK244" s="11">
        <v>34</v>
      </c>
      <c r="AL244" s="11">
        <v>35</v>
      </c>
      <c r="AM244" s="11">
        <v>36</v>
      </c>
      <c r="AN244" s="11">
        <v>37</v>
      </c>
      <c r="AO244" s="11">
        <v>38</v>
      </c>
      <c r="AP244" s="11">
        <v>39</v>
      </c>
      <c r="AQ244" s="11">
        <v>40</v>
      </c>
    </row>
    <row r="245" spans="1:43" ht="15.75" customHeight="1" x14ac:dyDescent="0.3">
      <c r="A245" s="14" t="s">
        <v>206</v>
      </c>
      <c r="B245" s="174">
        <f>'Economische variabelen'!J41</f>
        <v>23000</v>
      </c>
      <c r="C245" s="175">
        <f>B245*'Invoer - uitgebreid'!J9</f>
        <v>0</v>
      </c>
      <c r="D245" s="20"/>
      <c r="E245" s="20"/>
      <c r="F245" s="20"/>
      <c r="G245" s="20"/>
      <c r="H245" s="20"/>
      <c r="I245" s="20"/>
      <c r="J245" s="20"/>
      <c r="K245" s="20"/>
      <c r="L245" s="20"/>
      <c r="M245" s="20"/>
      <c r="N245" s="20"/>
      <c r="O245" s="20"/>
      <c r="P245" s="20"/>
      <c r="Q245" s="20"/>
      <c r="R245" s="20"/>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row>
    <row r="246" spans="1:43" ht="15.75" customHeight="1" x14ac:dyDescent="0.3">
      <c r="A246" s="14" t="s">
        <v>47</v>
      </c>
      <c r="B246" s="174">
        <f>'Economische variabelen'!J42</f>
        <v>9700</v>
      </c>
      <c r="C246" s="175">
        <f>B246*'Invoer - uitgebreid'!J9</f>
        <v>0</v>
      </c>
      <c r="D246" s="20"/>
      <c r="E246" s="20"/>
      <c r="F246" s="20"/>
      <c r="G246" s="20"/>
      <c r="H246" s="20"/>
      <c r="I246" s="20"/>
      <c r="J246" s="20"/>
      <c r="K246" s="20"/>
      <c r="L246" s="20"/>
      <c r="M246" s="20"/>
      <c r="N246" s="20"/>
      <c r="O246" s="20"/>
      <c r="P246" s="20"/>
      <c r="Q246" s="20"/>
      <c r="R246" s="20"/>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row>
    <row r="247" spans="1:43"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row>
    <row r="248" spans="1:43" ht="15.75" customHeight="1" x14ac:dyDescent="0.35">
      <c r="A248" s="10" t="s">
        <v>48</v>
      </c>
      <c r="B248" s="11" t="s">
        <v>161</v>
      </c>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row>
    <row r="249" spans="1:43" ht="15.75" customHeight="1" x14ac:dyDescent="0.3">
      <c r="A249" s="14" t="s">
        <v>54</v>
      </c>
      <c r="B249" s="174">
        <f>'Economische variabelen'!J45</f>
        <v>660</v>
      </c>
      <c r="C249" s="20"/>
      <c r="D249" s="175">
        <f>IF(D244&lt;='Invoer - uitgebreid'!$K9,$B249*'Invoer - uitgebreid'!$J9,0)</f>
        <v>0</v>
      </c>
      <c r="E249" s="175">
        <f>IF(E244&lt;='Invoer - uitgebreid'!$K9,$B249*'Invoer - uitgebreid'!$J9,0)</f>
        <v>0</v>
      </c>
      <c r="F249" s="175">
        <f>IF(F244&lt;='Invoer - uitgebreid'!$K9,$B249*'Invoer - uitgebreid'!$J9,0)</f>
        <v>0</v>
      </c>
      <c r="G249" s="175">
        <f>IF(G244&lt;='Invoer - uitgebreid'!$K9,$B249*'Invoer - uitgebreid'!$J9,0)</f>
        <v>0</v>
      </c>
      <c r="H249" s="175">
        <f>IF(H244&lt;='Invoer - uitgebreid'!$K9,$B249*'Invoer - uitgebreid'!$J9,0)</f>
        <v>0</v>
      </c>
      <c r="I249" s="175">
        <f>IF(I244&lt;='Invoer - uitgebreid'!$K9,$B249*'Invoer - uitgebreid'!$J9,0)</f>
        <v>0</v>
      </c>
      <c r="J249" s="175">
        <f>IF(J244&lt;='Invoer - uitgebreid'!$K9,$B249*'Invoer - uitgebreid'!$J9,0)</f>
        <v>0</v>
      </c>
      <c r="K249" s="175">
        <f>IF(K244&lt;='Invoer - uitgebreid'!$K9,$B249*'Invoer - uitgebreid'!$J9,0)</f>
        <v>0</v>
      </c>
      <c r="L249" s="175">
        <f>IF(L244&lt;='Invoer - uitgebreid'!$K9,$B249*'Invoer - uitgebreid'!$J9,0)</f>
        <v>0</v>
      </c>
      <c r="M249" s="175">
        <f>IF(M244&lt;='Invoer - uitgebreid'!$K9,$B249*'Invoer - uitgebreid'!$J9,0)</f>
        <v>0</v>
      </c>
      <c r="N249" s="175">
        <f>IF(N244&lt;='Invoer - uitgebreid'!$K9,$B249*'Invoer - uitgebreid'!$J9,0)</f>
        <v>0</v>
      </c>
      <c r="O249" s="175">
        <f>IF(O244&lt;='Invoer - uitgebreid'!$K9,$B249*'Invoer - uitgebreid'!$J9,0)</f>
        <v>0</v>
      </c>
      <c r="P249" s="175">
        <f>IF(P244&lt;='Invoer - uitgebreid'!$K9,$B249*'Invoer - uitgebreid'!$J9,0)</f>
        <v>0</v>
      </c>
      <c r="Q249" s="175">
        <f>IF(Q244&lt;='Invoer - uitgebreid'!$K9,$B249*'Invoer - uitgebreid'!$J9,0)</f>
        <v>0</v>
      </c>
      <c r="R249" s="175">
        <f>IF(R244&lt;='Invoer - uitgebreid'!$K9,$B249*'Invoer - uitgebreid'!$J9,0)</f>
        <v>0</v>
      </c>
      <c r="S249" s="175">
        <f>IF(S244&lt;='Invoer - uitgebreid'!$K9,$B249*'Invoer - uitgebreid'!$J9,0)</f>
        <v>0</v>
      </c>
      <c r="T249" s="175">
        <f>IF(T244&lt;='Invoer - uitgebreid'!$K9,$B249*'Invoer - uitgebreid'!$J9,0)</f>
        <v>0</v>
      </c>
      <c r="U249" s="175">
        <f>IF(U244&lt;='Invoer - uitgebreid'!$K9,$B249*'Invoer - uitgebreid'!$J9,0)</f>
        <v>0</v>
      </c>
      <c r="V249" s="175">
        <f>IF(V244&lt;='Invoer - uitgebreid'!$K9,$B249*'Invoer - uitgebreid'!$J9,0)</f>
        <v>0</v>
      </c>
      <c r="W249" s="175">
        <f>IF(W244&lt;='Invoer - uitgebreid'!$K9,$B249*'Invoer - uitgebreid'!$J9,0)</f>
        <v>0</v>
      </c>
      <c r="X249" s="175">
        <f>IF(X244&lt;='Invoer - uitgebreid'!$K9,$B249*'Invoer - uitgebreid'!$J9,0)</f>
        <v>0</v>
      </c>
      <c r="Y249" s="175">
        <f>IF(Y244&lt;='Invoer - uitgebreid'!$K9,$B249*'Invoer - uitgebreid'!$J9,0)</f>
        <v>0</v>
      </c>
      <c r="Z249" s="175">
        <f>IF(Z244&lt;='Invoer - uitgebreid'!$K9,$B249*'Invoer - uitgebreid'!$J9,0)</f>
        <v>0</v>
      </c>
      <c r="AA249" s="175">
        <f>IF(AA244&lt;='Invoer - uitgebreid'!$K9,$B249*'Invoer - uitgebreid'!$J9,0)</f>
        <v>0</v>
      </c>
      <c r="AB249" s="175">
        <f>IF(AB244&lt;='Invoer - uitgebreid'!$K9,$B249*'Invoer - uitgebreid'!$J9,0)</f>
        <v>0</v>
      </c>
      <c r="AC249" s="175">
        <f>IF(AC244&lt;='Invoer - uitgebreid'!$K9,$B249*'Invoer - uitgebreid'!$J9,0)</f>
        <v>0</v>
      </c>
      <c r="AD249" s="175">
        <f>IF(AD244&lt;='Invoer - uitgebreid'!$K9,$B249*'Invoer - uitgebreid'!$J9,0)</f>
        <v>0</v>
      </c>
      <c r="AE249" s="175">
        <f>IF(AE244&lt;='Invoer - uitgebreid'!$K9,$B249*'Invoer - uitgebreid'!$J9,0)</f>
        <v>0</v>
      </c>
      <c r="AF249" s="175">
        <f>IF(AF244&lt;='Invoer - uitgebreid'!$K9,$B249*'Invoer - uitgebreid'!$J9,0)</f>
        <v>0</v>
      </c>
      <c r="AG249" s="175">
        <f>IF(AG244&lt;='Invoer - uitgebreid'!$K9,$B249*'Invoer - uitgebreid'!$J9,0)</f>
        <v>0</v>
      </c>
      <c r="AH249" s="175">
        <f>IF(AH244&lt;='Invoer - uitgebreid'!$K9,$B249*'Invoer - uitgebreid'!$J9,0)</f>
        <v>0</v>
      </c>
      <c r="AI249" s="175">
        <f>IF(AI244&lt;='Invoer - uitgebreid'!$K9,$B249*'Invoer - uitgebreid'!$J9,0)</f>
        <v>0</v>
      </c>
      <c r="AJ249" s="175">
        <f>IF(AJ244&lt;='Invoer - uitgebreid'!$K9,$B249*'Invoer - uitgebreid'!$J9,0)</f>
        <v>0</v>
      </c>
      <c r="AK249" s="175">
        <f>IF(AK244&lt;='Invoer - uitgebreid'!$K9,$B249*'Invoer - uitgebreid'!$J9,0)</f>
        <v>0</v>
      </c>
      <c r="AL249" s="175">
        <f>IF(AL244&lt;='Invoer - uitgebreid'!$K9,$B249*'Invoer - uitgebreid'!$J9,0)</f>
        <v>0</v>
      </c>
      <c r="AM249" s="175">
        <f>IF(AM244&lt;='Invoer - uitgebreid'!$K9,$B249*'Invoer - uitgebreid'!$J9,0)</f>
        <v>0</v>
      </c>
      <c r="AN249" s="175">
        <f>IF(AN244&lt;='Invoer - uitgebreid'!$K9,$B249*'Invoer - uitgebreid'!$J9,0)</f>
        <v>0</v>
      </c>
      <c r="AO249" s="175">
        <f>IF(AO244&lt;='Invoer - uitgebreid'!$K9,$B249*'Invoer - uitgebreid'!$J9,0)</f>
        <v>0</v>
      </c>
      <c r="AP249" s="175">
        <f>IF(AP244&lt;='Invoer - uitgebreid'!$K9,$B249*'Invoer - uitgebreid'!$J9,0)</f>
        <v>0</v>
      </c>
      <c r="AQ249" s="175">
        <f>IF(AQ244&lt;='Invoer - uitgebreid'!$K9,$B249*'Invoer - uitgebreid'!$J9,0)</f>
        <v>0</v>
      </c>
    </row>
    <row r="250" spans="1:43" ht="15.75" customHeight="1" x14ac:dyDescent="0.3">
      <c r="A250" s="14" t="s">
        <v>540</v>
      </c>
      <c r="B250" s="174">
        <f>'Economische variabelen'!J46</f>
        <v>50</v>
      </c>
      <c r="C250" s="20"/>
      <c r="D250" s="175">
        <f>IF(D244&lt;='Invoer - uitgebreid'!$K9,$B250*'Invoer - uitgebreid'!$J9,0)</f>
        <v>0</v>
      </c>
      <c r="E250" s="175">
        <f>IF(E244&lt;='Invoer - uitgebreid'!$K9,$B250*'Invoer - uitgebreid'!$J9,0)</f>
        <v>0</v>
      </c>
      <c r="F250" s="175">
        <f>IF(F244&lt;='Invoer - uitgebreid'!$K9,$B250*'Invoer - uitgebreid'!$J9,0)</f>
        <v>0</v>
      </c>
      <c r="G250" s="175">
        <f>IF(G244&lt;='Invoer - uitgebreid'!$K9,$B250*'Invoer - uitgebreid'!$J9,0)</f>
        <v>0</v>
      </c>
      <c r="H250" s="175">
        <f>IF(H244&lt;='Invoer - uitgebreid'!$K9,$B250*'Invoer - uitgebreid'!$J9,0)</f>
        <v>0</v>
      </c>
      <c r="I250" s="175">
        <f>IF(I244&lt;='Invoer - uitgebreid'!$K9,$B250*'Invoer - uitgebreid'!$J9,0)</f>
        <v>0</v>
      </c>
      <c r="J250" s="175">
        <f>IF(J244&lt;='Invoer - uitgebreid'!$K9,$B250*'Invoer - uitgebreid'!$J9,0)</f>
        <v>0</v>
      </c>
      <c r="K250" s="175">
        <f>IF(K244&lt;='Invoer - uitgebreid'!$K9,$B250*'Invoer - uitgebreid'!$J9,0)</f>
        <v>0</v>
      </c>
      <c r="L250" s="175">
        <f>IF(L244&lt;='Invoer - uitgebreid'!$K9,$B250*'Invoer - uitgebreid'!$J9,0)</f>
        <v>0</v>
      </c>
      <c r="M250" s="175">
        <f>IF(M244&lt;='Invoer - uitgebreid'!$K9,$B250*'Invoer - uitgebreid'!$J9,0)</f>
        <v>0</v>
      </c>
      <c r="N250" s="175">
        <f>IF(N244&lt;='Invoer - uitgebreid'!$K9,$B250*'Invoer - uitgebreid'!$J9,0)</f>
        <v>0</v>
      </c>
      <c r="O250" s="175">
        <f>IF(O244&lt;='Invoer - uitgebreid'!$K9,$B250*'Invoer - uitgebreid'!$J9,0)</f>
        <v>0</v>
      </c>
      <c r="P250" s="175">
        <f>IF(P244&lt;='Invoer - uitgebreid'!$K9,$B250*'Invoer - uitgebreid'!$J9,0)</f>
        <v>0</v>
      </c>
      <c r="Q250" s="175">
        <f>IF(Q244&lt;='Invoer - uitgebreid'!$K9,$B250*'Invoer - uitgebreid'!$J9,0)</f>
        <v>0</v>
      </c>
      <c r="R250" s="175">
        <f>IF(R244&lt;='Invoer - uitgebreid'!$K9,$B250*'Invoer - uitgebreid'!$J9,0)</f>
        <v>0</v>
      </c>
      <c r="S250" s="175">
        <f>IF(S244&lt;='Invoer - uitgebreid'!$K9,$B250*'Invoer - uitgebreid'!$J9,0)</f>
        <v>0</v>
      </c>
      <c r="T250" s="175">
        <f>IF(T244&lt;='Invoer - uitgebreid'!$K9,$B250*'Invoer - uitgebreid'!$J9,0)</f>
        <v>0</v>
      </c>
      <c r="U250" s="175">
        <f>IF(U244&lt;='Invoer - uitgebreid'!$K9,$B250*'Invoer - uitgebreid'!$J9,0)</f>
        <v>0</v>
      </c>
      <c r="V250" s="175">
        <f>IF(V244&lt;='Invoer - uitgebreid'!$K9,$B250*'Invoer - uitgebreid'!$J9,0)</f>
        <v>0</v>
      </c>
      <c r="W250" s="175">
        <f>IF(W244&lt;='Invoer - uitgebreid'!$K9,$B250*'Invoer - uitgebreid'!$J9,0)</f>
        <v>0</v>
      </c>
      <c r="X250" s="175">
        <f>IF(X244&lt;='Invoer - uitgebreid'!$K9,$B250*'Invoer - uitgebreid'!$J9,0)</f>
        <v>0</v>
      </c>
      <c r="Y250" s="175">
        <f>IF(Y244&lt;='Invoer - uitgebreid'!$K9,$B250*'Invoer - uitgebreid'!$J9,0)</f>
        <v>0</v>
      </c>
      <c r="Z250" s="175">
        <f>IF(Z244&lt;='Invoer - uitgebreid'!$K9,$B250*'Invoer - uitgebreid'!$J9,0)</f>
        <v>0</v>
      </c>
      <c r="AA250" s="175">
        <f>IF(AA244&lt;='Invoer - uitgebreid'!$K9,$B250*'Invoer - uitgebreid'!$J9,0)</f>
        <v>0</v>
      </c>
      <c r="AB250" s="175">
        <f>IF(AB244&lt;='Invoer - uitgebreid'!$K9,$B250*'Invoer - uitgebreid'!$J9,0)</f>
        <v>0</v>
      </c>
      <c r="AC250" s="175">
        <f>IF(AC244&lt;='Invoer - uitgebreid'!$K9,$B250*'Invoer - uitgebreid'!$J9,0)</f>
        <v>0</v>
      </c>
      <c r="AD250" s="175">
        <f>IF(AD244&lt;='Invoer - uitgebreid'!$K9,$B250*'Invoer - uitgebreid'!$J9,0)</f>
        <v>0</v>
      </c>
      <c r="AE250" s="175">
        <f>IF(AE244&lt;='Invoer - uitgebreid'!$K9,$B250*'Invoer - uitgebreid'!$J9,0)</f>
        <v>0</v>
      </c>
      <c r="AF250" s="175">
        <f>IF(AF244&lt;='Invoer - uitgebreid'!$K9,$B250*'Invoer - uitgebreid'!$J9,0)</f>
        <v>0</v>
      </c>
      <c r="AG250" s="175">
        <f>IF(AG244&lt;='Invoer - uitgebreid'!$K9,$B250*'Invoer - uitgebreid'!$J9,0)</f>
        <v>0</v>
      </c>
      <c r="AH250" s="175">
        <f>IF(AH244&lt;='Invoer - uitgebreid'!$K9,$B250*'Invoer - uitgebreid'!$J9,0)</f>
        <v>0</v>
      </c>
      <c r="AI250" s="175">
        <f>IF(AI244&lt;='Invoer - uitgebreid'!$K9,$B250*'Invoer - uitgebreid'!$J9,0)</f>
        <v>0</v>
      </c>
      <c r="AJ250" s="175">
        <f>IF(AJ244&lt;='Invoer - uitgebreid'!$K9,$B250*'Invoer - uitgebreid'!$J9,0)</f>
        <v>0</v>
      </c>
      <c r="AK250" s="175">
        <f>IF(AK244&lt;='Invoer - uitgebreid'!$K9,$B250*'Invoer - uitgebreid'!$J9,0)</f>
        <v>0</v>
      </c>
      <c r="AL250" s="175">
        <f>IF(AL244&lt;='Invoer - uitgebreid'!$K9,$B250*'Invoer - uitgebreid'!$J9,0)</f>
        <v>0</v>
      </c>
      <c r="AM250" s="175">
        <f>IF(AM244&lt;='Invoer - uitgebreid'!$K9,$B250*'Invoer - uitgebreid'!$J9,0)</f>
        <v>0</v>
      </c>
      <c r="AN250" s="175">
        <f>IF(AN244&lt;='Invoer - uitgebreid'!$K9,$B250*'Invoer - uitgebreid'!$J9,0)</f>
        <v>0</v>
      </c>
      <c r="AO250" s="175">
        <f>IF(AO244&lt;='Invoer - uitgebreid'!$K9,$B250*'Invoer - uitgebreid'!$J9,0)</f>
        <v>0</v>
      </c>
      <c r="AP250" s="175">
        <f>IF(AP244&lt;='Invoer - uitgebreid'!$K9,$B250*'Invoer - uitgebreid'!$J9,0)</f>
        <v>0</v>
      </c>
      <c r="AQ250" s="175">
        <f>IF(AQ244&lt;='Invoer - uitgebreid'!$K9,$B250*'Invoer - uitgebreid'!$J9,0)</f>
        <v>0</v>
      </c>
    </row>
    <row r="251" spans="1:43" ht="15.75" customHeight="1" x14ac:dyDescent="0.3">
      <c r="A251" s="14" t="s">
        <v>63</v>
      </c>
      <c r="B251" s="174">
        <f>'Economische variabelen'!J47</f>
        <v>0</v>
      </c>
      <c r="C251" s="20"/>
      <c r="D251" s="175">
        <f>IF(D244&lt;='Invoer - uitgebreid'!$K9,$B251*'Invoer - uitgebreid'!$J9,0)</f>
        <v>0</v>
      </c>
      <c r="E251" s="175">
        <f>IF(E244&lt;='Invoer - uitgebreid'!$K9,$B251*'Invoer - uitgebreid'!$J9,0)</f>
        <v>0</v>
      </c>
      <c r="F251" s="175">
        <f>IF(F244&lt;='Invoer - uitgebreid'!$K9,$B251*'Invoer - uitgebreid'!$J9,0)</f>
        <v>0</v>
      </c>
      <c r="G251" s="175">
        <f>IF(G244&lt;='Invoer - uitgebreid'!$K9,$B251*'Invoer - uitgebreid'!$J9,0)</f>
        <v>0</v>
      </c>
      <c r="H251" s="175">
        <f>IF(H244&lt;='Invoer - uitgebreid'!$K9,$B251*'Invoer - uitgebreid'!$J9,0)</f>
        <v>0</v>
      </c>
      <c r="I251" s="175">
        <f>IF(I244&lt;='Invoer - uitgebreid'!$K9,$B251*'Invoer - uitgebreid'!$J9,0)</f>
        <v>0</v>
      </c>
      <c r="J251" s="175">
        <f>IF(J244&lt;='Invoer - uitgebreid'!$K9,$B251*'Invoer - uitgebreid'!$J9,0)</f>
        <v>0</v>
      </c>
      <c r="K251" s="175">
        <f>IF(K244&lt;='Invoer - uitgebreid'!$K9,$B251*'Invoer - uitgebreid'!$J9,0)</f>
        <v>0</v>
      </c>
      <c r="L251" s="175">
        <f>IF(L244&lt;='Invoer - uitgebreid'!$K9,$B251*'Invoer - uitgebreid'!$J9,0)</f>
        <v>0</v>
      </c>
      <c r="M251" s="175">
        <f>IF(M244&lt;='Invoer - uitgebreid'!$K9,$B251*'Invoer - uitgebreid'!$J9,0)</f>
        <v>0</v>
      </c>
      <c r="N251" s="175">
        <f>IF(N244&lt;='Invoer - uitgebreid'!$K9,$B251*'Invoer - uitgebreid'!$J9,0)</f>
        <v>0</v>
      </c>
      <c r="O251" s="175">
        <f>IF(O244&lt;='Invoer - uitgebreid'!$K9,$B251*'Invoer - uitgebreid'!$J9,0)</f>
        <v>0</v>
      </c>
      <c r="P251" s="175">
        <f>IF(P244&lt;='Invoer - uitgebreid'!$K9,$B251*'Invoer - uitgebreid'!$J9,0)</f>
        <v>0</v>
      </c>
      <c r="Q251" s="175">
        <f>IF(Q244&lt;='Invoer - uitgebreid'!$K9,$B251*'Invoer - uitgebreid'!$J9,0)</f>
        <v>0</v>
      </c>
      <c r="R251" s="175">
        <f>IF(R244&lt;='Invoer - uitgebreid'!$K9,$B251*'Invoer - uitgebreid'!$J9,0)</f>
        <v>0</v>
      </c>
      <c r="S251" s="175">
        <f>IF(S244&lt;='Invoer - uitgebreid'!$K9,$B251*'Invoer - uitgebreid'!$J9,0)</f>
        <v>0</v>
      </c>
      <c r="T251" s="175">
        <f>IF(T244&lt;='Invoer - uitgebreid'!$K9,$B251*'Invoer - uitgebreid'!$J9,0)</f>
        <v>0</v>
      </c>
      <c r="U251" s="175">
        <f>IF(U244&lt;='Invoer - uitgebreid'!$K9,$B251*'Invoer - uitgebreid'!$J9,0)</f>
        <v>0</v>
      </c>
      <c r="V251" s="175">
        <f>IF(V244&lt;='Invoer - uitgebreid'!$K9,$B251*'Invoer - uitgebreid'!$J9,0)</f>
        <v>0</v>
      </c>
      <c r="W251" s="175">
        <f>IF(W244&lt;='Invoer - uitgebreid'!$K9,$B251*'Invoer - uitgebreid'!$J9,0)</f>
        <v>0</v>
      </c>
      <c r="X251" s="175">
        <f>IF(X244&lt;='Invoer - uitgebreid'!$K9,$B251*'Invoer - uitgebreid'!$J9,0)</f>
        <v>0</v>
      </c>
      <c r="Y251" s="175">
        <f>IF(Y244&lt;='Invoer - uitgebreid'!$K9,$B251*'Invoer - uitgebreid'!$J9,0)</f>
        <v>0</v>
      </c>
      <c r="Z251" s="175">
        <f>IF(Z244&lt;='Invoer - uitgebreid'!$K9,$B251*'Invoer - uitgebreid'!$J9,0)</f>
        <v>0</v>
      </c>
      <c r="AA251" s="175">
        <f>IF(AA244&lt;='Invoer - uitgebreid'!$K9,$B251*'Invoer - uitgebreid'!$J9,0)</f>
        <v>0</v>
      </c>
      <c r="AB251" s="175">
        <f>IF(AB244&lt;='Invoer - uitgebreid'!$K9,$B251*'Invoer - uitgebreid'!$J9,0)</f>
        <v>0</v>
      </c>
      <c r="AC251" s="175">
        <f>IF(AC244&lt;='Invoer - uitgebreid'!$K9,$B251*'Invoer - uitgebreid'!$J9,0)</f>
        <v>0</v>
      </c>
      <c r="AD251" s="175">
        <f>IF(AD244&lt;='Invoer - uitgebreid'!$K9,$B251*'Invoer - uitgebreid'!$J9,0)</f>
        <v>0</v>
      </c>
      <c r="AE251" s="175">
        <f>IF(AE244&lt;='Invoer - uitgebreid'!$K9,$B251*'Invoer - uitgebreid'!$J9,0)</f>
        <v>0</v>
      </c>
      <c r="AF251" s="175">
        <f>IF(AF244&lt;='Invoer - uitgebreid'!$K9,$B251*'Invoer - uitgebreid'!$J9,0)</f>
        <v>0</v>
      </c>
      <c r="AG251" s="175">
        <f>IF(AG244&lt;='Invoer - uitgebreid'!$K9,$B251*'Invoer - uitgebreid'!$J9,0)</f>
        <v>0</v>
      </c>
      <c r="AH251" s="175">
        <f>IF(AH244&lt;='Invoer - uitgebreid'!$K9,$B251*'Invoer - uitgebreid'!$J9,0)</f>
        <v>0</v>
      </c>
      <c r="AI251" s="175">
        <f>IF(AI244&lt;='Invoer - uitgebreid'!$K9,$B251*'Invoer - uitgebreid'!$J9,0)</f>
        <v>0</v>
      </c>
      <c r="AJ251" s="175">
        <f>IF(AJ244&lt;='Invoer - uitgebreid'!$K9,$B251*'Invoer - uitgebreid'!$J9,0)</f>
        <v>0</v>
      </c>
      <c r="AK251" s="175">
        <f>IF(AK244&lt;='Invoer - uitgebreid'!$K9,$B251*'Invoer - uitgebreid'!$J9,0)</f>
        <v>0</v>
      </c>
      <c r="AL251" s="175">
        <f>IF(AL244&lt;='Invoer - uitgebreid'!$K9,$B251*'Invoer - uitgebreid'!$J9,0)</f>
        <v>0</v>
      </c>
      <c r="AM251" s="175">
        <f>IF(AM244&lt;='Invoer - uitgebreid'!$K9,$B251*'Invoer - uitgebreid'!$J9,0)</f>
        <v>0</v>
      </c>
      <c r="AN251" s="175">
        <f>IF(AN244&lt;='Invoer - uitgebreid'!$K9,$B251*'Invoer - uitgebreid'!$J9,0)</f>
        <v>0</v>
      </c>
      <c r="AO251" s="175">
        <f>IF(AO244&lt;='Invoer - uitgebreid'!$K9,$B251*'Invoer - uitgebreid'!$J9,0)</f>
        <v>0</v>
      </c>
      <c r="AP251" s="175">
        <f>IF(AP244&lt;='Invoer - uitgebreid'!$K9,$B251*'Invoer - uitgebreid'!$J9,0)</f>
        <v>0</v>
      </c>
      <c r="AQ251" s="175">
        <f>IF(AQ244&lt;='Invoer - uitgebreid'!$K9,$B251*'Invoer - uitgebreid'!$J9,0)</f>
        <v>0</v>
      </c>
    </row>
    <row r="252" spans="1:43" ht="15.75" customHeight="1" x14ac:dyDescent="0.3">
      <c r="A252" s="14" t="s">
        <v>52</v>
      </c>
      <c r="B252" s="174">
        <f>'Economische variabelen'!J48</f>
        <v>850</v>
      </c>
      <c r="C252" s="20"/>
      <c r="D252" s="175">
        <f>IF(D258&gt;0,$B252*'Invoer - uitgebreid'!$J9,0)</f>
        <v>0</v>
      </c>
      <c r="E252" s="175">
        <f>IF(E258&gt;0,$B252*'Invoer - uitgebreid'!$J9,0)</f>
        <v>0</v>
      </c>
      <c r="F252" s="175">
        <f>IF(F258&gt;0,$B252*'Invoer - uitgebreid'!$J9,0)</f>
        <v>0</v>
      </c>
      <c r="G252" s="175">
        <f>IF(G258&gt;0,$B252*'Invoer - uitgebreid'!$J9,0)</f>
        <v>0</v>
      </c>
      <c r="H252" s="175">
        <f>IF(H258&gt;0,$B252*'Invoer - uitgebreid'!$J9,0)</f>
        <v>0</v>
      </c>
      <c r="I252" s="175">
        <f>IF(I258&gt;0,$B252*'Invoer - uitgebreid'!$J9,0)</f>
        <v>0</v>
      </c>
      <c r="J252" s="175">
        <f>IF(J258&gt;0,$B252*'Invoer - uitgebreid'!$J9,0)</f>
        <v>0</v>
      </c>
      <c r="K252" s="175">
        <f>IF(K258&gt;0,$B252*'Invoer - uitgebreid'!$J9,0)</f>
        <v>0</v>
      </c>
      <c r="L252" s="175">
        <f>IF(L258&gt;0,$B252*'Invoer - uitgebreid'!$J9,0)</f>
        <v>0</v>
      </c>
      <c r="M252" s="175">
        <f>IF(M258&gt;0,$B252*'Invoer - uitgebreid'!$J9,0)</f>
        <v>0</v>
      </c>
      <c r="N252" s="175">
        <f>IF(N258&gt;0,$B252*'Invoer - uitgebreid'!$J9,0)</f>
        <v>0</v>
      </c>
      <c r="O252" s="175">
        <f>IF(O258&gt;0,$B252*'Invoer - uitgebreid'!$J9,0)</f>
        <v>0</v>
      </c>
      <c r="P252" s="175">
        <f>IF(P258&gt;0,$B252*'Invoer - uitgebreid'!$J9,0)</f>
        <v>0</v>
      </c>
      <c r="Q252" s="175">
        <f>IF(Q258&gt;0,$B252*'Invoer - uitgebreid'!$J9,0)</f>
        <v>0</v>
      </c>
      <c r="R252" s="175">
        <f>IF(R258&gt;0,$B252*'Invoer - uitgebreid'!$J9,0)</f>
        <v>0</v>
      </c>
      <c r="S252" s="175">
        <f>IF(S258&gt;0,$B252*'Invoer - uitgebreid'!$J9,0)</f>
        <v>0</v>
      </c>
      <c r="T252" s="175">
        <f>IF(T258&gt;0,$B252*'Invoer - uitgebreid'!$J9,0)</f>
        <v>0</v>
      </c>
      <c r="U252" s="175">
        <f>IF(U258&gt;0,$B252*'Invoer - uitgebreid'!$J9,0)</f>
        <v>0</v>
      </c>
      <c r="V252" s="175">
        <f>IF(V258&gt;0,$B252*'Invoer - uitgebreid'!$J9,0)</f>
        <v>0</v>
      </c>
      <c r="W252" s="175">
        <f>IF(W258&gt;0,$B252*'Invoer - uitgebreid'!$J9,0)</f>
        <v>0</v>
      </c>
      <c r="X252" s="175">
        <f>IF(X258&gt;0,$B252*'Invoer - uitgebreid'!$J9,0)</f>
        <v>0</v>
      </c>
      <c r="Y252" s="175">
        <f>IF(Y258&gt;0,$B252*'Invoer - uitgebreid'!$J9,0)</f>
        <v>0</v>
      </c>
      <c r="Z252" s="175">
        <f>IF(Z258&gt;0,$B252*'Invoer - uitgebreid'!$J9,0)</f>
        <v>0</v>
      </c>
      <c r="AA252" s="175">
        <f>IF(AA258&gt;0,$B252*'Invoer - uitgebreid'!$J9,0)</f>
        <v>0</v>
      </c>
      <c r="AB252" s="175">
        <f>IF(AB258&gt;0,$B252*'Invoer - uitgebreid'!$J9,0)</f>
        <v>0</v>
      </c>
      <c r="AC252" s="175">
        <f>IF(AC258&gt;0,$B252*'Invoer - uitgebreid'!$J9,0)</f>
        <v>0</v>
      </c>
      <c r="AD252" s="175">
        <f>IF(AD258&gt;0,$B252*'Invoer - uitgebreid'!$J9,0)</f>
        <v>0</v>
      </c>
      <c r="AE252" s="175">
        <f>IF(AE258&gt;0,$B252*'Invoer - uitgebreid'!$J9,0)</f>
        <v>0</v>
      </c>
      <c r="AF252" s="175">
        <f>IF(AF258&gt;0,$B252*'Invoer - uitgebreid'!$J9,0)</f>
        <v>0</v>
      </c>
      <c r="AG252" s="175">
        <f>IF(AG258&gt;0,$B252*'Invoer - uitgebreid'!$J9,0)</f>
        <v>0</v>
      </c>
      <c r="AH252" s="175">
        <f>IF(AH258&gt;0,$B252*'Invoer - uitgebreid'!$J9,0)</f>
        <v>0</v>
      </c>
      <c r="AI252" s="175">
        <f>IF(AI258&gt;0,$B252*'Invoer - uitgebreid'!$J9,0)</f>
        <v>0</v>
      </c>
      <c r="AJ252" s="175">
        <f>IF(AJ258&gt;0,$B252*'Invoer - uitgebreid'!$J9,0)</f>
        <v>0</v>
      </c>
      <c r="AK252" s="175">
        <f>IF(AK258&gt;0,$B252*'Invoer - uitgebreid'!$J9,0)</f>
        <v>0</v>
      </c>
      <c r="AL252" s="175">
        <f>IF(AL258&gt;0,$B252*'Invoer - uitgebreid'!$J9,0)</f>
        <v>0</v>
      </c>
      <c r="AM252" s="175">
        <f>IF(AM258&gt;0,$B252*'Invoer - uitgebreid'!$J9,0)</f>
        <v>0</v>
      </c>
      <c r="AN252" s="175">
        <f>IF(AN258&gt;0,$B252*'Invoer - uitgebreid'!$J9,0)</f>
        <v>0</v>
      </c>
      <c r="AO252" s="175">
        <f>IF(AO258&gt;0,$B252*'Invoer - uitgebreid'!$J9,0)</f>
        <v>0</v>
      </c>
      <c r="AP252" s="175">
        <f>IF(AP258&gt;0,$B252*'Invoer - uitgebreid'!$J9,0)</f>
        <v>0</v>
      </c>
      <c r="AQ252" s="175">
        <f>IF(AQ258&gt;0,$B252*'Invoer - uitgebreid'!$J9,0)</f>
        <v>0</v>
      </c>
    </row>
    <row r="253" spans="1:43" ht="15.75" customHeight="1" x14ac:dyDescent="0.3">
      <c r="A253" s="1"/>
      <c r="B253" s="20"/>
      <c r="C253" s="20"/>
      <c r="D253" s="20"/>
      <c r="E253" s="20"/>
      <c r="F253" s="20"/>
      <c r="G253" s="20"/>
      <c r="H253" s="20"/>
      <c r="I253" s="20"/>
      <c r="J253" s="20"/>
      <c r="K253" s="20"/>
      <c r="L253" s="20"/>
      <c r="M253" s="20"/>
      <c r="N253" s="20"/>
      <c r="O253" s="20"/>
      <c r="P253" s="20"/>
      <c r="Q253" s="20"/>
      <c r="R253" s="20"/>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row>
    <row r="254" spans="1:43" ht="15.75" customHeight="1" x14ac:dyDescent="0.3">
      <c r="A254" s="7" t="s">
        <v>198</v>
      </c>
      <c r="B254" s="176"/>
      <c r="C254" s="176">
        <f t="shared" ref="C254:AQ254" si="28">SUM(C245:C252)</f>
        <v>0</v>
      </c>
      <c r="D254" s="176">
        <f t="shared" si="28"/>
        <v>0</v>
      </c>
      <c r="E254" s="176">
        <f t="shared" si="28"/>
        <v>0</v>
      </c>
      <c r="F254" s="176">
        <f t="shared" si="28"/>
        <v>0</v>
      </c>
      <c r="G254" s="176">
        <f t="shared" si="28"/>
        <v>0</v>
      </c>
      <c r="H254" s="176">
        <f t="shared" si="28"/>
        <v>0</v>
      </c>
      <c r="I254" s="176">
        <f t="shared" si="28"/>
        <v>0</v>
      </c>
      <c r="J254" s="176">
        <f t="shared" si="28"/>
        <v>0</v>
      </c>
      <c r="K254" s="176">
        <f t="shared" si="28"/>
        <v>0</v>
      </c>
      <c r="L254" s="176">
        <f t="shared" si="28"/>
        <v>0</v>
      </c>
      <c r="M254" s="176">
        <f t="shared" si="28"/>
        <v>0</v>
      </c>
      <c r="N254" s="176">
        <f t="shared" si="28"/>
        <v>0</v>
      </c>
      <c r="O254" s="176">
        <f t="shared" si="28"/>
        <v>0</v>
      </c>
      <c r="P254" s="176">
        <f t="shared" si="28"/>
        <v>0</v>
      </c>
      <c r="Q254" s="176">
        <f t="shared" si="28"/>
        <v>0</v>
      </c>
      <c r="R254" s="176">
        <f t="shared" si="28"/>
        <v>0</v>
      </c>
      <c r="S254" s="176">
        <f t="shared" si="28"/>
        <v>0</v>
      </c>
      <c r="T254" s="176">
        <f t="shared" si="28"/>
        <v>0</v>
      </c>
      <c r="U254" s="176">
        <f t="shared" si="28"/>
        <v>0</v>
      </c>
      <c r="V254" s="176">
        <f t="shared" si="28"/>
        <v>0</v>
      </c>
      <c r="W254" s="176">
        <f t="shared" si="28"/>
        <v>0</v>
      </c>
      <c r="X254" s="176">
        <f t="shared" si="28"/>
        <v>0</v>
      </c>
      <c r="Y254" s="176">
        <f t="shared" si="28"/>
        <v>0</v>
      </c>
      <c r="Z254" s="176">
        <f t="shared" si="28"/>
        <v>0</v>
      </c>
      <c r="AA254" s="176">
        <f t="shared" si="28"/>
        <v>0</v>
      </c>
      <c r="AB254" s="176">
        <f t="shared" si="28"/>
        <v>0</v>
      </c>
      <c r="AC254" s="176">
        <f t="shared" si="28"/>
        <v>0</v>
      </c>
      <c r="AD254" s="176">
        <f t="shared" si="28"/>
        <v>0</v>
      </c>
      <c r="AE254" s="176">
        <f t="shared" si="28"/>
        <v>0</v>
      </c>
      <c r="AF254" s="176">
        <f t="shared" si="28"/>
        <v>0</v>
      </c>
      <c r="AG254" s="176">
        <f t="shared" si="28"/>
        <v>0</v>
      </c>
      <c r="AH254" s="176">
        <f t="shared" si="28"/>
        <v>0</v>
      </c>
      <c r="AI254" s="176">
        <f t="shared" si="28"/>
        <v>0</v>
      </c>
      <c r="AJ254" s="176">
        <f t="shared" si="28"/>
        <v>0</v>
      </c>
      <c r="AK254" s="176">
        <f t="shared" si="28"/>
        <v>0</v>
      </c>
      <c r="AL254" s="176">
        <f t="shared" si="28"/>
        <v>0</v>
      </c>
      <c r="AM254" s="176">
        <f t="shared" si="28"/>
        <v>0</v>
      </c>
      <c r="AN254" s="176">
        <f t="shared" si="28"/>
        <v>0</v>
      </c>
      <c r="AO254" s="176">
        <f t="shared" si="28"/>
        <v>0</v>
      </c>
      <c r="AP254" s="176">
        <f t="shared" si="28"/>
        <v>0</v>
      </c>
      <c r="AQ254" s="176">
        <f t="shared" si="28"/>
        <v>0</v>
      </c>
    </row>
    <row r="255" spans="1:43" ht="15.75" customHeight="1" x14ac:dyDescent="0.3">
      <c r="A255" s="18"/>
      <c r="B255" s="20"/>
      <c r="C255" s="177"/>
      <c r="D255" s="177"/>
      <c r="E255" s="177"/>
      <c r="F255" s="177"/>
      <c r="G255" s="177"/>
      <c r="H255" s="177"/>
      <c r="I255" s="177"/>
      <c r="J255" s="177"/>
      <c r="K255" s="177"/>
      <c r="L255" s="177"/>
      <c r="M255" s="177"/>
      <c r="N255" s="177"/>
      <c r="O255" s="177"/>
      <c r="P255" s="177"/>
      <c r="Q255" s="177"/>
      <c r="R255" s="177"/>
      <c r="S255" s="177"/>
      <c r="T255" s="177"/>
      <c r="U255" s="177"/>
      <c r="V255" s="177"/>
      <c r="W255" s="177"/>
      <c r="X255" s="1"/>
      <c r="Y255" s="1"/>
      <c r="Z255" s="1"/>
      <c r="AA255" s="1"/>
      <c r="AB255" s="1"/>
      <c r="AC255" s="1"/>
      <c r="AD255" s="1"/>
      <c r="AE255" s="1"/>
      <c r="AF255" s="1"/>
      <c r="AG255" s="1"/>
      <c r="AH255" s="1"/>
      <c r="AI255" s="1"/>
      <c r="AJ255" s="1"/>
      <c r="AK255" s="1"/>
      <c r="AL255" s="1"/>
      <c r="AM255" s="1"/>
      <c r="AN255" s="1"/>
      <c r="AO255" s="1"/>
      <c r="AP255" s="1"/>
      <c r="AQ255" s="1"/>
    </row>
    <row r="256" spans="1:43" ht="15.75" customHeight="1" x14ac:dyDescent="0.3">
      <c r="A256" s="1"/>
      <c r="B256" s="1"/>
      <c r="C256" s="1"/>
      <c r="D256" s="16">
        <v>1</v>
      </c>
      <c r="E256" s="16">
        <v>2</v>
      </c>
      <c r="F256" s="16">
        <v>3</v>
      </c>
      <c r="G256" s="16">
        <v>4</v>
      </c>
      <c r="H256" s="16">
        <v>5</v>
      </c>
      <c r="I256" s="16">
        <v>6</v>
      </c>
      <c r="J256" s="16">
        <v>7</v>
      </c>
      <c r="K256" s="16">
        <v>8</v>
      </c>
      <c r="L256" s="16">
        <v>9</v>
      </c>
      <c r="M256" s="16">
        <v>10</v>
      </c>
      <c r="N256" s="16">
        <v>11</v>
      </c>
      <c r="O256" s="16">
        <v>12</v>
      </c>
      <c r="P256" s="16">
        <v>13</v>
      </c>
      <c r="Q256" s="16">
        <v>14</v>
      </c>
      <c r="R256" s="16">
        <v>15</v>
      </c>
      <c r="S256" s="16">
        <v>16</v>
      </c>
      <c r="T256" s="16">
        <v>17</v>
      </c>
      <c r="U256" s="16">
        <v>18</v>
      </c>
      <c r="V256" s="16">
        <v>19</v>
      </c>
      <c r="W256" s="16">
        <v>20</v>
      </c>
      <c r="X256" s="1"/>
      <c r="Y256" s="1"/>
      <c r="Z256" s="1"/>
      <c r="AA256" s="1"/>
      <c r="AB256" s="1"/>
      <c r="AC256" s="1"/>
      <c r="AD256" s="1"/>
      <c r="AE256" s="1"/>
      <c r="AF256" s="1"/>
      <c r="AG256" s="1"/>
      <c r="AH256" s="1"/>
      <c r="AI256" s="1"/>
      <c r="AJ256" s="1"/>
      <c r="AK256" s="1"/>
      <c r="AL256" s="1"/>
      <c r="AM256" s="1"/>
      <c r="AN256" s="1"/>
      <c r="AO256" s="1"/>
      <c r="AP256" s="1"/>
      <c r="AQ256" s="1"/>
    </row>
    <row r="257" spans="1:43" ht="15.75" customHeight="1" x14ac:dyDescent="0.35">
      <c r="A257" s="10" t="s">
        <v>207</v>
      </c>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row>
    <row r="258" spans="1:43" ht="15.75" customHeight="1" x14ac:dyDescent="0.3">
      <c r="A258" s="14" t="s">
        <v>117</v>
      </c>
      <c r="B258" s="1"/>
      <c r="C258" s="1"/>
      <c r="D258" s="13">
        <f>'Economische variabelen'!E41</f>
        <v>0</v>
      </c>
      <c r="E258" s="13">
        <f>Invoer!M7*'Economische variabelen'!E42+'Economische variabelen'!E47*Invoer!N7+Invoer!O7*'Economische variabelen'!E52+'Economische variabelen'!E57*Invoer!P7</f>
        <v>0</v>
      </c>
      <c r="F258" s="13">
        <f>Invoer!M7*'Economische variabelen'!E43+'Economische variabelen'!E48*Invoer!N7+Invoer!O7*'Economische variabelen'!E53+'Economische variabelen'!E58*Invoer!P7</f>
        <v>0</v>
      </c>
      <c r="G258" s="13">
        <f>IF(G244&lt;='Invoer - uitgebreid'!$K9,'Economische variabelen'!$E44*Invoer!$M7+Invoer!$N7*'Economische variabelen'!$E49+'Economische variabelen'!$E54*Invoer!$O7+Invoer!$P7*'Economische variabelen'!$E59,0)</f>
        <v>0</v>
      </c>
      <c r="H258" s="13">
        <f>IF(H244&lt;='Invoer - uitgebreid'!$K9,'Economische variabelen'!$E44*Invoer!$M7+Invoer!$N7*'Economische variabelen'!$E49+'Economische variabelen'!$E54*Invoer!$O7+Invoer!$P7*'Economische variabelen'!$E59,0)</f>
        <v>0</v>
      </c>
      <c r="I258" s="13">
        <f>IF(I244&lt;='Invoer - uitgebreid'!$K9,'Economische variabelen'!$E44*Invoer!$M7+Invoer!$N7*'Economische variabelen'!$E49+'Economische variabelen'!$E54*Invoer!$O7+Invoer!$P7*'Economische variabelen'!$E59,0)</f>
        <v>0</v>
      </c>
      <c r="J258" s="13">
        <f>IF(J244&lt;='Invoer - uitgebreid'!$K9,'Economische variabelen'!$E44*Invoer!$M7+Invoer!$N7*'Economische variabelen'!$E49+'Economische variabelen'!$E54*Invoer!$O7+Invoer!$P7*'Economische variabelen'!$E59,0)</f>
        <v>0</v>
      </c>
      <c r="K258" s="13">
        <f>IF(K244&lt;='Invoer - uitgebreid'!$K9,'Economische variabelen'!$E44*Invoer!$M7+Invoer!$N7*'Economische variabelen'!$E49+'Economische variabelen'!$E54*Invoer!$O7+Invoer!$P7*'Economische variabelen'!$E59,0)</f>
        <v>0</v>
      </c>
      <c r="L258" s="13">
        <f>IF(L244&lt;='Invoer - uitgebreid'!$K9,'Economische variabelen'!$E44*Invoer!$M7+Invoer!$N7*'Economische variabelen'!$E49+'Economische variabelen'!$E54*Invoer!$O7+Invoer!$P7*'Economische variabelen'!$E59,0)</f>
        <v>0</v>
      </c>
      <c r="M258" s="13">
        <f>IF(M244&lt;='Invoer - uitgebreid'!$K9,'Economische variabelen'!$E44*Invoer!$M7+Invoer!$N7*'Economische variabelen'!$E49+'Economische variabelen'!$E54*Invoer!$O7+Invoer!$P7*'Economische variabelen'!$E59,0)</f>
        <v>0</v>
      </c>
      <c r="N258" s="13">
        <f>IF(N244&lt;='Invoer - uitgebreid'!$K9,'Economische variabelen'!$E44*Invoer!$M7+Invoer!$N7*'Economische variabelen'!$E49+'Economische variabelen'!$E54*Invoer!$O7+Invoer!$P7*'Economische variabelen'!$E59,0)</f>
        <v>0</v>
      </c>
      <c r="O258" s="13">
        <f>IF(O244&lt;='Invoer - uitgebreid'!$K9,'Economische variabelen'!$E44*Invoer!$M7+Invoer!$N7*'Economische variabelen'!$E49+'Economische variabelen'!$E54*Invoer!$O7+Invoer!$P7*'Economische variabelen'!$E59,0)</f>
        <v>0</v>
      </c>
      <c r="P258" s="13">
        <f>IF(P244&lt;='Invoer - uitgebreid'!$K9,'Economische variabelen'!$E44*Invoer!$M7+Invoer!$N7*'Economische variabelen'!$E49+'Economische variabelen'!$E54*Invoer!$O7+Invoer!$P7*'Economische variabelen'!$E59,0)</f>
        <v>0</v>
      </c>
      <c r="Q258" s="13">
        <f>IF(Q244&lt;='Invoer - uitgebreid'!$K9,'Economische variabelen'!$E44*Invoer!$M7+Invoer!$N7*'Economische variabelen'!$E49+'Economische variabelen'!$E54*Invoer!$O7+Invoer!$P7*'Economische variabelen'!$E59,0)</f>
        <v>0</v>
      </c>
      <c r="R258" s="13">
        <f>IF(R244&lt;='Invoer - uitgebreid'!$K9,'Economische variabelen'!$E44*Invoer!$M7+Invoer!$N7*'Economische variabelen'!$E49+'Economische variabelen'!$E54*Invoer!$O7+Invoer!$P7*'Economische variabelen'!$E59,0)</f>
        <v>0</v>
      </c>
      <c r="S258" s="13">
        <f>IF(S244&lt;='Invoer - uitgebreid'!$K9,'Economische variabelen'!$E44*Invoer!$M7+Invoer!$N7*'Economische variabelen'!$E49+'Economische variabelen'!$E54*Invoer!$O7+Invoer!$P7*'Economische variabelen'!$E59,0)</f>
        <v>0</v>
      </c>
      <c r="T258" s="13">
        <f>IF(T244&lt;='Invoer - uitgebreid'!$K9,'Economische variabelen'!$E44*Invoer!$M7+Invoer!$N7*'Economische variabelen'!$E49+'Economische variabelen'!$E54*Invoer!$O7+Invoer!$P7*'Economische variabelen'!$E59,0)</f>
        <v>0</v>
      </c>
      <c r="U258" s="13">
        <f>IF(U244&lt;='Invoer - uitgebreid'!$K9,'Economische variabelen'!$E44*Invoer!$M7+Invoer!$N7*'Economische variabelen'!$E49+'Economische variabelen'!$E54*Invoer!$O7+Invoer!$P7*'Economische variabelen'!$E59,0)</f>
        <v>0</v>
      </c>
      <c r="V258" s="13">
        <f>IF(V244&lt;='Invoer - uitgebreid'!$K9,'Economische variabelen'!$E44*Invoer!$M7+Invoer!$N7*'Economische variabelen'!$E49+'Economische variabelen'!$E54*Invoer!$O7+Invoer!$P7*'Economische variabelen'!$E59,0)</f>
        <v>0</v>
      </c>
      <c r="W258" s="13">
        <f>IF(W244&lt;='Invoer - uitgebreid'!$K9,'Economische variabelen'!$E44*Invoer!$M7+Invoer!$N7*'Economische variabelen'!$E49+'Economische variabelen'!$E54*Invoer!$O7+Invoer!$P7*'Economische variabelen'!$E59,0)</f>
        <v>0</v>
      </c>
      <c r="X258" s="13">
        <f>IF(X244&lt;='Invoer - uitgebreid'!$K9,'Economische variabelen'!$E44*Invoer!$M7+Invoer!$N7*'Economische variabelen'!$E49+'Economische variabelen'!$E54*Invoer!$O7+Invoer!$P7*'Economische variabelen'!$E59,0)</f>
        <v>0</v>
      </c>
      <c r="Y258" s="13">
        <f>IF(Y244&lt;='Invoer - uitgebreid'!$K9,'Economische variabelen'!$E44*Invoer!$M7+Invoer!$N7*'Economische variabelen'!$E49+'Economische variabelen'!$E54*Invoer!$O7+Invoer!$P7*'Economische variabelen'!$E59,0)</f>
        <v>0</v>
      </c>
      <c r="Z258" s="13">
        <f>IF(Z244&lt;='Invoer - uitgebreid'!$K9,'Economische variabelen'!$E44*Invoer!$M7+Invoer!$N7*'Economische variabelen'!$E49+'Economische variabelen'!$E54*Invoer!$O7+Invoer!$P7*'Economische variabelen'!$E59,0)</f>
        <v>0</v>
      </c>
      <c r="AA258" s="13">
        <f>IF(AA244&lt;='Invoer - uitgebreid'!$K9,'Economische variabelen'!$E44*Invoer!$M7+Invoer!$N7*'Economische variabelen'!$E49+'Economische variabelen'!$E54*Invoer!$O7+Invoer!$P7*'Economische variabelen'!$E59,0)</f>
        <v>0</v>
      </c>
      <c r="AB258" s="13">
        <f>IF(AB244&lt;='Invoer - uitgebreid'!$K9,'Economische variabelen'!$E44*Invoer!$M7+Invoer!$N7*'Economische variabelen'!$E49+'Economische variabelen'!$E54*Invoer!$O7+Invoer!$P7*'Economische variabelen'!$E59,0)</f>
        <v>0</v>
      </c>
      <c r="AC258" s="13">
        <f>IF(AC244&lt;='Invoer - uitgebreid'!$K9,'Economische variabelen'!$E44*Invoer!$M7+Invoer!$N7*'Economische variabelen'!$E49+'Economische variabelen'!$E54*Invoer!$O7+Invoer!$P7*'Economische variabelen'!$E59,0)</f>
        <v>0</v>
      </c>
      <c r="AD258" s="13">
        <f>IF(AD244&lt;='Invoer - uitgebreid'!$K9,'Economische variabelen'!$E44*Invoer!$M7+Invoer!$N7*'Economische variabelen'!$E49+'Economische variabelen'!$E54*Invoer!$O7+Invoer!$P7*'Economische variabelen'!$E59,0)</f>
        <v>0</v>
      </c>
      <c r="AE258" s="13">
        <f>IF(AE244&lt;='Invoer - uitgebreid'!$K9,'Economische variabelen'!$E44*Invoer!$M7+Invoer!$N7*'Economische variabelen'!$E49+'Economische variabelen'!$E54*Invoer!$O7+Invoer!$P7*'Economische variabelen'!$E59,0)</f>
        <v>0</v>
      </c>
      <c r="AF258" s="13">
        <f>IF(AF244&lt;='Invoer - uitgebreid'!$K9,'Economische variabelen'!$E44*Invoer!$M7+Invoer!$N7*'Economische variabelen'!$E49+'Economische variabelen'!$E54*Invoer!$O7+Invoer!$P7*'Economische variabelen'!$E59,0)</f>
        <v>0</v>
      </c>
      <c r="AG258" s="13">
        <f>IF(AG244&lt;='Invoer - uitgebreid'!$K9,'Economische variabelen'!$E44*Invoer!$M7+Invoer!$N7*'Economische variabelen'!$E49+'Economische variabelen'!$E54*Invoer!$O7+Invoer!$P7*'Economische variabelen'!$E59,0)</f>
        <v>0</v>
      </c>
      <c r="AH258" s="13">
        <f>IF(AH244&lt;='Invoer - uitgebreid'!$K9,'Economische variabelen'!$E44*Invoer!$M7+Invoer!$N7*'Economische variabelen'!$E49+'Economische variabelen'!$E54*Invoer!$O7+Invoer!$P7*'Economische variabelen'!$E59,0)</f>
        <v>0</v>
      </c>
      <c r="AI258" s="13">
        <f>IF(AI244&lt;='Invoer - uitgebreid'!$K9,'Economische variabelen'!$E44*Invoer!$M7+Invoer!$N7*'Economische variabelen'!$E49+'Economische variabelen'!$E54*Invoer!$O7+Invoer!$P7*'Economische variabelen'!$E59,0)</f>
        <v>0</v>
      </c>
      <c r="AJ258" s="13">
        <f>IF(AJ244&lt;='Invoer - uitgebreid'!$K9,'Economische variabelen'!$E44*Invoer!$M7+Invoer!$N7*'Economische variabelen'!$E49+'Economische variabelen'!$E54*Invoer!$O7+Invoer!$P7*'Economische variabelen'!$E59,0)</f>
        <v>0</v>
      </c>
      <c r="AK258" s="13">
        <f>IF(AK244&lt;='Invoer - uitgebreid'!$K9,'Economische variabelen'!$E44*Invoer!$M7+Invoer!$N7*'Economische variabelen'!$E49+'Economische variabelen'!$E54*Invoer!$O7+Invoer!$P7*'Economische variabelen'!$E59,0)</f>
        <v>0</v>
      </c>
      <c r="AL258" s="13">
        <f>IF(AL244&lt;='Invoer - uitgebreid'!$K9,'Economische variabelen'!$E44*Invoer!$M7+Invoer!$N7*'Economische variabelen'!$E49+'Economische variabelen'!$E54*Invoer!$O7+Invoer!$P7*'Economische variabelen'!$E59,0)</f>
        <v>0</v>
      </c>
      <c r="AM258" s="13">
        <f>IF(AM244&lt;='Invoer - uitgebreid'!$K9,'Economische variabelen'!$E44*Invoer!$M7+Invoer!$N7*'Economische variabelen'!$E49+'Economische variabelen'!$E54*Invoer!$O7+Invoer!$P7*'Economische variabelen'!$E59,0)</f>
        <v>0</v>
      </c>
      <c r="AN258" s="13">
        <f>IF(AN244&lt;='Invoer - uitgebreid'!$K9,'Economische variabelen'!$E44*Invoer!$M7+Invoer!$N7*'Economische variabelen'!$E49+'Economische variabelen'!$E54*Invoer!$O7+Invoer!$P7*'Economische variabelen'!$E59,0)</f>
        <v>0</v>
      </c>
      <c r="AO258" s="13">
        <f>IF(AO244&lt;='Invoer - uitgebreid'!$K9,'Economische variabelen'!$E44*Invoer!$M7+Invoer!$N7*'Economische variabelen'!$E49+'Economische variabelen'!$E54*Invoer!$O7+Invoer!$P7*'Economische variabelen'!$E59,0)</f>
        <v>0</v>
      </c>
      <c r="AP258" s="13">
        <f>IF(AP244&lt;='Invoer - uitgebreid'!$K9,'Economische variabelen'!$E44*Invoer!$M7+Invoer!$N7*'Economische variabelen'!$E49+'Economische variabelen'!$E54*Invoer!$O7+Invoer!$P7*'Economische variabelen'!$E59,0)</f>
        <v>0</v>
      </c>
      <c r="AQ258" s="13">
        <f>IF(AQ244&lt;='Invoer - uitgebreid'!$K9,'Economische variabelen'!$E44*Invoer!$M7+Invoer!$N7*'Economische variabelen'!$E49+'Economische variabelen'!$E54*Invoer!$O7+Invoer!$P7*'Economische variabelen'!$E59,0)</f>
        <v>0</v>
      </c>
    </row>
    <row r="259" spans="1:43" ht="15.75" customHeight="1" x14ac:dyDescent="0.3">
      <c r="A259" s="16"/>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row>
    <row r="260" spans="1:43" ht="15.75" customHeight="1" x14ac:dyDescent="0.3">
      <c r="A260" s="7" t="s">
        <v>208</v>
      </c>
      <c r="B260" s="7"/>
      <c r="C260" s="176"/>
      <c r="D260" s="176">
        <f>D258*'Economische variabelen'!$J51</f>
        <v>0</v>
      </c>
      <c r="E260" s="176">
        <f>E258*'Economische variabelen'!$J51</f>
        <v>0</v>
      </c>
      <c r="F260" s="176">
        <f>F258*'Economische variabelen'!$J51</f>
        <v>0</v>
      </c>
      <c r="G260" s="176">
        <f>G258*'Economische variabelen'!$J51</f>
        <v>0</v>
      </c>
      <c r="H260" s="176">
        <f>H258*'Economische variabelen'!$J51</f>
        <v>0</v>
      </c>
      <c r="I260" s="176">
        <f>I258*'Economische variabelen'!$J51</f>
        <v>0</v>
      </c>
      <c r="J260" s="176">
        <f>J258*'Economische variabelen'!$J51</f>
        <v>0</v>
      </c>
      <c r="K260" s="176">
        <f>K258*'Economische variabelen'!$J51</f>
        <v>0</v>
      </c>
      <c r="L260" s="176">
        <f>L258*'Economische variabelen'!$J51</f>
        <v>0</v>
      </c>
      <c r="M260" s="176">
        <f>M258*'Economische variabelen'!$J51</f>
        <v>0</v>
      </c>
      <c r="N260" s="176">
        <f>N258*'Economische variabelen'!$J51</f>
        <v>0</v>
      </c>
      <c r="O260" s="176">
        <f>O258*'Economische variabelen'!$J51</f>
        <v>0</v>
      </c>
      <c r="P260" s="176">
        <f>P258*'Economische variabelen'!$J51</f>
        <v>0</v>
      </c>
      <c r="Q260" s="176">
        <f>Q258*'Economische variabelen'!$J51</f>
        <v>0</v>
      </c>
      <c r="R260" s="176">
        <f>R258*'Economische variabelen'!$J51</f>
        <v>0</v>
      </c>
      <c r="S260" s="176">
        <f>S258*'Economische variabelen'!$J51</f>
        <v>0</v>
      </c>
      <c r="T260" s="176">
        <f>T258*'Economische variabelen'!$J51</f>
        <v>0</v>
      </c>
      <c r="U260" s="176">
        <f>U258*'Economische variabelen'!$J51</f>
        <v>0</v>
      </c>
      <c r="V260" s="176">
        <f>V258*'Economische variabelen'!$J51</f>
        <v>0</v>
      </c>
      <c r="W260" s="176">
        <f>W258*'Economische variabelen'!$J51</f>
        <v>0</v>
      </c>
      <c r="X260" s="176">
        <f>X258*'Economische variabelen'!$J51</f>
        <v>0</v>
      </c>
      <c r="Y260" s="176">
        <f>Y258*'Economische variabelen'!$J51</f>
        <v>0</v>
      </c>
      <c r="Z260" s="176">
        <f>Z258*'Economische variabelen'!$J51</f>
        <v>0</v>
      </c>
      <c r="AA260" s="176">
        <f>AA258*'Economische variabelen'!$J51</f>
        <v>0</v>
      </c>
      <c r="AB260" s="176">
        <f>AB258*'Economische variabelen'!$J51</f>
        <v>0</v>
      </c>
      <c r="AC260" s="176">
        <f>AC258*'Economische variabelen'!$J51</f>
        <v>0</v>
      </c>
      <c r="AD260" s="176">
        <f>AD258*'Economische variabelen'!$J51</f>
        <v>0</v>
      </c>
      <c r="AE260" s="176">
        <f>AE258*'Economische variabelen'!$J51</f>
        <v>0</v>
      </c>
      <c r="AF260" s="176">
        <f>AF258*'Economische variabelen'!$J51</f>
        <v>0</v>
      </c>
      <c r="AG260" s="176">
        <f>AG258*'Economische variabelen'!$J51</f>
        <v>0</v>
      </c>
      <c r="AH260" s="176">
        <f>AH258*'Economische variabelen'!$J51</f>
        <v>0</v>
      </c>
      <c r="AI260" s="176">
        <f>AI258*'Economische variabelen'!$J51</f>
        <v>0</v>
      </c>
      <c r="AJ260" s="176">
        <f>AJ258*'Economische variabelen'!$J51</f>
        <v>0</v>
      </c>
      <c r="AK260" s="176">
        <f>AK258*'Economische variabelen'!$J51</f>
        <v>0</v>
      </c>
      <c r="AL260" s="176">
        <f>AL258*'Economische variabelen'!$J51</f>
        <v>0</v>
      </c>
      <c r="AM260" s="176">
        <f>AM258*'Economische variabelen'!$J51</f>
        <v>0</v>
      </c>
      <c r="AN260" s="176">
        <f>AN258*'Economische variabelen'!$J51</f>
        <v>0</v>
      </c>
      <c r="AO260" s="176">
        <f>AO258*'Economische variabelen'!$J51</f>
        <v>0</v>
      </c>
      <c r="AP260" s="176">
        <f>AP258*'Economische variabelen'!$J51</f>
        <v>0</v>
      </c>
      <c r="AQ260" s="176">
        <f>AQ258*'Economische variabelen'!$J51</f>
        <v>0</v>
      </c>
    </row>
    <row r="261" spans="1:43" ht="15.75" customHeight="1" x14ac:dyDescent="0.3">
      <c r="A261" s="16"/>
      <c r="B261" s="1"/>
      <c r="C261" s="20"/>
      <c r="D261" s="20"/>
      <c r="E261" s="20"/>
      <c r="F261" s="20"/>
      <c r="G261" s="20"/>
      <c r="H261" s="20"/>
      <c r="I261" s="20"/>
      <c r="J261" s="20"/>
      <c r="K261" s="20"/>
      <c r="L261" s="20"/>
      <c r="M261" s="20"/>
      <c r="N261" s="20"/>
      <c r="O261" s="20"/>
      <c r="P261" s="20"/>
      <c r="Q261" s="20"/>
      <c r="R261" s="20"/>
      <c r="S261" s="20"/>
      <c r="T261" s="20"/>
      <c r="U261" s="20"/>
      <c r="V261" s="20"/>
      <c r="W261" s="20"/>
      <c r="X261" s="1"/>
      <c r="Y261" s="1"/>
      <c r="Z261" s="1"/>
      <c r="AA261" s="1"/>
      <c r="AB261" s="1"/>
      <c r="AC261" s="1"/>
      <c r="AD261" s="1"/>
      <c r="AE261" s="1"/>
      <c r="AF261" s="1"/>
      <c r="AG261" s="1"/>
      <c r="AH261" s="1"/>
      <c r="AI261" s="1"/>
      <c r="AJ261" s="1"/>
      <c r="AK261" s="1"/>
      <c r="AL261" s="1"/>
      <c r="AM261" s="1"/>
      <c r="AN261" s="1"/>
      <c r="AO261" s="1"/>
      <c r="AP261" s="1"/>
      <c r="AQ261" s="1"/>
    </row>
    <row r="262" spans="1:43" ht="15.75" customHeight="1" x14ac:dyDescent="0.35">
      <c r="A262" s="10" t="s">
        <v>58</v>
      </c>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row>
    <row r="263" spans="1:43" ht="15.75" customHeight="1" x14ac:dyDescent="0.3">
      <c r="A263" s="14" t="s">
        <v>59</v>
      </c>
      <c r="B263" s="20"/>
      <c r="C263" s="1"/>
      <c r="D263" s="175">
        <f>IF(D258&gt;0,'Economische variabelen'!$H52*'Invoer - uitgebreid'!$J9,0)</f>
        <v>0</v>
      </c>
      <c r="E263" s="175">
        <f>IF(E258&gt;0,'Economische variabelen'!$J52*'Invoer - uitgebreid'!$J9,0)</f>
        <v>0</v>
      </c>
      <c r="F263" s="175">
        <f>IF(F258&gt;0,'Economische variabelen'!$J52*'Invoer - uitgebreid'!$J9,0)</f>
        <v>0</v>
      </c>
      <c r="G263" s="175">
        <f>IF(G258&gt;0,'Economische variabelen'!$J52*'Invoer - uitgebreid'!$J9,0)</f>
        <v>0</v>
      </c>
      <c r="H263" s="175">
        <f>IF(H258&gt;0,'Economische variabelen'!$J52*'Invoer - uitgebreid'!$J9,0)</f>
        <v>0</v>
      </c>
      <c r="I263" s="175">
        <f>IF(I258&gt;0,'Economische variabelen'!$J52*'Invoer - uitgebreid'!$J9,0)</f>
        <v>0</v>
      </c>
      <c r="J263" s="175">
        <f>IF(J258&gt;0,'Economische variabelen'!$J52*'Invoer - uitgebreid'!$J9,0)</f>
        <v>0</v>
      </c>
      <c r="K263" s="175">
        <f>IF(K258&gt;0,'Economische variabelen'!$J52*'Invoer - uitgebreid'!$J9,0)</f>
        <v>0</v>
      </c>
      <c r="L263" s="175">
        <f>IF(L258&gt;0,'Economische variabelen'!$J52*'Invoer - uitgebreid'!$J9,0)</f>
        <v>0</v>
      </c>
      <c r="M263" s="175">
        <f>IF(M258&gt;0,'Economische variabelen'!$J52*'Invoer - uitgebreid'!$J9,0)</f>
        <v>0</v>
      </c>
      <c r="N263" s="175">
        <f>IF(N258&gt;0,'Economische variabelen'!$J52*'Invoer - uitgebreid'!$J9,0)</f>
        <v>0</v>
      </c>
      <c r="O263" s="175">
        <f>IF(O258&gt;0,'Economische variabelen'!$J52*'Invoer - uitgebreid'!$J9,0)</f>
        <v>0</v>
      </c>
      <c r="P263" s="175">
        <f>IF(P258&gt;0,'Economische variabelen'!$J52*'Invoer - uitgebreid'!$J9,0)</f>
        <v>0</v>
      </c>
      <c r="Q263" s="175">
        <f>IF(Q258&gt;0,'Economische variabelen'!$J52*'Invoer - uitgebreid'!$J9,0)</f>
        <v>0</v>
      </c>
      <c r="R263" s="175">
        <f>IF(R258&gt;0,'Economische variabelen'!$J52*'Invoer - uitgebreid'!$J9,0)</f>
        <v>0</v>
      </c>
      <c r="S263" s="175">
        <f>IF(S258&gt;0,'Economische variabelen'!$J52*'Invoer - uitgebreid'!$J9,0)</f>
        <v>0</v>
      </c>
      <c r="T263" s="175">
        <f>IF(T258&gt;0,'Economische variabelen'!$J52*'Invoer - uitgebreid'!$J9,0)</f>
        <v>0</v>
      </c>
      <c r="U263" s="175">
        <f>IF(U258&gt;0,'Economische variabelen'!$J52*'Invoer - uitgebreid'!$J9,0)</f>
        <v>0</v>
      </c>
      <c r="V263" s="175">
        <f>IF(V258&gt;0,'Economische variabelen'!$J52*'Invoer - uitgebreid'!$J9,0)</f>
        <v>0</v>
      </c>
      <c r="W263" s="175">
        <f>IF(W258&gt;0,'Economische variabelen'!$J52*'Invoer - uitgebreid'!$J9,0)</f>
        <v>0</v>
      </c>
      <c r="X263" s="175">
        <f>IF(X258&gt;0,'Economische variabelen'!$J52*'Invoer - uitgebreid'!$J9,0)</f>
        <v>0</v>
      </c>
      <c r="Y263" s="175">
        <f>IF(Y258&gt;0,'Economische variabelen'!$J52*'Invoer - uitgebreid'!$J9,0)</f>
        <v>0</v>
      </c>
      <c r="Z263" s="175">
        <f>IF(Z258&gt;0,'Economische variabelen'!$J52*'Invoer - uitgebreid'!$J9,0)</f>
        <v>0</v>
      </c>
      <c r="AA263" s="175">
        <f>IF(AA258&gt;0,'Economische variabelen'!$J52*'Invoer - uitgebreid'!$J9,0)</f>
        <v>0</v>
      </c>
      <c r="AB263" s="175">
        <f>IF(AB258&gt;0,'Economische variabelen'!$J52*'Invoer - uitgebreid'!$J9,0)</f>
        <v>0</v>
      </c>
      <c r="AC263" s="175">
        <f>IF(AC258&gt;0,'Economische variabelen'!$J52*'Invoer - uitgebreid'!$J9,0)</f>
        <v>0</v>
      </c>
      <c r="AD263" s="175">
        <f>IF(AD258&gt;0,'Economische variabelen'!$J52*'Invoer - uitgebreid'!$J9,0)</f>
        <v>0</v>
      </c>
      <c r="AE263" s="175">
        <f>IF(AE258&gt;0,'Economische variabelen'!$J52*'Invoer - uitgebreid'!$J9,0)</f>
        <v>0</v>
      </c>
      <c r="AF263" s="175">
        <f>IF(AF258&gt;0,'Economische variabelen'!$J52*'Invoer - uitgebreid'!$J9,0)</f>
        <v>0</v>
      </c>
      <c r="AG263" s="175">
        <f>IF(AG258&gt;0,'Economische variabelen'!$J52*'Invoer - uitgebreid'!$J9,0)</f>
        <v>0</v>
      </c>
      <c r="AH263" s="175">
        <f>IF(AH258&gt;0,'Economische variabelen'!$J52*'Invoer - uitgebreid'!$J9,0)</f>
        <v>0</v>
      </c>
      <c r="AI263" s="175">
        <f>IF(AI258&gt;0,'Economische variabelen'!$J52*'Invoer - uitgebreid'!$J9,0)</f>
        <v>0</v>
      </c>
      <c r="AJ263" s="175">
        <f>IF(AJ258&gt;0,'Economische variabelen'!$J52*'Invoer - uitgebreid'!$J9,0)</f>
        <v>0</v>
      </c>
      <c r="AK263" s="175">
        <f>IF(AK258&gt;0,'Economische variabelen'!$J52*'Invoer - uitgebreid'!$J9,0)</f>
        <v>0</v>
      </c>
      <c r="AL263" s="175">
        <f>IF(AL258&gt;0,'Economische variabelen'!$J52*'Invoer - uitgebreid'!$J9,0)</f>
        <v>0</v>
      </c>
      <c r="AM263" s="175">
        <f>IF(AM258&gt;0,'Economische variabelen'!$J52*'Invoer - uitgebreid'!$J9,0)</f>
        <v>0</v>
      </c>
      <c r="AN263" s="175">
        <f>IF(AN258&gt;0,'Economische variabelen'!$J52*'Invoer - uitgebreid'!$J9,0)</f>
        <v>0</v>
      </c>
      <c r="AO263" s="175">
        <f>IF(AO258&gt;0,'Economische variabelen'!$J52*'Invoer - uitgebreid'!$J9,0)</f>
        <v>0</v>
      </c>
      <c r="AP263" s="175">
        <f>IF(AP258&gt;0,'Economische variabelen'!$J52*'Invoer - uitgebreid'!$J9,0)</f>
        <v>0</v>
      </c>
      <c r="AQ263" s="175">
        <f>IF(AQ258&gt;0,'Economische variabelen'!$J52*'Invoer - uitgebreid'!$J9,0)</f>
        <v>0</v>
      </c>
    </row>
    <row r="264" spans="1:43" ht="15.75" customHeight="1" x14ac:dyDescent="0.3">
      <c r="A264" s="14" t="s">
        <v>209</v>
      </c>
      <c r="B264" s="20"/>
      <c r="C264" s="1"/>
      <c r="D264" s="175">
        <f>IF(D258&gt;0,'Economische variabelen'!$H53*'Invoer - uitgebreid'!$J9,0)</f>
        <v>0</v>
      </c>
      <c r="E264" s="175">
        <f>IF(E258&gt;0,'Economische variabelen'!$J53*'Invoer - uitgebreid'!$J9,0)</f>
        <v>0</v>
      </c>
      <c r="F264" s="175">
        <f>IF(F258&gt;0,'Economische variabelen'!$J53*'Invoer - uitgebreid'!$J9,0)</f>
        <v>0</v>
      </c>
      <c r="G264" s="175">
        <f>IF(G258&gt;0,'Economische variabelen'!$J53*'Invoer - uitgebreid'!$J9,0)</f>
        <v>0</v>
      </c>
      <c r="H264" s="175">
        <f>IF(H258&gt;0,'Economische variabelen'!$J53*'Invoer - uitgebreid'!$J9,0)</f>
        <v>0</v>
      </c>
      <c r="I264" s="175">
        <f>IF(I258&gt;0,'Economische variabelen'!$J53*'Invoer - uitgebreid'!$J9,0)</f>
        <v>0</v>
      </c>
      <c r="J264" s="175">
        <f>IF(J258&gt;0,'Economische variabelen'!$J53*'Invoer - uitgebreid'!$J9,0)</f>
        <v>0</v>
      </c>
      <c r="K264" s="175">
        <f>IF(K258&gt;0,'Economische variabelen'!$J53*'Invoer - uitgebreid'!$J9,0)</f>
        <v>0</v>
      </c>
      <c r="L264" s="175">
        <f>IF(L258&gt;0,'Economische variabelen'!$J53*'Invoer - uitgebreid'!$J9,0)</f>
        <v>0</v>
      </c>
      <c r="M264" s="175">
        <f>IF(M258&gt;0,'Economische variabelen'!$J53*'Invoer - uitgebreid'!$J9,0)</f>
        <v>0</v>
      </c>
      <c r="N264" s="175">
        <f>IF(N258&gt;0,'Economische variabelen'!$J53*'Invoer - uitgebreid'!$J9,0)</f>
        <v>0</v>
      </c>
      <c r="O264" s="175">
        <f>IF(O258&gt;0,'Economische variabelen'!$J53*'Invoer - uitgebreid'!$J9,0)</f>
        <v>0</v>
      </c>
      <c r="P264" s="175">
        <f>IF(P258&gt;0,'Economische variabelen'!$J53*'Invoer - uitgebreid'!$J9,0)</f>
        <v>0</v>
      </c>
      <c r="Q264" s="175">
        <f>IF(Q258&gt;0,'Economische variabelen'!$J53*'Invoer - uitgebreid'!$J9,0)</f>
        <v>0</v>
      </c>
      <c r="R264" s="175">
        <f>IF(R258&gt;0,'Economische variabelen'!$J53*'Invoer - uitgebreid'!$J9,0)</f>
        <v>0</v>
      </c>
      <c r="S264" s="175">
        <f>IF(S258&gt;0,'Economische variabelen'!$J53*'Invoer - uitgebreid'!$J9,0)</f>
        <v>0</v>
      </c>
      <c r="T264" s="175">
        <f>IF(T258&gt;0,'Economische variabelen'!$J53*'Invoer - uitgebreid'!$J9,0)</f>
        <v>0</v>
      </c>
      <c r="U264" s="175">
        <f>IF(U258&gt;0,'Economische variabelen'!$J53*'Invoer - uitgebreid'!$J9,0)</f>
        <v>0</v>
      </c>
      <c r="V264" s="175">
        <f>IF(V258&gt;0,'Economische variabelen'!$J53*'Invoer - uitgebreid'!$J9,0)</f>
        <v>0</v>
      </c>
      <c r="W264" s="175">
        <f>IF(W258&gt;0,'Economische variabelen'!$J53*'Invoer - uitgebreid'!$J9,0)</f>
        <v>0</v>
      </c>
      <c r="X264" s="175">
        <f>IF(X258&gt;0,'Economische variabelen'!$J53*'Invoer - uitgebreid'!$J9,0)</f>
        <v>0</v>
      </c>
      <c r="Y264" s="175">
        <f>IF(Y258&gt;0,'Economische variabelen'!$J53*'Invoer - uitgebreid'!$J9,0)</f>
        <v>0</v>
      </c>
      <c r="Z264" s="175">
        <f>IF(Z258&gt;0,'Economische variabelen'!$J53*'Invoer - uitgebreid'!$J9,0)</f>
        <v>0</v>
      </c>
      <c r="AA264" s="175">
        <f>IF(AA258&gt;0,'Economische variabelen'!$J53*'Invoer - uitgebreid'!$J9,0)</f>
        <v>0</v>
      </c>
      <c r="AB264" s="175">
        <f>IF(AB258&gt;0,'Economische variabelen'!$J53*'Invoer - uitgebreid'!$J9,0)</f>
        <v>0</v>
      </c>
      <c r="AC264" s="175">
        <f>IF(AC258&gt;0,'Economische variabelen'!$J53*'Invoer - uitgebreid'!$J9,0)</f>
        <v>0</v>
      </c>
      <c r="AD264" s="175">
        <f>IF(AD258&gt;0,'Economische variabelen'!$J53*'Invoer - uitgebreid'!$J9,0)</f>
        <v>0</v>
      </c>
      <c r="AE264" s="175">
        <f>IF(AE258&gt;0,'Economische variabelen'!$J53*'Invoer - uitgebreid'!$J9,0)</f>
        <v>0</v>
      </c>
      <c r="AF264" s="175">
        <f>IF(AF258&gt;0,'Economische variabelen'!$J53*'Invoer - uitgebreid'!$J9,0)</f>
        <v>0</v>
      </c>
      <c r="AG264" s="175">
        <f>IF(AG258&gt;0,'Economische variabelen'!$J53*'Invoer - uitgebreid'!$J9,0)</f>
        <v>0</v>
      </c>
      <c r="AH264" s="175">
        <f>IF(AH258&gt;0,'Economische variabelen'!$J53*'Invoer - uitgebreid'!$J9,0)</f>
        <v>0</v>
      </c>
      <c r="AI264" s="175">
        <f>IF(AI258&gt;0,'Economische variabelen'!$J53*'Invoer - uitgebreid'!$J9,0)</f>
        <v>0</v>
      </c>
      <c r="AJ264" s="175">
        <f>IF(AJ258&gt;0,'Economische variabelen'!$J53*'Invoer - uitgebreid'!$J9,0)</f>
        <v>0</v>
      </c>
      <c r="AK264" s="175">
        <f>IF(AK258&gt;0,'Economische variabelen'!$J53*'Invoer - uitgebreid'!$J9,0)</f>
        <v>0</v>
      </c>
      <c r="AL264" s="175">
        <f>IF(AL258&gt;0,'Economische variabelen'!$J53*'Invoer - uitgebreid'!$J9,0)</f>
        <v>0</v>
      </c>
      <c r="AM264" s="175">
        <f>IF(AM258&gt;0,'Economische variabelen'!$J53*'Invoer - uitgebreid'!$J9,0)</f>
        <v>0</v>
      </c>
      <c r="AN264" s="175">
        <f>IF(AN258&gt;0,'Economische variabelen'!$J53*'Invoer - uitgebreid'!$J9,0)</f>
        <v>0</v>
      </c>
      <c r="AO264" s="175">
        <f>IF(AO258&gt;0,'Economische variabelen'!$J53*'Invoer - uitgebreid'!$J9,0)</f>
        <v>0</v>
      </c>
      <c r="AP264" s="175">
        <f>IF(AP258&gt;0,'Economische variabelen'!$J53*'Invoer - uitgebreid'!$J9,0)</f>
        <v>0</v>
      </c>
      <c r="AQ264" s="175">
        <f>IF(AQ258&gt;0,'Economische variabelen'!$J53*'Invoer - uitgebreid'!$J9,0)</f>
        <v>0</v>
      </c>
    </row>
    <row r="265" spans="1:43"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row>
    <row r="266" spans="1:43" ht="15.75" customHeight="1" x14ac:dyDescent="0.3">
      <c r="A266" s="7" t="s">
        <v>210</v>
      </c>
      <c r="B266" s="176"/>
      <c r="C266" s="176"/>
      <c r="D266" s="176">
        <f t="shared" ref="D266:AQ266" si="29">D260+SUM(D263:D264)</f>
        <v>0</v>
      </c>
      <c r="E266" s="176">
        <f t="shared" si="29"/>
        <v>0</v>
      </c>
      <c r="F266" s="176">
        <f t="shared" si="29"/>
        <v>0</v>
      </c>
      <c r="G266" s="176">
        <f t="shared" si="29"/>
        <v>0</v>
      </c>
      <c r="H266" s="176">
        <f t="shared" si="29"/>
        <v>0</v>
      </c>
      <c r="I266" s="176">
        <f t="shared" si="29"/>
        <v>0</v>
      </c>
      <c r="J266" s="176">
        <f t="shared" si="29"/>
        <v>0</v>
      </c>
      <c r="K266" s="176">
        <f t="shared" si="29"/>
        <v>0</v>
      </c>
      <c r="L266" s="176">
        <f t="shared" si="29"/>
        <v>0</v>
      </c>
      <c r="M266" s="176">
        <f t="shared" si="29"/>
        <v>0</v>
      </c>
      <c r="N266" s="176">
        <f t="shared" si="29"/>
        <v>0</v>
      </c>
      <c r="O266" s="176">
        <f t="shared" si="29"/>
        <v>0</v>
      </c>
      <c r="P266" s="176">
        <f t="shared" si="29"/>
        <v>0</v>
      </c>
      <c r="Q266" s="176">
        <f t="shared" si="29"/>
        <v>0</v>
      </c>
      <c r="R266" s="176">
        <f t="shared" si="29"/>
        <v>0</v>
      </c>
      <c r="S266" s="176">
        <f t="shared" si="29"/>
        <v>0</v>
      </c>
      <c r="T266" s="176">
        <f t="shared" si="29"/>
        <v>0</v>
      </c>
      <c r="U266" s="176">
        <f t="shared" si="29"/>
        <v>0</v>
      </c>
      <c r="V266" s="176">
        <f t="shared" si="29"/>
        <v>0</v>
      </c>
      <c r="W266" s="176">
        <f t="shared" si="29"/>
        <v>0</v>
      </c>
      <c r="X266" s="176">
        <f t="shared" si="29"/>
        <v>0</v>
      </c>
      <c r="Y266" s="176">
        <f t="shared" si="29"/>
        <v>0</v>
      </c>
      <c r="Z266" s="176">
        <f t="shared" si="29"/>
        <v>0</v>
      </c>
      <c r="AA266" s="176">
        <f t="shared" si="29"/>
        <v>0</v>
      </c>
      <c r="AB266" s="176">
        <f t="shared" si="29"/>
        <v>0</v>
      </c>
      <c r="AC266" s="176">
        <f t="shared" si="29"/>
        <v>0</v>
      </c>
      <c r="AD266" s="176">
        <f t="shared" si="29"/>
        <v>0</v>
      </c>
      <c r="AE266" s="176">
        <f t="shared" si="29"/>
        <v>0</v>
      </c>
      <c r="AF266" s="176">
        <f t="shared" si="29"/>
        <v>0</v>
      </c>
      <c r="AG266" s="176">
        <f t="shared" si="29"/>
        <v>0</v>
      </c>
      <c r="AH266" s="176">
        <f t="shared" si="29"/>
        <v>0</v>
      </c>
      <c r="AI266" s="176">
        <f t="shared" si="29"/>
        <v>0</v>
      </c>
      <c r="AJ266" s="176">
        <f t="shared" si="29"/>
        <v>0</v>
      </c>
      <c r="AK266" s="176">
        <f t="shared" si="29"/>
        <v>0</v>
      </c>
      <c r="AL266" s="176">
        <f t="shared" si="29"/>
        <v>0</v>
      </c>
      <c r="AM266" s="176">
        <f t="shared" si="29"/>
        <v>0</v>
      </c>
      <c r="AN266" s="176">
        <f t="shared" si="29"/>
        <v>0</v>
      </c>
      <c r="AO266" s="176">
        <f t="shared" si="29"/>
        <v>0</v>
      </c>
      <c r="AP266" s="176">
        <f t="shared" si="29"/>
        <v>0</v>
      </c>
      <c r="AQ266" s="176">
        <f t="shared" si="29"/>
        <v>0</v>
      </c>
    </row>
    <row r="267" spans="1:43" ht="15.75" customHeight="1" x14ac:dyDescent="0.3">
      <c r="A267" s="14"/>
      <c r="B267" s="20"/>
      <c r="C267" s="1"/>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row>
    <row r="268" spans="1:43" ht="15.75" customHeight="1" x14ac:dyDescent="0.35">
      <c r="A268" s="10" t="s">
        <v>53</v>
      </c>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row>
    <row r="269" spans="1:43" ht="15.75" customHeight="1" x14ac:dyDescent="0.3">
      <c r="A269" s="14" t="s">
        <v>211</v>
      </c>
      <c r="B269" s="1"/>
      <c r="C269" s="19">
        <f t="shared" ref="C269:AQ269" si="30">C266-C254</f>
        <v>0</v>
      </c>
      <c r="D269" s="19">
        <f t="shared" si="30"/>
        <v>0</v>
      </c>
      <c r="E269" s="19">
        <f t="shared" si="30"/>
        <v>0</v>
      </c>
      <c r="F269" s="19">
        <f t="shared" si="30"/>
        <v>0</v>
      </c>
      <c r="G269" s="19">
        <f t="shared" si="30"/>
        <v>0</v>
      </c>
      <c r="H269" s="19">
        <f t="shared" si="30"/>
        <v>0</v>
      </c>
      <c r="I269" s="19">
        <f t="shared" si="30"/>
        <v>0</v>
      </c>
      <c r="J269" s="19">
        <f t="shared" si="30"/>
        <v>0</v>
      </c>
      <c r="K269" s="19">
        <f t="shared" si="30"/>
        <v>0</v>
      </c>
      <c r="L269" s="19">
        <f t="shared" si="30"/>
        <v>0</v>
      </c>
      <c r="M269" s="19">
        <f t="shared" si="30"/>
        <v>0</v>
      </c>
      <c r="N269" s="19">
        <f t="shared" si="30"/>
        <v>0</v>
      </c>
      <c r="O269" s="19">
        <f t="shared" si="30"/>
        <v>0</v>
      </c>
      <c r="P269" s="19">
        <f t="shared" si="30"/>
        <v>0</v>
      </c>
      <c r="Q269" s="19">
        <f t="shared" si="30"/>
        <v>0</v>
      </c>
      <c r="R269" s="19">
        <f t="shared" si="30"/>
        <v>0</v>
      </c>
      <c r="S269" s="19">
        <f t="shared" si="30"/>
        <v>0</v>
      </c>
      <c r="T269" s="19">
        <f t="shared" si="30"/>
        <v>0</v>
      </c>
      <c r="U269" s="19">
        <f t="shared" si="30"/>
        <v>0</v>
      </c>
      <c r="V269" s="19">
        <f t="shared" si="30"/>
        <v>0</v>
      </c>
      <c r="W269" s="19">
        <f t="shared" si="30"/>
        <v>0</v>
      </c>
      <c r="X269" s="19">
        <f t="shared" si="30"/>
        <v>0</v>
      </c>
      <c r="Y269" s="19">
        <f t="shared" si="30"/>
        <v>0</v>
      </c>
      <c r="Z269" s="19">
        <f t="shared" si="30"/>
        <v>0</v>
      </c>
      <c r="AA269" s="19">
        <f t="shared" si="30"/>
        <v>0</v>
      </c>
      <c r="AB269" s="19">
        <f t="shared" si="30"/>
        <v>0</v>
      </c>
      <c r="AC269" s="19">
        <f t="shared" si="30"/>
        <v>0</v>
      </c>
      <c r="AD269" s="19">
        <f t="shared" si="30"/>
        <v>0</v>
      </c>
      <c r="AE269" s="19">
        <f t="shared" si="30"/>
        <v>0</v>
      </c>
      <c r="AF269" s="19">
        <f t="shared" si="30"/>
        <v>0</v>
      </c>
      <c r="AG269" s="19">
        <f t="shared" si="30"/>
        <v>0</v>
      </c>
      <c r="AH269" s="19">
        <f t="shared" si="30"/>
        <v>0</v>
      </c>
      <c r="AI269" s="19">
        <f t="shared" si="30"/>
        <v>0</v>
      </c>
      <c r="AJ269" s="19">
        <f t="shared" si="30"/>
        <v>0</v>
      </c>
      <c r="AK269" s="19">
        <f t="shared" si="30"/>
        <v>0</v>
      </c>
      <c r="AL269" s="19">
        <f t="shared" si="30"/>
        <v>0</v>
      </c>
      <c r="AM269" s="19">
        <f t="shared" si="30"/>
        <v>0</v>
      </c>
      <c r="AN269" s="19">
        <f t="shared" si="30"/>
        <v>0</v>
      </c>
      <c r="AO269" s="19">
        <f t="shared" si="30"/>
        <v>0</v>
      </c>
      <c r="AP269" s="19">
        <f t="shared" si="30"/>
        <v>0</v>
      </c>
      <c r="AQ269" s="19">
        <f t="shared" si="30"/>
        <v>0</v>
      </c>
    </row>
    <row r="270" spans="1:43" ht="15.75" customHeight="1" x14ac:dyDescent="0.3">
      <c r="A270" s="14" t="s">
        <v>212</v>
      </c>
      <c r="B270" s="1"/>
      <c r="C270" s="19">
        <f>C269</f>
        <v>0</v>
      </c>
      <c r="D270" s="178"/>
      <c r="E270" s="19">
        <f>C270+E269</f>
        <v>0</v>
      </c>
      <c r="F270" s="19">
        <f t="shared" ref="F270:AQ270" si="31">E270+F269</f>
        <v>0</v>
      </c>
      <c r="G270" s="19">
        <f t="shared" si="31"/>
        <v>0</v>
      </c>
      <c r="H270" s="19">
        <f t="shared" si="31"/>
        <v>0</v>
      </c>
      <c r="I270" s="19">
        <f t="shared" si="31"/>
        <v>0</v>
      </c>
      <c r="J270" s="19">
        <f t="shared" si="31"/>
        <v>0</v>
      </c>
      <c r="K270" s="19">
        <f t="shared" si="31"/>
        <v>0</v>
      </c>
      <c r="L270" s="19">
        <f t="shared" si="31"/>
        <v>0</v>
      </c>
      <c r="M270" s="19">
        <f t="shared" si="31"/>
        <v>0</v>
      </c>
      <c r="N270" s="19">
        <f t="shared" si="31"/>
        <v>0</v>
      </c>
      <c r="O270" s="19">
        <f t="shared" si="31"/>
        <v>0</v>
      </c>
      <c r="P270" s="19">
        <f t="shared" si="31"/>
        <v>0</v>
      </c>
      <c r="Q270" s="19">
        <f t="shared" si="31"/>
        <v>0</v>
      </c>
      <c r="R270" s="19">
        <f t="shared" si="31"/>
        <v>0</v>
      </c>
      <c r="S270" s="19">
        <f t="shared" si="31"/>
        <v>0</v>
      </c>
      <c r="T270" s="19">
        <f t="shared" si="31"/>
        <v>0</v>
      </c>
      <c r="U270" s="19">
        <f t="shared" si="31"/>
        <v>0</v>
      </c>
      <c r="V270" s="19">
        <f t="shared" si="31"/>
        <v>0</v>
      </c>
      <c r="W270" s="19">
        <f t="shared" si="31"/>
        <v>0</v>
      </c>
      <c r="X270" s="19">
        <f t="shared" si="31"/>
        <v>0</v>
      </c>
      <c r="Y270" s="19">
        <f t="shared" si="31"/>
        <v>0</v>
      </c>
      <c r="Z270" s="19">
        <f t="shared" si="31"/>
        <v>0</v>
      </c>
      <c r="AA270" s="19">
        <f t="shared" si="31"/>
        <v>0</v>
      </c>
      <c r="AB270" s="19">
        <f t="shared" si="31"/>
        <v>0</v>
      </c>
      <c r="AC270" s="19">
        <f t="shared" si="31"/>
        <v>0</v>
      </c>
      <c r="AD270" s="19">
        <f t="shared" si="31"/>
        <v>0</v>
      </c>
      <c r="AE270" s="19">
        <f t="shared" si="31"/>
        <v>0</v>
      </c>
      <c r="AF270" s="19">
        <f t="shared" si="31"/>
        <v>0</v>
      </c>
      <c r="AG270" s="19">
        <f t="shared" si="31"/>
        <v>0</v>
      </c>
      <c r="AH270" s="19">
        <f t="shared" si="31"/>
        <v>0</v>
      </c>
      <c r="AI270" s="19">
        <f t="shared" si="31"/>
        <v>0</v>
      </c>
      <c r="AJ270" s="19">
        <f t="shared" si="31"/>
        <v>0</v>
      </c>
      <c r="AK270" s="19">
        <f t="shared" si="31"/>
        <v>0</v>
      </c>
      <c r="AL270" s="19">
        <f t="shared" si="31"/>
        <v>0</v>
      </c>
      <c r="AM270" s="19">
        <f t="shared" si="31"/>
        <v>0</v>
      </c>
      <c r="AN270" s="19">
        <f t="shared" si="31"/>
        <v>0</v>
      </c>
      <c r="AO270" s="19">
        <f t="shared" si="31"/>
        <v>0</v>
      </c>
      <c r="AP270" s="19">
        <f t="shared" si="31"/>
        <v>0</v>
      </c>
      <c r="AQ270" s="19">
        <f t="shared" si="31"/>
        <v>0</v>
      </c>
    </row>
    <row r="271" spans="1:43" ht="15.75" customHeight="1" x14ac:dyDescent="0.3">
      <c r="A271" s="16"/>
      <c r="B271" s="1"/>
      <c r="C271" s="1"/>
      <c r="D271" s="20"/>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row>
    <row r="272" spans="1:43" ht="15.75" customHeight="1" x14ac:dyDescent="0.3">
      <c r="A272" s="14" t="s">
        <v>213</v>
      </c>
      <c r="B272" s="19">
        <f>SUM(C269:AQ269)/'Invoer - uitgebreid'!K9</f>
        <v>0</v>
      </c>
      <c r="C272" s="1"/>
      <c r="D272" s="1" t="s">
        <v>219</v>
      </c>
      <c r="E272" s="187">
        <f t="array" ref="E272">NPV('Economische variabelen'!C5,CALC_Meerjarig!C269:AQ269)</f>
        <v>0</v>
      </c>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row>
    <row r="273" spans="1:43" ht="15.75" customHeight="1" x14ac:dyDescent="0.3">
      <c r="A273" s="14" t="s">
        <v>214</v>
      </c>
      <c r="B273" s="19">
        <f>IF(B272&lt;&gt;0,B272/'Invoer - uitgebreid'!J9,0)</f>
        <v>0</v>
      </c>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row>
    <row r="274" spans="1:43" ht="15.75" customHeight="1" x14ac:dyDescent="0.45">
      <c r="A274" s="180"/>
      <c r="B274" s="180"/>
      <c r="C274" s="181"/>
      <c r="D274" s="181"/>
      <c r="E274" s="181"/>
      <c r="F274" s="181"/>
      <c r="G274" s="181"/>
      <c r="H274" s="181"/>
      <c r="I274" s="181"/>
      <c r="J274" s="181"/>
      <c r="K274" s="181"/>
      <c r="L274" s="181"/>
      <c r="M274" s="181"/>
      <c r="N274" s="181"/>
      <c r="O274" s="181"/>
      <c r="P274" s="181"/>
      <c r="Q274" s="181"/>
      <c r="R274" s="181"/>
      <c r="S274" s="181"/>
      <c r="T274" s="181"/>
      <c r="U274" s="181"/>
      <c r="V274" s="181"/>
      <c r="W274" s="181"/>
      <c r="X274" s="1"/>
      <c r="Y274" s="1"/>
      <c r="Z274" s="1"/>
      <c r="AA274" s="1"/>
      <c r="AB274" s="1"/>
      <c r="AC274" s="1"/>
      <c r="AD274" s="1"/>
      <c r="AE274" s="1"/>
      <c r="AF274" s="1"/>
      <c r="AG274" s="1"/>
      <c r="AH274" s="1"/>
      <c r="AI274" s="1"/>
      <c r="AJ274" s="1"/>
      <c r="AK274" s="1"/>
      <c r="AL274" s="1"/>
      <c r="AM274" s="1"/>
      <c r="AN274" s="1"/>
      <c r="AO274" s="1"/>
      <c r="AP274" s="1"/>
      <c r="AQ274" s="1"/>
    </row>
    <row r="275" spans="1:43" ht="15.75" customHeight="1" x14ac:dyDescent="0.4">
      <c r="A275" s="5" t="s">
        <v>11</v>
      </c>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row>
    <row r="276" spans="1:43" ht="15.75" customHeight="1" x14ac:dyDescent="0.3">
      <c r="A276" s="1"/>
      <c r="B276" s="1"/>
      <c r="C276" s="11"/>
      <c r="D276" s="11" t="s">
        <v>75</v>
      </c>
      <c r="E276" s="11"/>
      <c r="F276" s="11"/>
      <c r="G276" s="11"/>
      <c r="H276" s="11"/>
      <c r="I276" s="11"/>
      <c r="J276" s="11"/>
      <c r="K276" s="11"/>
      <c r="L276" s="11"/>
      <c r="M276" s="11"/>
      <c r="N276" s="11"/>
      <c r="O276" s="11"/>
      <c r="P276" s="11"/>
      <c r="Q276" s="11"/>
      <c r="R276" s="11"/>
      <c r="S276" s="11"/>
      <c r="T276" s="11"/>
      <c r="U276" s="11"/>
      <c r="V276" s="11"/>
      <c r="W276" s="11"/>
      <c r="X276" s="1"/>
      <c r="Y276" s="1"/>
      <c r="Z276" s="1"/>
      <c r="AA276" s="1"/>
      <c r="AB276" s="1"/>
      <c r="AC276" s="1"/>
      <c r="AD276" s="1"/>
      <c r="AE276" s="1"/>
      <c r="AF276" s="1"/>
      <c r="AG276" s="1"/>
      <c r="AH276" s="1"/>
      <c r="AI276" s="1"/>
      <c r="AJ276" s="1"/>
      <c r="AK276" s="1"/>
      <c r="AL276" s="1"/>
      <c r="AM276" s="1"/>
      <c r="AN276" s="1"/>
      <c r="AO276" s="1"/>
      <c r="AP276" s="1"/>
      <c r="AQ276" s="1"/>
    </row>
    <row r="277" spans="1:43" ht="15.75" customHeight="1" x14ac:dyDescent="0.35">
      <c r="A277" s="10" t="s">
        <v>45</v>
      </c>
      <c r="B277" s="11" t="s">
        <v>215</v>
      </c>
      <c r="C277" s="11">
        <v>0</v>
      </c>
      <c r="D277" s="11">
        <v>1</v>
      </c>
      <c r="E277" s="11">
        <v>2</v>
      </c>
      <c r="F277" s="11">
        <v>3</v>
      </c>
      <c r="G277" s="11">
        <v>4</v>
      </c>
      <c r="H277" s="11">
        <v>5</v>
      </c>
      <c r="I277" s="11">
        <v>6</v>
      </c>
      <c r="J277" s="11">
        <v>7</v>
      </c>
      <c r="K277" s="11">
        <v>8</v>
      </c>
      <c r="L277" s="11">
        <v>9</v>
      </c>
      <c r="M277" s="11">
        <v>10</v>
      </c>
      <c r="N277" s="11">
        <v>11</v>
      </c>
      <c r="O277" s="11">
        <v>12</v>
      </c>
      <c r="P277" s="11">
        <v>13</v>
      </c>
      <c r="Q277" s="11">
        <v>14</v>
      </c>
      <c r="R277" s="11">
        <v>15</v>
      </c>
      <c r="S277" s="11">
        <v>16</v>
      </c>
      <c r="T277" s="11">
        <v>17</v>
      </c>
      <c r="U277" s="11">
        <v>18</v>
      </c>
      <c r="V277" s="11">
        <v>19</v>
      </c>
      <c r="W277" s="11">
        <v>20</v>
      </c>
      <c r="X277" s="11">
        <v>21</v>
      </c>
      <c r="Y277" s="11">
        <v>22</v>
      </c>
      <c r="Z277" s="11">
        <v>23</v>
      </c>
      <c r="AA277" s="11">
        <v>24</v>
      </c>
      <c r="AB277" s="11">
        <v>25</v>
      </c>
      <c r="AC277" s="11">
        <v>26</v>
      </c>
      <c r="AD277" s="11">
        <v>27</v>
      </c>
      <c r="AE277" s="11">
        <v>28</v>
      </c>
      <c r="AF277" s="11">
        <v>29</v>
      </c>
      <c r="AG277" s="11">
        <v>30</v>
      </c>
      <c r="AH277" s="11">
        <v>31</v>
      </c>
      <c r="AI277" s="11">
        <v>32</v>
      </c>
      <c r="AJ277" s="11">
        <v>33</v>
      </c>
      <c r="AK277" s="11">
        <v>34</v>
      </c>
      <c r="AL277" s="11">
        <v>35</v>
      </c>
      <c r="AM277" s="11">
        <v>36</v>
      </c>
      <c r="AN277" s="11">
        <v>37</v>
      </c>
      <c r="AO277" s="11">
        <v>38</v>
      </c>
      <c r="AP277" s="11">
        <v>39</v>
      </c>
      <c r="AQ277" s="11">
        <v>40</v>
      </c>
    </row>
    <row r="278" spans="1:43" ht="15.75" customHeight="1" x14ac:dyDescent="0.3">
      <c r="A278" s="14" t="s">
        <v>206</v>
      </c>
      <c r="B278" s="174">
        <f>'Economische variabelen'!J66</f>
        <v>12000</v>
      </c>
      <c r="C278" s="175">
        <f>B278*'Invoer - uitgebreid'!J12</f>
        <v>0</v>
      </c>
      <c r="D278" s="20"/>
      <c r="E278" s="20"/>
      <c r="F278" s="20"/>
      <c r="G278" s="20"/>
      <c r="H278" s="20"/>
      <c r="I278" s="20"/>
      <c r="J278" s="20"/>
      <c r="K278" s="20"/>
      <c r="L278" s="20"/>
      <c r="M278" s="20"/>
      <c r="N278" s="20"/>
      <c r="O278" s="20"/>
      <c r="P278" s="20"/>
      <c r="Q278" s="20"/>
      <c r="R278" s="20"/>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row>
    <row r="279" spans="1:43" ht="15.75" customHeight="1" x14ac:dyDescent="0.3">
      <c r="A279" s="14" t="s">
        <v>47</v>
      </c>
      <c r="B279" s="174">
        <f>'Economische variabelen'!J67</f>
        <v>9700</v>
      </c>
      <c r="C279" s="175">
        <f>B279*'Invoer - uitgebreid'!J12</f>
        <v>0</v>
      </c>
      <c r="D279" s="20"/>
      <c r="E279" s="20"/>
      <c r="F279" s="20"/>
      <c r="G279" s="20"/>
      <c r="H279" s="20"/>
      <c r="I279" s="20"/>
      <c r="J279" s="20"/>
      <c r="K279" s="20"/>
      <c r="L279" s="20"/>
      <c r="M279" s="20"/>
      <c r="N279" s="20"/>
      <c r="O279" s="20"/>
      <c r="P279" s="20"/>
      <c r="Q279" s="20"/>
      <c r="R279" s="20"/>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row>
    <row r="280" spans="1:43"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row>
    <row r="281" spans="1:43" ht="15.75" customHeight="1" x14ac:dyDescent="0.35">
      <c r="A281" s="10" t="s">
        <v>48</v>
      </c>
      <c r="B281" s="11" t="s">
        <v>161</v>
      </c>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row>
    <row r="282" spans="1:43" ht="15.75" customHeight="1" x14ac:dyDescent="0.3">
      <c r="A282" s="14" t="s">
        <v>54</v>
      </c>
      <c r="B282" s="174">
        <f>'Economische variabelen'!J70</f>
        <v>416</v>
      </c>
      <c r="C282" s="20"/>
      <c r="D282" s="175">
        <f>IF(D277&lt;='Invoer - uitgebreid'!$K12,$B282*'Invoer - uitgebreid'!$J12,0)</f>
        <v>0</v>
      </c>
      <c r="E282" s="175">
        <f>IF(E277&lt;='Invoer - uitgebreid'!$K12,$B282*'Invoer - uitgebreid'!$J12,0)</f>
        <v>0</v>
      </c>
      <c r="F282" s="175">
        <f>IF(F277&lt;='Invoer - uitgebreid'!$K12,$B282*'Invoer - uitgebreid'!$J12,0)</f>
        <v>0</v>
      </c>
      <c r="G282" s="175">
        <f>IF(G277&lt;='Invoer - uitgebreid'!$K12,$B282*'Invoer - uitgebreid'!$J12,0)</f>
        <v>0</v>
      </c>
      <c r="H282" s="175">
        <f>IF(H277&lt;='Invoer - uitgebreid'!$K12,$B282*'Invoer - uitgebreid'!$J12,0)</f>
        <v>0</v>
      </c>
      <c r="I282" s="175">
        <f>IF(I277&lt;='Invoer - uitgebreid'!$K12,$B282*'Invoer - uitgebreid'!$J12,0)</f>
        <v>0</v>
      </c>
      <c r="J282" s="175">
        <f>IF(J277&lt;='Invoer - uitgebreid'!$K12,$B282*'Invoer - uitgebreid'!$J12,0)</f>
        <v>0</v>
      </c>
      <c r="K282" s="175">
        <f>IF(K277&lt;='Invoer - uitgebreid'!$K12,$B282*'Invoer - uitgebreid'!$J12,0)</f>
        <v>0</v>
      </c>
      <c r="L282" s="175">
        <f>IF(L277&lt;='Invoer - uitgebreid'!$K12,$B282*'Invoer - uitgebreid'!$J12,0)</f>
        <v>0</v>
      </c>
      <c r="M282" s="175">
        <f>IF(M277&lt;='Invoer - uitgebreid'!$K12,$B282*'Invoer - uitgebreid'!$J12,0)</f>
        <v>0</v>
      </c>
      <c r="N282" s="175">
        <f>IF(N277&lt;='Invoer - uitgebreid'!$K12,$B282*'Invoer - uitgebreid'!$J12,0)</f>
        <v>0</v>
      </c>
      <c r="O282" s="175">
        <f>IF(O277&lt;='Invoer - uitgebreid'!$K12,$B282*'Invoer - uitgebreid'!$J12,0)</f>
        <v>0</v>
      </c>
      <c r="P282" s="175">
        <f>IF(P277&lt;='Invoer - uitgebreid'!$K12,$B282*'Invoer - uitgebreid'!$J12,0)</f>
        <v>0</v>
      </c>
      <c r="Q282" s="175">
        <f>IF(Q277&lt;='Invoer - uitgebreid'!$K12,$B282*'Invoer - uitgebreid'!$J12,0)</f>
        <v>0</v>
      </c>
      <c r="R282" s="175">
        <f>IF(R277&lt;='Invoer - uitgebreid'!$K12,$B282*'Invoer - uitgebreid'!$J12,0)</f>
        <v>0</v>
      </c>
      <c r="S282" s="175">
        <f>IF(S277&lt;='Invoer - uitgebreid'!$K12,$B282*'Invoer - uitgebreid'!$J12,0)</f>
        <v>0</v>
      </c>
      <c r="T282" s="175">
        <f>IF(T277&lt;='Invoer - uitgebreid'!$K12,$B282*'Invoer - uitgebreid'!$J12,0)</f>
        <v>0</v>
      </c>
      <c r="U282" s="175">
        <f>IF(U277&lt;='Invoer - uitgebreid'!$K12,$B282*'Invoer - uitgebreid'!$J12,0)</f>
        <v>0</v>
      </c>
      <c r="V282" s="175">
        <f>IF(V277&lt;='Invoer - uitgebreid'!$K12,$B282*'Invoer - uitgebreid'!$J12,0)</f>
        <v>0</v>
      </c>
      <c r="W282" s="175">
        <f>IF(W277&lt;='Invoer - uitgebreid'!$K12,$B282*'Invoer - uitgebreid'!$J12,0)</f>
        <v>0</v>
      </c>
      <c r="X282" s="175">
        <f>IF(X277&lt;='Invoer - uitgebreid'!$K12,$B282*'Invoer - uitgebreid'!$J12,0)</f>
        <v>0</v>
      </c>
      <c r="Y282" s="175">
        <f>IF(Y277&lt;='Invoer - uitgebreid'!$K12,$B282*'Invoer - uitgebreid'!$J12,0)</f>
        <v>0</v>
      </c>
      <c r="Z282" s="175">
        <f>IF(Z277&lt;='Invoer - uitgebreid'!$K12,$B282*'Invoer - uitgebreid'!$J12,0)</f>
        <v>0</v>
      </c>
      <c r="AA282" s="175">
        <f>IF(AA277&lt;='Invoer - uitgebreid'!$K12,$B282*'Invoer - uitgebreid'!$J12,0)</f>
        <v>0</v>
      </c>
      <c r="AB282" s="175">
        <f>IF(AB277&lt;='Invoer - uitgebreid'!$K12,$B282*'Invoer - uitgebreid'!$J12,0)</f>
        <v>0</v>
      </c>
      <c r="AC282" s="175">
        <f>IF(AC277&lt;='Invoer - uitgebreid'!$K12,$B282*'Invoer - uitgebreid'!$J12,0)</f>
        <v>0</v>
      </c>
      <c r="AD282" s="175">
        <f>IF(AD277&lt;='Invoer - uitgebreid'!$K12,$B282*'Invoer - uitgebreid'!$J12,0)</f>
        <v>0</v>
      </c>
      <c r="AE282" s="175">
        <f>IF(AE277&lt;='Invoer - uitgebreid'!$K12,$B282*'Invoer - uitgebreid'!$J12,0)</f>
        <v>0</v>
      </c>
      <c r="AF282" s="175">
        <f>IF(AF277&lt;='Invoer - uitgebreid'!$K12,$B282*'Invoer - uitgebreid'!$J12,0)</f>
        <v>0</v>
      </c>
      <c r="AG282" s="175">
        <f>IF(AG277&lt;='Invoer - uitgebreid'!$K12,$B282*'Invoer - uitgebreid'!$J12,0)</f>
        <v>0</v>
      </c>
      <c r="AH282" s="175">
        <f>IF(AH277&lt;='Invoer - uitgebreid'!$K12,$B282*'Invoer - uitgebreid'!$J12,0)</f>
        <v>0</v>
      </c>
      <c r="AI282" s="175">
        <f>IF(AI277&lt;='Invoer - uitgebreid'!$K12,$B282*'Invoer - uitgebreid'!$J12,0)</f>
        <v>0</v>
      </c>
      <c r="AJ282" s="175">
        <f>IF(AJ277&lt;='Invoer - uitgebreid'!$K12,$B282*'Invoer - uitgebreid'!$J12,0)</f>
        <v>0</v>
      </c>
      <c r="AK282" s="175">
        <f>IF(AK277&lt;='Invoer - uitgebreid'!$K12,$B282*'Invoer - uitgebreid'!$J12,0)</f>
        <v>0</v>
      </c>
      <c r="AL282" s="175">
        <f>IF(AL277&lt;='Invoer - uitgebreid'!$K12,$B282*'Invoer - uitgebreid'!$J12,0)</f>
        <v>0</v>
      </c>
      <c r="AM282" s="175">
        <f>IF(AM277&lt;='Invoer - uitgebreid'!$K12,$B282*'Invoer - uitgebreid'!$J12,0)</f>
        <v>0</v>
      </c>
      <c r="AN282" s="175">
        <f>IF(AN277&lt;='Invoer - uitgebreid'!$K12,$B282*'Invoer - uitgebreid'!$J12,0)</f>
        <v>0</v>
      </c>
      <c r="AO282" s="175">
        <f>IF(AO277&lt;='Invoer - uitgebreid'!$K12,$B282*'Invoer - uitgebreid'!$J12,0)</f>
        <v>0</v>
      </c>
      <c r="AP282" s="175">
        <f>IF(AP277&lt;='Invoer - uitgebreid'!$K12,$B282*'Invoer - uitgebreid'!$J12,0)</f>
        <v>0</v>
      </c>
      <c r="AQ282" s="175">
        <f>IF(AQ277&lt;='Invoer - uitgebreid'!$K12,$B282*'Invoer - uitgebreid'!$J12,0)</f>
        <v>0</v>
      </c>
    </row>
    <row r="283" spans="1:43" ht="15.75" customHeight="1" x14ac:dyDescent="0.3">
      <c r="A283" s="14" t="s">
        <v>55</v>
      </c>
      <c r="B283" s="174">
        <f>'Economische variabelen'!J71</f>
        <v>50</v>
      </c>
      <c r="C283" s="20"/>
      <c r="D283" s="175">
        <f>IF(D277&lt;='Invoer - uitgebreid'!$K12,$B283*'Invoer - uitgebreid'!$J12,0)</f>
        <v>0</v>
      </c>
      <c r="E283" s="175">
        <f>IF(E277&lt;='Invoer - uitgebreid'!$K12,$B283*'Invoer - uitgebreid'!$J12,0)</f>
        <v>0</v>
      </c>
      <c r="F283" s="175">
        <f>IF(F277&lt;='Invoer - uitgebreid'!$K12,$B283*'Invoer - uitgebreid'!$J12,0)</f>
        <v>0</v>
      </c>
      <c r="G283" s="175">
        <f>IF(G277&lt;='Invoer - uitgebreid'!$K12,$B283*'Invoer - uitgebreid'!$J12,0)</f>
        <v>0</v>
      </c>
      <c r="H283" s="175">
        <f>IF(H277&lt;='Invoer - uitgebreid'!$K12,$B283*'Invoer - uitgebreid'!$J12,0)</f>
        <v>0</v>
      </c>
      <c r="I283" s="175">
        <f>IF(I277&lt;='Invoer - uitgebreid'!$K12,$B283*'Invoer - uitgebreid'!$J12,0)</f>
        <v>0</v>
      </c>
      <c r="J283" s="175">
        <f>IF(J277&lt;='Invoer - uitgebreid'!$K12,$B283*'Invoer - uitgebreid'!$J12,0)</f>
        <v>0</v>
      </c>
      <c r="K283" s="175">
        <f>IF(K277&lt;='Invoer - uitgebreid'!$K12,$B283*'Invoer - uitgebreid'!$J12,0)</f>
        <v>0</v>
      </c>
      <c r="L283" s="175">
        <f>IF(L277&lt;='Invoer - uitgebreid'!$K12,$B283*'Invoer - uitgebreid'!$J12,0)</f>
        <v>0</v>
      </c>
      <c r="M283" s="175">
        <f>IF(M277&lt;='Invoer - uitgebreid'!$K12,$B283*'Invoer - uitgebreid'!$J12,0)</f>
        <v>0</v>
      </c>
      <c r="N283" s="175">
        <f>IF(N277&lt;='Invoer - uitgebreid'!$K12,$B283*'Invoer - uitgebreid'!$J12,0)</f>
        <v>0</v>
      </c>
      <c r="O283" s="175">
        <f>IF(O277&lt;='Invoer - uitgebreid'!$K12,$B283*'Invoer - uitgebreid'!$J12,0)</f>
        <v>0</v>
      </c>
      <c r="P283" s="175">
        <f>IF(P277&lt;='Invoer - uitgebreid'!$K12,$B283*'Invoer - uitgebreid'!$J12,0)</f>
        <v>0</v>
      </c>
      <c r="Q283" s="175">
        <f>IF(Q277&lt;='Invoer - uitgebreid'!$K12,$B283*'Invoer - uitgebreid'!$J12,0)</f>
        <v>0</v>
      </c>
      <c r="R283" s="175">
        <f>IF(R277&lt;='Invoer - uitgebreid'!$K12,$B283*'Invoer - uitgebreid'!$J12,0)</f>
        <v>0</v>
      </c>
      <c r="S283" s="175">
        <f>IF(S277&lt;='Invoer - uitgebreid'!$K12,$B283*'Invoer - uitgebreid'!$J12,0)</f>
        <v>0</v>
      </c>
      <c r="T283" s="175">
        <f>IF(T277&lt;='Invoer - uitgebreid'!$K12,$B283*'Invoer - uitgebreid'!$J12,0)</f>
        <v>0</v>
      </c>
      <c r="U283" s="175">
        <f>IF(U277&lt;='Invoer - uitgebreid'!$K12,$B283*'Invoer - uitgebreid'!$J12,0)</f>
        <v>0</v>
      </c>
      <c r="V283" s="175">
        <f>IF(V277&lt;='Invoer - uitgebreid'!$K12,$B283*'Invoer - uitgebreid'!$J12,0)</f>
        <v>0</v>
      </c>
      <c r="W283" s="175">
        <f>IF(W277&lt;='Invoer - uitgebreid'!$K12,$B283*'Invoer - uitgebreid'!$J12,0)</f>
        <v>0</v>
      </c>
      <c r="X283" s="175">
        <f>IF(X277&lt;='Invoer - uitgebreid'!$K12,$B283*'Invoer - uitgebreid'!$J12,0)</f>
        <v>0</v>
      </c>
      <c r="Y283" s="175">
        <f>IF(Y277&lt;='Invoer - uitgebreid'!$K12,$B283*'Invoer - uitgebreid'!$J12,0)</f>
        <v>0</v>
      </c>
      <c r="Z283" s="175">
        <f>IF(Z277&lt;='Invoer - uitgebreid'!$K12,$B283*'Invoer - uitgebreid'!$J12,0)</f>
        <v>0</v>
      </c>
      <c r="AA283" s="175">
        <f>IF(AA277&lt;='Invoer - uitgebreid'!$K12,$B283*'Invoer - uitgebreid'!$J12,0)</f>
        <v>0</v>
      </c>
      <c r="AB283" s="175">
        <f>IF(AB277&lt;='Invoer - uitgebreid'!$K12,$B283*'Invoer - uitgebreid'!$J12,0)</f>
        <v>0</v>
      </c>
      <c r="AC283" s="175">
        <f>IF(AC277&lt;='Invoer - uitgebreid'!$K12,$B283*'Invoer - uitgebreid'!$J12,0)</f>
        <v>0</v>
      </c>
      <c r="AD283" s="175">
        <f>IF(AD277&lt;='Invoer - uitgebreid'!$K12,$B283*'Invoer - uitgebreid'!$J12,0)</f>
        <v>0</v>
      </c>
      <c r="AE283" s="175">
        <f>IF(AE277&lt;='Invoer - uitgebreid'!$K12,$B283*'Invoer - uitgebreid'!$J12,0)</f>
        <v>0</v>
      </c>
      <c r="AF283" s="175">
        <f>IF(AF277&lt;='Invoer - uitgebreid'!$K12,$B283*'Invoer - uitgebreid'!$J12,0)</f>
        <v>0</v>
      </c>
      <c r="AG283" s="175">
        <f>IF(AG277&lt;='Invoer - uitgebreid'!$K12,$B283*'Invoer - uitgebreid'!$J12,0)</f>
        <v>0</v>
      </c>
      <c r="AH283" s="175">
        <f>IF(AH277&lt;='Invoer - uitgebreid'!$K12,$B283*'Invoer - uitgebreid'!$J12,0)</f>
        <v>0</v>
      </c>
      <c r="AI283" s="175">
        <f>IF(AI277&lt;='Invoer - uitgebreid'!$K12,$B283*'Invoer - uitgebreid'!$J12,0)</f>
        <v>0</v>
      </c>
      <c r="AJ283" s="175">
        <f>IF(AJ277&lt;='Invoer - uitgebreid'!$K12,$B283*'Invoer - uitgebreid'!$J12,0)</f>
        <v>0</v>
      </c>
      <c r="AK283" s="175">
        <f>IF(AK277&lt;='Invoer - uitgebreid'!$K12,$B283*'Invoer - uitgebreid'!$J12,0)</f>
        <v>0</v>
      </c>
      <c r="AL283" s="175">
        <f>IF(AL277&lt;='Invoer - uitgebreid'!$K12,$B283*'Invoer - uitgebreid'!$J12,0)</f>
        <v>0</v>
      </c>
      <c r="AM283" s="175">
        <f>IF(AM277&lt;='Invoer - uitgebreid'!$K12,$B283*'Invoer - uitgebreid'!$J12,0)</f>
        <v>0</v>
      </c>
      <c r="AN283" s="175">
        <f>IF(AN277&lt;='Invoer - uitgebreid'!$K12,$B283*'Invoer - uitgebreid'!$J12,0)</f>
        <v>0</v>
      </c>
      <c r="AO283" s="175">
        <f>IF(AO277&lt;='Invoer - uitgebreid'!$K12,$B283*'Invoer - uitgebreid'!$J12,0)</f>
        <v>0</v>
      </c>
      <c r="AP283" s="175">
        <f>IF(AP277&lt;='Invoer - uitgebreid'!$K12,$B283*'Invoer - uitgebreid'!$J12,0)</f>
        <v>0</v>
      </c>
      <c r="AQ283" s="175">
        <f>IF(AQ277&lt;='Invoer - uitgebreid'!$K12,$B283*'Invoer - uitgebreid'!$J12,0)</f>
        <v>0</v>
      </c>
    </row>
    <row r="284" spans="1:43" ht="15.75" customHeight="1" x14ac:dyDescent="0.3">
      <c r="A284" s="14" t="s">
        <v>51</v>
      </c>
      <c r="B284" s="174">
        <f>'Economische variabelen'!J72</f>
        <v>0</v>
      </c>
      <c r="C284" s="20"/>
      <c r="D284" s="175">
        <f>IF(D277&lt;='Invoer - uitgebreid'!$K12,$B284*'Invoer - uitgebreid'!$J12,0)</f>
        <v>0</v>
      </c>
      <c r="E284" s="175">
        <f>IF(E277&lt;='Invoer - uitgebreid'!$K12,$B284*'Invoer - uitgebreid'!$J12,0)</f>
        <v>0</v>
      </c>
      <c r="F284" s="175">
        <f>IF(F277&lt;='Invoer - uitgebreid'!$K12,$B284*'Invoer - uitgebreid'!$J12,0)</f>
        <v>0</v>
      </c>
      <c r="G284" s="175">
        <f>IF(G277&lt;='Invoer - uitgebreid'!$K12,$B284*'Invoer - uitgebreid'!$J12,0)</f>
        <v>0</v>
      </c>
      <c r="H284" s="175">
        <f>IF(H277&lt;='Invoer - uitgebreid'!$K12,$B284*'Invoer - uitgebreid'!$J12,0)</f>
        <v>0</v>
      </c>
      <c r="I284" s="175">
        <f>IF(I277&lt;='Invoer - uitgebreid'!$K12,$B284*'Invoer - uitgebreid'!$J12,0)</f>
        <v>0</v>
      </c>
      <c r="J284" s="175">
        <f>IF(J277&lt;='Invoer - uitgebreid'!$K12,$B284*'Invoer - uitgebreid'!$J12,0)</f>
        <v>0</v>
      </c>
      <c r="K284" s="175">
        <f>IF(K277&lt;='Invoer - uitgebreid'!$K12,$B284*'Invoer - uitgebreid'!$J12,0)</f>
        <v>0</v>
      </c>
      <c r="L284" s="175">
        <f>IF(L277&lt;='Invoer - uitgebreid'!$K12,$B284*'Invoer - uitgebreid'!$J12,0)</f>
        <v>0</v>
      </c>
      <c r="M284" s="175">
        <f>IF(M277&lt;='Invoer - uitgebreid'!$K12,$B284*'Invoer - uitgebreid'!$J12,0)</f>
        <v>0</v>
      </c>
      <c r="N284" s="175">
        <f>IF(N277&lt;='Invoer - uitgebreid'!$K12,$B284*'Invoer - uitgebreid'!$J12,0)</f>
        <v>0</v>
      </c>
      <c r="O284" s="175">
        <f>IF(O277&lt;='Invoer - uitgebreid'!$K12,$B284*'Invoer - uitgebreid'!$J12,0)</f>
        <v>0</v>
      </c>
      <c r="P284" s="175">
        <f>IF(P277&lt;='Invoer - uitgebreid'!$K12,$B284*'Invoer - uitgebreid'!$J12,0)</f>
        <v>0</v>
      </c>
      <c r="Q284" s="175">
        <f>IF(Q277&lt;='Invoer - uitgebreid'!$K12,$B284*'Invoer - uitgebreid'!$J12,0)</f>
        <v>0</v>
      </c>
      <c r="R284" s="175">
        <f>IF(R277&lt;='Invoer - uitgebreid'!$K12,$B284*'Invoer - uitgebreid'!$J12,0)</f>
        <v>0</v>
      </c>
      <c r="S284" s="175">
        <f>IF(S277&lt;='Invoer - uitgebreid'!$K12,$B284*'Invoer - uitgebreid'!$J12,0)</f>
        <v>0</v>
      </c>
      <c r="T284" s="175">
        <f>IF(T277&lt;='Invoer - uitgebreid'!$K12,$B284*'Invoer - uitgebreid'!$J12,0)</f>
        <v>0</v>
      </c>
      <c r="U284" s="175">
        <f>IF(U277&lt;='Invoer - uitgebreid'!$K12,$B284*'Invoer - uitgebreid'!$J12,0)</f>
        <v>0</v>
      </c>
      <c r="V284" s="175">
        <f>IF(V277&lt;='Invoer - uitgebreid'!$K12,$B284*'Invoer - uitgebreid'!$J12,0)</f>
        <v>0</v>
      </c>
      <c r="W284" s="175">
        <f>IF(W277&lt;='Invoer - uitgebreid'!$K12,$B284*'Invoer - uitgebreid'!$J12,0)</f>
        <v>0</v>
      </c>
      <c r="X284" s="175">
        <f>IF(X277&lt;='Invoer - uitgebreid'!$K12,$B284*'Invoer - uitgebreid'!$J12,0)</f>
        <v>0</v>
      </c>
      <c r="Y284" s="175">
        <f>IF(Y277&lt;='Invoer - uitgebreid'!$K12,$B284*'Invoer - uitgebreid'!$J12,0)</f>
        <v>0</v>
      </c>
      <c r="Z284" s="175">
        <f>IF(Z277&lt;='Invoer - uitgebreid'!$K12,$B284*'Invoer - uitgebreid'!$J12,0)</f>
        <v>0</v>
      </c>
      <c r="AA284" s="175">
        <f>IF(AA277&lt;='Invoer - uitgebreid'!$K12,$B284*'Invoer - uitgebreid'!$J12,0)</f>
        <v>0</v>
      </c>
      <c r="AB284" s="175">
        <f>IF(AB277&lt;='Invoer - uitgebreid'!$K12,$B284*'Invoer - uitgebreid'!$J12,0)</f>
        <v>0</v>
      </c>
      <c r="AC284" s="175">
        <f>IF(AC277&lt;='Invoer - uitgebreid'!$K12,$B284*'Invoer - uitgebreid'!$J12,0)</f>
        <v>0</v>
      </c>
      <c r="AD284" s="175">
        <f>IF(AD277&lt;='Invoer - uitgebreid'!$K12,$B284*'Invoer - uitgebreid'!$J12,0)</f>
        <v>0</v>
      </c>
      <c r="AE284" s="175">
        <f>IF(AE277&lt;='Invoer - uitgebreid'!$K12,$B284*'Invoer - uitgebreid'!$J12,0)</f>
        <v>0</v>
      </c>
      <c r="AF284" s="175">
        <f>IF(AF277&lt;='Invoer - uitgebreid'!$K12,$B284*'Invoer - uitgebreid'!$J12,0)</f>
        <v>0</v>
      </c>
      <c r="AG284" s="175">
        <f>IF(AG277&lt;='Invoer - uitgebreid'!$K12,$B284*'Invoer - uitgebreid'!$J12,0)</f>
        <v>0</v>
      </c>
      <c r="AH284" s="175">
        <f>IF(AH277&lt;='Invoer - uitgebreid'!$K12,$B284*'Invoer - uitgebreid'!$J12,0)</f>
        <v>0</v>
      </c>
      <c r="AI284" s="175">
        <f>IF(AI277&lt;='Invoer - uitgebreid'!$K12,$B284*'Invoer - uitgebreid'!$J12,0)</f>
        <v>0</v>
      </c>
      <c r="AJ284" s="175">
        <f>IF(AJ277&lt;='Invoer - uitgebreid'!$K12,$B284*'Invoer - uitgebreid'!$J12,0)</f>
        <v>0</v>
      </c>
      <c r="AK284" s="175">
        <f>IF(AK277&lt;='Invoer - uitgebreid'!$K12,$B284*'Invoer - uitgebreid'!$J12,0)</f>
        <v>0</v>
      </c>
      <c r="AL284" s="175">
        <f>IF(AL277&lt;='Invoer - uitgebreid'!$K12,$B284*'Invoer - uitgebreid'!$J12,0)</f>
        <v>0</v>
      </c>
      <c r="AM284" s="175">
        <f>IF(AM277&lt;='Invoer - uitgebreid'!$K12,$B284*'Invoer - uitgebreid'!$J12,0)</f>
        <v>0</v>
      </c>
      <c r="AN284" s="175">
        <f>IF(AN277&lt;='Invoer - uitgebreid'!$K12,$B284*'Invoer - uitgebreid'!$J12,0)</f>
        <v>0</v>
      </c>
      <c r="AO284" s="175">
        <f>IF(AO277&lt;='Invoer - uitgebreid'!$K12,$B284*'Invoer - uitgebreid'!$J12,0)</f>
        <v>0</v>
      </c>
      <c r="AP284" s="175">
        <f>IF(AP277&lt;='Invoer - uitgebreid'!$K12,$B284*'Invoer - uitgebreid'!$J12,0)</f>
        <v>0</v>
      </c>
      <c r="AQ284" s="175">
        <f>IF(AQ277&lt;='Invoer - uitgebreid'!$K12,$B284*'Invoer - uitgebreid'!$J12,0)</f>
        <v>0</v>
      </c>
    </row>
    <row r="285" spans="1:43" ht="15.75" customHeight="1" x14ac:dyDescent="0.3">
      <c r="A285" s="14" t="s">
        <v>52</v>
      </c>
      <c r="B285" s="174">
        <f>'Economische variabelen'!J73</f>
        <v>2611</v>
      </c>
      <c r="C285" s="20"/>
      <c r="D285" s="175">
        <f>IF(D291&gt;0,B285*'Invoer - uitgebreid'!J12,0)</f>
        <v>0</v>
      </c>
      <c r="E285" s="175">
        <f>IF(E277&lt;='Invoer - uitgebreid'!$K12,$B285*'Invoer - uitgebreid'!$J12,0)</f>
        <v>0</v>
      </c>
      <c r="F285" s="175">
        <f>IF(F277&lt;='Invoer - uitgebreid'!$K12,$B285*'Invoer - uitgebreid'!$J12,0)</f>
        <v>0</v>
      </c>
      <c r="G285" s="175">
        <f>IF(G277&lt;='Invoer - uitgebreid'!$K12,$B285*'Invoer - uitgebreid'!$J12,0)</f>
        <v>0</v>
      </c>
      <c r="H285" s="175">
        <f>IF(H277&lt;='Invoer - uitgebreid'!$K12,$B285*'Invoer - uitgebreid'!$J12,0)</f>
        <v>0</v>
      </c>
      <c r="I285" s="175">
        <f>IF(I277&lt;='Invoer - uitgebreid'!$K12,$B285*'Invoer - uitgebreid'!$J12,0)</f>
        <v>0</v>
      </c>
      <c r="J285" s="175">
        <f>IF(J277&lt;='Invoer - uitgebreid'!$K12,$B285*'Invoer - uitgebreid'!$J12,0)</f>
        <v>0</v>
      </c>
      <c r="K285" s="175">
        <f>IF(K277&lt;='Invoer - uitgebreid'!$K12,$B285*'Invoer - uitgebreid'!$J12,0)</f>
        <v>0</v>
      </c>
      <c r="L285" s="175">
        <f>IF(L277&lt;='Invoer - uitgebreid'!$K12,$B285*'Invoer - uitgebreid'!$J12,0)</f>
        <v>0</v>
      </c>
      <c r="M285" s="175">
        <f>IF(M277&lt;='Invoer - uitgebreid'!$K12,$B285*'Invoer - uitgebreid'!$J12,0)</f>
        <v>0</v>
      </c>
      <c r="N285" s="175">
        <f>IF(N277&lt;='Invoer - uitgebreid'!$K12,$B285*'Invoer - uitgebreid'!$J12,0)</f>
        <v>0</v>
      </c>
      <c r="O285" s="175">
        <f>IF(O277&lt;='Invoer - uitgebreid'!$K12,$B285*'Invoer - uitgebreid'!$J12,0)</f>
        <v>0</v>
      </c>
      <c r="P285" s="175">
        <f>IF(P277&lt;='Invoer - uitgebreid'!$K12,$B285*'Invoer - uitgebreid'!$J12,0)</f>
        <v>0</v>
      </c>
      <c r="Q285" s="175">
        <f>IF(Q277&lt;='Invoer - uitgebreid'!$K12,$B285*'Invoer - uitgebreid'!$J12,0)</f>
        <v>0</v>
      </c>
      <c r="R285" s="175">
        <f>IF(R277&lt;='Invoer - uitgebreid'!$K12,$B285*'Invoer - uitgebreid'!$J12,0)</f>
        <v>0</v>
      </c>
      <c r="S285" s="175">
        <f>IF(S277&lt;='Invoer - uitgebreid'!$K12,$B285*'Invoer - uitgebreid'!$J12,0)</f>
        <v>0</v>
      </c>
      <c r="T285" s="175">
        <f>IF(T277&lt;='Invoer - uitgebreid'!$K12,$B285*'Invoer - uitgebreid'!$J12,0)</f>
        <v>0</v>
      </c>
      <c r="U285" s="175">
        <f>IF(U277&lt;='Invoer - uitgebreid'!$K12,$B285*'Invoer - uitgebreid'!$J12,0)</f>
        <v>0</v>
      </c>
      <c r="V285" s="175">
        <f>IF(V277&lt;='Invoer - uitgebreid'!$K12,$B285*'Invoer - uitgebreid'!$J12,0)</f>
        <v>0</v>
      </c>
      <c r="W285" s="175">
        <f>IF(W277&lt;='Invoer - uitgebreid'!$K12,$B285*'Invoer - uitgebreid'!$J12,0)</f>
        <v>0</v>
      </c>
      <c r="X285" s="175">
        <f>IF(X277&lt;='Invoer - uitgebreid'!$K12,$B285*'Invoer - uitgebreid'!$J12,0)</f>
        <v>0</v>
      </c>
      <c r="Y285" s="175">
        <f>IF(Y277&lt;='Invoer - uitgebreid'!$K12,$B285*'Invoer - uitgebreid'!$J12,0)</f>
        <v>0</v>
      </c>
      <c r="Z285" s="175">
        <f>IF(Z277&lt;='Invoer - uitgebreid'!$K12,$B285*'Invoer - uitgebreid'!$J12,0)</f>
        <v>0</v>
      </c>
      <c r="AA285" s="175">
        <f>IF(AA277&lt;='Invoer - uitgebreid'!$K12,$B285*'Invoer - uitgebreid'!$J12,0)</f>
        <v>0</v>
      </c>
      <c r="AB285" s="175">
        <f>IF(AB277&lt;='Invoer - uitgebreid'!$K12,$B285*'Invoer - uitgebreid'!$J12,0)</f>
        <v>0</v>
      </c>
      <c r="AC285" s="175">
        <f>IF(AC277&lt;='Invoer - uitgebreid'!$K12,$B285*'Invoer - uitgebreid'!$J12,0)</f>
        <v>0</v>
      </c>
      <c r="AD285" s="175">
        <f>IF(AD277&lt;='Invoer - uitgebreid'!$K12,$B285*'Invoer - uitgebreid'!$J12,0)</f>
        <v>0</v>
      </c>
      <c r="AE285" s="175">
        <f>IF(AE277&lt;='Invoer - uitgebreid'!$K12,$B285*'Invoer - uitgebreid'!$J12,0)</f>
        <v>0</v>
      </c>
      <c r="AF285" s="175">
        <f>IF(AF277&lt;='Invoer - uitgebreid'!$K12,$B285*'Invoer - uitgebreid'!$J12,0)</f>
        <v>0</v>
      </c>
      <c r="AG285" s="175">
        <f>IF(AG277&lt;='Invoer - uitgebreid'!$K12,$B285*'Invoer - uitgebreid'!$J12,0)</f>
        <v>0</v>
      </c>
      <c r="AH285" s="175">
        <f>IF(AH277&lt;='Invoer - uitgebreid'!$K12,$B285*'Invoer - uitgebreid'!$J12,0)</f>
        <v>0</v>
      </c>
      <c r="AI285" s="175">
        <f>IF(AI277&lt;='Invoer - uitgebreid'!$K12,$B285*'Invoer - uitgebreid'!$J12,0)</f>
        <v>0</v>
      </c>
      <c r="AJ285" s="175">
        <f>IF(AJ277&lt;='Invoer - uitgebreid'!$K12,$B285*'Invoer - uitgebreid'!$J12,0)</f>
        <v>0</v>
      </c>
      <c r="AK285" s="175">
        <f>IF(AK277&lt;='Invoer - uitgebreid'!$K12,$B285*'Invoer - uitgebreid'!$J12,0)</f>
        <v>0</v>
      </c>
      <c r="AL285" s="175">
        <f>IF(AL277&lt;='Invoer - uitgebreid'!$K12,$B285*'Invoer - uitgebreid'!$J12,0)</f>
        <v>0</v>
      </c>
      <c r="AM285" s="175">
        <f>IF(AM277&lt;='Invoer - uitgebreid'!$K12,$B285*'Invoer - uitgebreid'!$J12,0)</f>
        <v>0</v>
      </c>
      <c r="AN285" s="175">
        <f>IF(AN277&lt;='Invoer - uitgebreid'!$K12,$B285*'Invoer - uitgebreid'!$J12,0)</f>
        <v>0</v>
      </c>
      <c r="AO285" s="175">
        <f>IF(AO277&lt;='Invoer - uitgebreid'!$K12,$B285*'Invoer - uitgebreid'!$J12,0)</f>
        <v>0</v>
      </c>
      <c r="AP285" s="175">
        <f>IF(AP277&lt;='Invoer - uitgebreid'!$K12,$B285*'Invoer - uitgebreid'!$J12,0)</f>
        <v>0</v>
      </c>
      <c r="AQ285" s="175">
        <f>IF(AQ277&lt;='Invoer - uitgebreid'!$K12,$B285*'Invoer - uitgebreid'!$J12,0)</f>
        <v>0</v>
      </c>
    </row>
    <row r="286" spans="1:43" ht="15.75" customHeight="1" x14ac:dyDescent="0.3">
      <c r="A286" s="1"/>
      <c r="B286" s="20"/>
      <c r="C286" s="20"/>
    </row>
    <row r="287" spans="1:43" ht="15.75" customHeight="1" x14ac:dyDescent="0.3">
      <c r="A287" s="7" t="s">
        <v>198</v>
      </c>
      <c r="B287" s="176"/>
      <c r="C287" s="176">
        <f t="shared" ref="C287:AQ287" si="32">SUM(C278:C285)</f>
        <v>0</v>
      </c>
      <c r="D287" s="176">
        <f t="shared" si="32"/>
        <v>0</v>
      </c>
      <c r="E287" s="176">
        <f t="shared" si="32"/>
        <v>0</v>
      </c>
      <c r="F287" s="176">
        <f t="shared" si="32"/>
        <v>0</v>
      </c>
      <c r="G287" s="176">
        <f t="shared" si="32"/>
        <v>0</v>
      </c>
      <c r="H287" s="176">
        <f t="shared" si="32"/>
        <v>0</v>
      </c>
      <c r="I287" s="176">
        <f t="shared" si="32"/>
        <v>0</v>
      </c>
      <c r="J287" s="176">
        <f t="shared" si="32"/>
        <v>0</v>
      </c>
      <c r="K287" s="176">
        <f t="shared" si="32"/>
        <v>0</v>
      </c>
      <c r="L287" s="176">
        <f t="shared" si="32"/>
        <v>0</v>
      </c>
      <c r="M287" s="176">
        <f t="shared" si="32"/>
        <v>0</v>
      </c>
      <c r="N287" s="176">
        <f t="shared" si="32"/>
        <v>0</v>
      </c>
      <c r="O287" s="176">
        <f t="shared" si="32"/>
        <v>0</v>
      </c>
      <c r="P287" s="176">
        <f t="shared" si="32"/>
        <v>0</v>
      </c>
      <c r="Q287" s="176">
        <f t="shared" si="32"/>
        <v>0</v>
      </c>
      <c r="R287" s="176">
        <f t="shared" si="32"/>
        <v>0</v>
      </c>
      <c r="S287" s="176">
        <f t="shared" si="32"/>
        <v>0</v>
      </c>
      <c r="T287" s="176">
        <f t="shared" si="32"/>
        <v>0</v>
      </c>
      <c r="U287" s="176">
        <f t="shared" si="32"/>
        <v>0</v>
      </c>
      <c r="V287" s="176">
        <f t="shared" si="32"/>
        <v>0</v>
      </c>
      <c r="W287" s="176">
        <f t="shared" si="32"/>
        <v>0</v>
      </c>
      <c r="X287" s="176">
        <f t="shared" si="32"/>
        <v>0</v>
      </c>
      <c r="Y287" s="176">
        <f t="shared" si="32"/>
        <v>0</v>
      </c>
      <c r="Z287" s="176">
        <f t="shared" si="32"/>
        <v>0</v>
      </c>
      <c r="AA287" s="176">
        <f t="shared" si="32"/>
        <v>0</v>
      </c>
      <c r="AB287" s="176">
        <f t="shared" si="32"/>
        <v>0</v>
      </c>
      <c r="AC287" s="176">
        <f t="shared" si="32"/>
        <v>0</v>
      </c>
      <c r="AD287" s="176">
        <f t="shared" si="32"/>
        <v>0</v>
      </c>
      <c r="AE287" s="176">
        <f t="shared" si="32"/>
        <v>0</v>
      </c>
      <c r="AF287" s="176">
        <f t="shared" si="32"/>
        <v>0</v>
      </c>
      <c r="AG287" s="176">
        <f t="shared" si="32"/>
        <v>0</v>
      </c>
      <c r="AH287" s="176">
        <f t="shared" si="32"/>
        <v>0</v>
      </c>
      <c r="AI287" s="176">
        <f t="shared" si="32"/>
        <v>0</v>
      </c>
      <c r="AJ287" s="176">
        <f t="shared" si="32"/>
        <v>0</v>
      </c>
      <c r="AK287" s="176">
        <f t="shared" si="32"/>
        <v>0</v>
      </c>
      <c r="AL287" s="176">
        <f t="shared" si="32"/>
        <v>0</v>
      </c>
      <c r="AM287" s="176">
        <f t="shared" si="32"/>
        <v>0</v>
      </c>
      <c r="AN287" s="176">
        <f t="shared" si="32"/>
        <v>0</v>
      </c>
      <c r="AO287" s="176">
        <f t="shared" si="32"/>
        <v>0</v>
      </c>
      <c r="AP287" s="176">
        <f t="shared" si="32"/>
        <v>0</v>
      </c>
      <c r="AQ287" s="176">
        <f t="shared" si="32"/>
        <v>0</v>
      </c>
    </row>
    <row r="288" spans="1:43" ht="15.75" customHeight="1" x14ac:dyDescent="0.3">
      <c r="A288" s="18"/>
      <c r="B288" s="20"/>
      <c r="C288" s="177"/>
      <c r="D288" s="177"/>
      <c r="E288" s="177"/>
      <c r="F288" s="177"/>
      <c r="G288" s="177"/>
      <c r="H288" s="177"/>
      <c r="I288" s="177"/>
      <c r="J288" s="177"/>
      <c r="K288" s="177"/>
      <c r="L288" s="177"/>
      <c r="M288" s="177"/>
      <c r="N288" s="177"/>
      <c r="O288" s="177"/>
      <c r="P288" s="177"/>
      <c r="Q288" s="177"/>
      <c r="R288" s="177"/>
      <c r="S288" s="177"/>
      <c r="T288" s="177"/>
      <c r="U288" s="177"/>
      <c r="V288" s="177"/>
      <c r="W288" s="177"/>
      <c r="X288" s="177"/>
      <c r="Y288" s="177"/>
      <c r="Z288" s="177"/>
      <c r="AA288" s="177"/>
      <c r="AB288" s="177"/>
      <c r="AC288" s="177"/>
      <c r="AD288" s="177"/>
      <c r="AE288" s="177"/>
      <c r="AF288" s="177"/>
      <c r="AG288" s="177"/>
      <c r="AH288" s="177"/>
      <c r="AI288" s="177"/>
      <c r="AJ288" s="177"/>
      <c r="AK288" s="177"/>
      <c r="AL288" s="177"/>
      <c r="AM288" s="177"/>
      <c r="AN288" s="177"/>
      <c r="AO288" s="177"/>
      <c r="AP288" s="177"/>
      <c r="AQ288" s="177"/>
    </row>
    <row r="289" spans="1:43" ht="15.75" customHeight="1" x14ac:dyDescent="0.3">
      <c r="A289" s="1"/>
      <c r="B289" s="1"/>
      <c r="C289" s="1"/>
      <c r="D289" s="11">
        <v>1</v>
      </c>
      <c r="E289" s="11">
        <v>2</v>
      </c>
      <c r="F289" s="11">
        <v>3</v>
      </c>
      <c r="G289" s="11">
        <v>4</v>
      </c>
      <c r="H289" s="11">
        <v>5</v>
      </c>
      <c r="I289" s="11">
        <v>6</v>
      </c>
      <c r="J289" s="11">
        <v>7</v>
      </c>
      <c r="K289" s="11">
        <v>8</v>
      </c>
      <c r="L289" s="11">
        <v>9</v>
      </c>
      <c r="M289" s="11">
        <v>10</v>
      </c>
      <c r="N289" s="11">
        <v>11</v>
      </c>
      <c r="O289" s="11">
        <v>12</v>
      </c>
      <c r="P289" s="11">
        <v>13</v>
      </c>
      <c r="Q289" s="11">
        <v>14</v>
      </c>
      <c r="R289" s="11">
        <v>15</v>
      </c>
      <c r="S289" s="11">
        <v>16</v>
      </c>
      <c r="T289" s="11">
        <v>17</v>
      </c>
      <c r="U289" s="11">
        <v>18</v>
      </c>
      <c r="V289" s="11">
        <v>19</v>
      </c>
      <c r="W289" s="11">
        <v>20</v>
      </c>
      <c r="X289" s="11">
        <v>21</v>
      </c>
      <c r="Y289" s="11">
        <v>22</v>
      </c>
      <c r="Z289" s="11">
        <v>23</v>
      </c>
      <c r="AA289" s="11">
        <v>24</v>
      </c>
      <c r="AB289" s="11">
        <v>25</v>
      </c>
      <c r="AC289" s="11">
        <v>26</v>
      </c>
      <c r="AD289" s="11">
        <v>27</v>
      </c>
      <c r="AE289" s="11">
        <v>28</v>
      </c>
      <c r="AF289" s="11">
        <v>29</v>
      </c>
      <c r="AG289" s="11">
        <v>30</v>
      </c>
      <c r="AH289" s="11">
        <v>31</v>
      </c>
      <c r="AI289" s="11">
        <v>32</v>
      </c>
      <c r="AJ289" s="11">
        <v>33</v>
      </c>
      <c r="AK289" s="11">
        <v>34</v>
      </c>
      <c r="AL289" s="11">
        <v>35</v>
      </c>
      <c r="AM289" s="11">
        <v>36</v>
      </c>
      <c r="AN289" s="11">
        <v>37</v>
      </c>
      <c r="AO289" s="11">
        <v>38</v>
      </c>
      <c r="AP289" s="11">
        <v>39</v>
      </c>
      <c r="AQ289" s="11">
        <v>40</v>
      </c>
    </row>
    <row r="290" spans="1:43" ht="15.75" customHeight="1" x14ac:dyDescent="0.35">
      <c r="A290" s="10" t="s">
        <v>207</v>
      </c>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row>
    <row r="291" spans="1:43" ht="15.75" customHeight="1" x14ac:dyDescent="0.3">
      <c r="A291" s="14" t="s">
        <v>117</v>
      </c>
      <c r="B291" s="1"/>
      <c r="D291" s="13">
        <f>'Economische variabelen'!E65</f>
        <v>0</v>
      </c>
      <c r="E291" s="13">
        <f>Invoer!M10*'Economische variabelen'!E66+'Economische variabelen'!E71*Invoer!N10+Invoer!O10*'Economische variabelen'!E76+'Economische variabelen'!E81*Invoer!P10</f>
        <v>0</v>
      </c>
      <c r="F291" s="13">
        <f>'Economische variabelen'!E67*Invoer!M10+Invoer!N10*'Economische variabelen'!E72+Invoer!O10*'Economische variabelen'!E77+'Economische variabelen'!E82*Invoer!P10</f>
        <v>0</v>
      </c>
      <c r="G291" s="13">
        <f>IF(G277&lt;='Invoer - uitgebreid'!$K12,'Economische variabelen'!$E68*Invoer!$M10+Invoer!$N10*'Economische variabelen'!$E73+'Economische variabelen'!$E78*Invoer!$O10+Invoer!$P10*'Economische variabelen'!$E83,0)</f>
        <v>0</v>
      </c>
      <c r="H291" s="13">
        <f>IF(H277&lt;='Invoer - uitgebreid'!$K12,'Economische variabelen'!$E68*Invoer!$M10+Invoer!$N10*'Economische variabelen'!$E73+'Economische variabelen'!$E78*Invoer!$O10+Invoer!$P10*'Economische variabelen'!$E83,0)</f>
        <v>0</v>
      </c>
      <c r="I291" s="13">
        <f>IF(I277&lt;='Invoer - uitgebreid'!$K12,'Economische variabelen'!$E68*Invoer!$M10+Invoer!$N10*'Economische variabelen'!$E73+'Economische variabelen'!$E78*Invoer!$O10+Invoer!$P10*'Economische variabelen'!$E83,0)</f>
        <v>0</v>
      </c>
      <c r="J291" s="13">
        <f>IF(J277&lt;='Invoer - uitgebreid'!$K12,'Economische variabelen'!$E68*Invoer!$M10+Invoer!$N10*'Economische variabelen'!$E73+'Economische variabelen'!$E78*Invoer!$O10+Invoer!$P10*'Economische variabelen'!$E83,0)</f>
        <v>0</v>
      </c>
      <c r="K291" s="13">
        <f>IF(K277&lt;='Invoer - uitgebreid'!$K12,'Economische variabelen'!$E68*Invoer!$M10+Invoer!$N10*'Economische variabelen'!$E73+'Economische variabelen'!$E78*Invoer!$O10+Invoer!$P10*'Economische variabelen'!$E83,0)</f>
        <v>0</v>
      </c>
      <c r="L291" s="13">
        <f>IF(L277&lt;='Invoer - uitgebreid'!$K12,'Economische variabelen'!$E68*Invoer!$M10+Invoer!$N10*'Economische variabelen'!$E73+'Economische variabelen'!$E78*Invoer!$O10+Invoer!$P10*'Economische variabelen'!$E83,0)</f>
        <v>0</v>
      </c>
      <c r="M291" s="13">
        <f>IF(M277&lt;='Invoer - uitgebreid'!$K12,'Economische variabelen'!$E68*Invoer!$M10+Invoer!$N10*'Economische variabelen'!$E73+'Economische variabelen'!$E78*Invoer!$O10+Invoer!$P10*'Economische variabelen'!$E83,0)</f>
        <v>0</v>
      </c>
      <c r="N291" s="13">
        <f>IF(N277&lt;='Invoer - uitgebreid'!$K12,'Economische variabelen'!$E68*Invoer!$M10+Invoer!$N10*'Economische variabelen'!$E73+'Economische variabelen'!$E78*Invoer!$O10+Invoer!$P10*'Economische variabelen'!$E83,0)</f>
        <v>0</v>
      </c>
      <c r="O291" s="13">
        <f>IF(O277&lt;='Invoer - uitgebreid'!$K12,'Economische variabelen'!$E68*Invoer!$M10+Invoer!$N10*'Economische variabelen'!$E73+'Economische variabelen'!$E78*Invoer!$O10+Invoer!$P10*'Economische variabelen'!$E83,0)</f>
        <v>0</v>
      </c>
      <c r="P291" s="13">
        <f>IF(P277&lt;='Invoer - uitgebreid'!$K12,'Economische variabelen'!$E68*Invoer!$M10+Invoer!$N10*'Economische variabelen'!$E73+'Economische variabelen'!$E78*Invoer!$O10+Invoer!$P10*'Economische variabelen'!$E83,0)</f>
        <v>0</v>
      </c>
      <c r="Q291" s="13">
        <f>IF(Q277&lt;='Invoer - uitgebreid'!$K12,'Economische variabelen'!$E68*Invoer!$M10+Invoer!$N10*'Economische variabelen'!$E73+'Economische variabelen'!$E78*Invoer!$O10+Invoer!$P10*'Economische variabelen'!$E83,0)</f>
        <v>0</v>
      </c>
      <c r="R291" s="13">
        <f>IF(R277&lt;='Invoer - uitgebreid'!$K12,'Economische variabelen'!$E68*Invoer!$M10+Invoer!$N10*'Economische variabelen'!$E73+'Economische variabelen'!$E78*Invoer!$O10+Invoer!$P10*'Economische variabelen'!$E83,0)</f>
        <v>0</v>
      </c>
      <c r="S291" s="13">
        <f>IF(S277&lt;='Invoer - uitgebreid'!$K12,'Economische variabelen'!$E68*Invoer!$M10+Invoer!$N10*'Economische variabelen'!$E73+'Economische variabelen'!$E78*Invoer!$O10+Invoer!$P10*'Economische variabelen'!$E83,0)</f>
        <v>0</v>
      </c>
      <c r="T291" s="13">
        <f>IF(T277&lt;='Invoer - uitgebreid'!$K12,'Economische variabelen'!$E68*Invoer!$M10+Invoer!$N10*'Economische variabelen'!$E73+'Economische variabelen'!$E78*Invoer!$O10+Invoer!$P10*'Economische variabelen'!$E83,0)</f>
        <v>0</v>
      </c>
      <c r="U291" s="13">
        <f>IF(U277&lt;='Invoer - uitgebreid'!$K12,'Economische variabelen'!$E68*Invoer!$M10+Invoer!$N10*'Economische variabelen'!$E73+'Economische variabelen'!$E78*Invoer!$O10+Invoer!$P10*'Economische variabelen'!$E83,0)</f>
        <v>0</v>
      </c>
      <c r="V291" s="13">
        <f>IF(V277&lt;='Invoer - uitgebreid'!$K12,'Economische variabelen'!$E68*Invoer!$M10+Invoer!$N10*'Economische variabelen'!$E73+'Economische variabelen'!$E78*Invoer!$O10+Invoer!$P10*'Economische variabelen'!$E83,0)</f>
        <v>0</v>
      </c>
      <c r="W291" s="13">
        <f>IF(W277&lt;='Invoer - uitgebreid'!$K12,'Economische variabelen'!$E68*Invoer!$M10+Invoer!$N10*'Economische variabelen'!$E73+'Economische variabelen'!$E78*Invoer!$O10+Invoer!$P10*'Economische variabelen'!$E83,0)</f>
        <v>0</v>
      </c>
      <c r="X291" s="13">
        <f>IF(X277&lt;='Invoer - uitgebreid'!$K12,'Economische variabelen'!$E68*Invoer!$M10+Invoer!$N10*'Economische variabelen'!$E73+'Economische variabelen'!$E78*Invoer!$O10+Invoer!$P10*'Economische variabelen'!$E83,0)</f>
        <v>0</v>
      </c>
      <c r="Y291" s="13">
        <f>IF(Y277&lt;='Invoer - uitgebreid'!$K12,'Economische variabelen'!$E68*Invoer!$M10+Invoer!$N10*'Economische variabelen'!$E73+'Economische variabelen'!$E78*Invoer!$O10+Invoer!$P10*'Economische variabelen'!$E83,0)</f>
        <v>0</v>
      </c>
      <c r="Z291" s="13">
        <f>IF(Z277&lt;='Invoer - uitgebreid'!$K12,'Economische variabelen'!$E68*Invoer!$M10+Invoer!$N10*'Economische variabelen'!$E73+'Economische variabelen'!$E78*Invoer!$O10+Invoer!$P10*'Economische variabelen'!$E83,0)</f>
        <v>0</v>
      </c>
      <c r="AA291" s="13">
        <f>IF(AA277&lt;='Invoer - uitgebreid'!$K12,'Economische variabelen'!$E68*Invoer!$M10+Invoer!$N10*'Economische variabelen'!$E73+'Economische variabelen'!$E78*Invoer!$O10+Invoer!$P10*'Economische variabelen'!$E83,0)</f>
        <v>0</v>
      </c>
      <c r="AB291" s="13">
        <f>IF(AB277&lt;='Invoer - uitgebreid'!$K12,'Economische variabelen'!$E68*Invoer!$M10+Invoer!$N10*'Economische variabelen'!$E73+'Economische variabelen'!$E78*Invoer!$O10+Invoer!$P10*'Economische variabelen'!$E83,0)</f>
        <v>0</v>
      </c>
      <c r="AC291" s="13">
        <f>IF(AC277&lt;='Invoer - uitgebreid'!$K12,'Economische variabelen'!$E68*Invoer!$M10+Invoer!$N10*'Economische variabelen'!$E73+'Economische variabelen'!$E78*Invoer!$O10+Invoer!$P10*'Economische variabelen'!$E83,0)</f>
        <v>0</v>
      </c>
      <c r="AD291" s="13">
        <f>IF(AD277&lt;='Invoer - uitgebreid'!$K12,'Economische variabelen'!$E68*Invoer!$M10+Invoer!$N10*'Economische variabelen'!$E73+'Economische variabelen'!$E78*Invoer!$O10+Invoer!$P10*'Economische variabelen'!$E83,0)</f>
        <v>0</v>
      </c>
      <c r="AE291" s="13">
        <f>IF(AE277&lt;='Invoer - uitgebreid'!$K12,'Economische variabelen'!$E68*Invoer!$M10+Invoer!$N10*'Economische variabelen'!$E73+'Economische variabelen'!$E78*Invoer!$O10+Invoer!$P10*'Economische variabelen'!$E83,0)</f>
        <v>0</v>
      </c>
      <c r="AF291" s="13">
        <f>IF(AF277&lt;='Invoer - uitgebreid'!$K12,'Economische variabelen'!$E68*Invoer!$M10+Invoer!$N10*'Economische variabelen'!$E73+'Economische variabelen'!$E78*Invoer!$O10+Invoer!$P10*'Economische variabelen'!$E83,0)</f>
        <v>0</v>
      </c>
      <c r="AG291" s="13">
        <f>IF(AG277&lt;='Invoer - uitgebreid'!$K12,'Economische variabelen'!$E68*Invoer!$M10+Invoer!$N10*'Economische variabelen'!$E73+'Economische variabelen'!$E78*Invoer!$O10+Invoer!$P10*'Economische variabelen'!$E83,0)</f>
        <v>0</v>
      </c>
      <c r="AH291" s="13">
        <f>IF(AH277&lt;='Invoer - uitgebreid'!$K12,'Economische variabelen'!$E68*Invoer!$M10+Invoer!$N10*'Economische variabelen'!$E73+'Economische variabelen'!$E78*Invoer!$O10+Invoer!$P10*'Economische variabelen'!$E83,0)</f>
        <v>0</v>
      </c>
      <c r="AI291" s="13">
        <f>IF(AI277&lt;='Invoer - uitgebreid'!$K12,'Economische variabelen'!$E68*Invoer!$M10+Invoer!$N10*'Economische variabelen'!$E73+'Economische variabelen'!$E78*Invoer!$O10+Invoer!$P10*'Economische variabelen'!$E83,0)</f>
        <v>0</v>
      </c>
      <c r="AJ291" s="13">
        <f>IF(AJ277&lt;='Invoer - uitgebreid'!$K12,'Economische variabelen'!$E68*Invoer!$M10+Invoer!$N10*'Economische variabelen'!$E73+'Economische variabelen'!$E78*Invoer!$O10+Invoer!$P10*'Economische variabelen'!$E83,0)</f>
        <v>0</v>
      </c>
      <c r="AK291" s="13">
        <f>IF(AK277&lt;='Invoer - uitgebreid'!$K12,'Economische variabelen'!$E68*Invoer!$M10+Invoer!$N10*'Economische variabelen'!$E73+'Economische variabelen'!$E78*Invoer!$O10+Invoer!$P10*'Economische variabelen'!$E83,0)</f>
        <v>0</v>
      </c>
      <c r="AL291" s="13">
        <f>IF(AL277&lt;='Invoer - uitgebreid'!$K12,'Economische variabelen'!$E68*Invoer!$M10+Invoer!$N10*'Economische variabelen'!$E73+'Economische variabelen'!$E78*Invoer!$O10+Invoer!$P10*'Economische variabelen'!$E83,0)</f>
        <v>0</v>
      </c>
      <c r="AM291" s="13">
        <f>IF(AM277&lt;='Invoer - uitgebreid'!$K12,'Economische variabelen'!$E68*Invoer!$M10+Invoer!$N10*'Economische variabelen'!$E73+'Economische variabelen'!$E78*Invoer!$O10+Invoer!$P10*'Economische variabelen'!$E83,0)</f>
        <v>0</v>
      </c>
      <c r="AN291" s="13">
        <f>IF(AN277&lt;='Invoer - uitgebreid'!$K12,'Economische variabelen'!$E68*Invoer!$M10+Invoer!$N10*'Economische variabelen'!$E73+'Economische variabelen'!$E78*Invoer!$O10+Invoer!$P10*'Economische variabelen'!$E83,0)</f>
        <v>0</v>
      </c>
      <c r="AO291" s="13">
        <f>IF(AO277&lt;='Invoer - uitgebreid'!$K12,'Economische variabelen'!$E68*Invoer!$M10+Invoer!$N10*'Economische variabelen'!$E73+'Economische variabelen'!$E78*Invoer!$O10+Invoer!$P10*'Economische variabelen'!$E83,0)</f>
        <v>0</v>
      </c>
      <c r="AP291" s="13">
        <f>IF(AP277&lt;='Invoer - uitgebreid'!$K12,'Economische variabelen'!$E68*Invoer!$M10+Invoer!$N10*'Economische variabelen'!$E73+'Economische variabelen'!$E78*Invoer!$O10+Invoer!$P10*'Economische variabelen'!$E83,0)</f>
        <v>0</v>
      </c>
      <c r="AQ291" s="13">
        <f>IF(AQ277&lt;='Invoer - uitgebreid'!$K12,'Economische variabelen'!$E68*Invoer!$M10+Invoer!$N10*'Economische variabelen'!$E73+'Economische variabelen'!$E78*Invoer!$O10+Invoer!$P10*'Economische variabelen'!$E83,0)</f>
        <v>0</v>
      </c>
    </row>
    <row r="292" spans="1:43" ht="15.75" customHeight="1" x14ac:dyDescent="0.3">
      <c r="A292" s="16"/>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row>
    <row r="293" spans="1:43" ht="15.75" customHeight="1" x14ac:dyDescent="0.3">
      <c r="A293" s="7" t="s">
        <v>208</v>
      </c>
      <c r="B293" s="7"/>
      <c r="C293" s="176"/>
      <c r="D293" s="176">
        <f>D291*'Economische variabelen'!$J76</f>
        <v>0</v>
      </c>
      <c r="E293" s="176">
        <f>E291*'Economische variabelen'!$J76</f>
        <v>0</v>
      </c>
      <c r="F293" s="176">
        <f>F291*'Economische variabelen'!$J76</f>
        <v>0</v>
      </c>
      <c r="G293" s="176">
        <f>G291*'Economische variabelen'!$J76</f>
        <v>0</v>
      </c>
      <c r="H293" s="176">
        <f>H291*'Economische variabelen'!$J76</f>
        <v>0</v>
      </c>
      <c r="I293" s="176">
        <f>I291*'Economische variabelen'!$J76</f>
        <v>0</v>
      </c>
      <c r="J293" s="176">
        <f>J291*'Economische variabelen'!$J76</f>
        <v>0</v>
      </c>
      <c r="K293" s="176">
        <f>K291*'Economische variabelen'!$J76</f>
        <v>0</v>
      </c>
      <c r="L293" s="176">
        <f>L291*'Economische variabelen'!$J76</f>
        <v>0</v>
      </c>
      <c r="M293" s="176">
        <f>M291*'Economische variabelen'!$J76</f>
        <v>0</v>
      </c>
      <c r="N293" s="176">
        <f>N291*'Economische variabelen'!$J76</f>
        <v>0</v>
      </c>
      <c r="O293" s="176">
        <f>O291*'Economische variabelen'!$J76</f>
        <v>0</v>
      </c>
      <c r="P293" s="176">
        <f>P291*'Economische variabelen'!$J76</f>
        <v>0</v>
      </c>
      <c r="Q293" s="176">
        <f>Q291*'Economische variabelen'!$J76</f>
        <v>0</v>
      </c>
      <c r="R293" s="176">
        <f>R291*'Economische variabelen'!$J76</f>
        <v>0</v>
      </c>
      <c r="S293" s="176">
        <f>S291*'Economische variabelen'!$J76</f>
        <v>0</v>
      </c>
      <c r="T293" s="176">
        <f>T291*'Economische variabelen'!$J76</f>
        <v>0</v>
      </c>
      <c r="U293" s="176">
        <f>U291*'Economische variabelen'!$J76</f>
        <v>0</v>
      </c>
      <c r="V293" s="176">
        <f>V291*'Economische variabelen'!$J76</f>
        <v>0</v>
      </c>
      <c r="W293" s="176">
        <f>W291*'Economische variabelen'!$J76</f>
        <v>0</v>
      </c>
      <c r="X293" s="176">
        <f>X291*'Economische variabelen'!$J76</f>
        <v>0</v>
      </c>
      <c r="Y293" s="176">
        <f>Y291*'Economische variabelen'!$J76</f>
        <v>0</v>
      </c>
      <c r="Z293" s="176">
        <f>Z291*'Economische variabelen'!$J76</f>
        <v>0</v>
      </c>
      <c r="AA293" s="176">
        <f>AA291*'Economische variabelen'!$J76</f>
        <v>0</v>
      </c>
      <c r="AB293" s="176">
        <f>AB291*'Economische variabelen'!$J76</f>
        <v>0</v>
      </c>
      <c r="AC293" s="176">
        <f>AC291*'Economische variabelen'!$J76</f>
        <v>0</v>
      </c>
      <c r="AD293" s="176">
        <f>AD291*'Economische variabelen'!$J76</f>
        <v>0</v>
      </c>
      <c r="AE293" s="176">
        <f>AE291*'Economische variabelen'!$J76</f>
        <v>0</v>
      </c>
      <c r="AF293" s="176">
        <f>AF291*'Economische variabelen'!$J76</f>
        <v>0</v>
      </c>
      <c r="AG293" s="176">
        <f>AG291*'Economische variabelen'!$J76</f>
        <v>0</v>
      </c>
      <c r="AH293" s="176">
        <f>AH291*'Economische variabelen'!$J76</f>
        <v>0</v>
      </c>
      <c r="AI293" s="176">
        <f>AI291*'Economische variabelen'!$J76</f>
        <v>0</v>
      </c>
      <c r="AJ293" s="176">
        <f>AJ291*'Economische variabelen'!$J76</f>
        <v>0</v>
      </c>
      <c r="AK293" s="176">
        <f>AK291*'Economische variabelen'!$J76</f>
        <v>0</v>
      </c>
      <c r="AL293" s="176">
        <f>AL291*'Economische variabelen'!$J76</f>
        <v>0</v>
      </c>
      <c r="AM293" s="176">
        <f>AM291*'Economische variabelen'!$J76</f>
        <v>0</v>
      </c>
      <c r="AN293" s="176">
        <f>AN291*'Economische variabelen'!$J76</f>
        <v>0</v>
      </c>
      <c r="AO293" s="176">
        <f>AO291*'Economische variabelen'!$J76</f>
        <v>0</v>
      </c>
      <c r="AP293" s="176">
        <f>AP291*'Economische variabelen'!$J76</f>
        <v>0</v>
      </c>
      <c r="AQ293" s="176">
        <f>AQ291*'Economische variabelen'!$J76</f>
        <v>0</v>
      </c>
    </row>
    <row r="294" spans="1:43" ht="15.75" customHeight="1" x14ac:dyDescent="0.3">
      <c r="A294" s="16"/>
      <c r="B294" s="1"/>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row>
    <row r="295" spans="1:43" ht="15.75" customHeight="1" x14ac:dyDescent="0.35">
      <c r="A295" s="10" t="s">
        <v>58</v>
      </c>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row>
    <row r="296" spans="1:43" ht="15.75" customHeight="1" x14ac:dyDescent="0.3">
      <c r="A296" s="14" t="s">
        <v>59</v>
      </c>
      <c r="B296" s="20"/>
      <c r="C296" s="1"/>
      <c r="D296" s="175">
        <f>IF(D291&gt;0,'Economische variabelen'!$J77*'Invoer - uitgebreid'!$J12,0)</f>
        <v>0</v>
      </c>
      <c r="E296" s="175">
        <f>IF(E291&gt;0,'Economische variabelen'!$J77*'Invoer - uitgebreid'!$J12,0)</f>
        <v>0</v>
      </c>
      <c r="F296" s="175">
        <f>IF(F291&gt;0,'Economische variabelen'!$J77*'Invoer - uitgebreid'!$J12,0)</f>
        <v>0</v>
      </c>
      <c r="G296" s="175">
        <f>IF(G291&gt;0,'Economische variabelen'!$J77*'Invoer - uitgebreid'!$J12,0)</f>
        <v>0</v>
      </c>
      <c r="H296" s="175">
        <f>IF(H291&gt;0,'Economische variabelen'!$J77*'Invoer - uitgebreid'!$J12,0)</f>
        <v>0</v>
      </c>
      <c r="I296" s="175">
        <f>IF(I291&gt;0,'Economische variabelen'!$J77*'Invoer - uitgebreid'!$J12,0)</f>
        <v>0</v>
      </c>
      <c r="J296" s="175">
        <f>IF(J291&gt;0,'Economische variabelen'!$J77*'Invoer - uitgebreid'!$J12,0)</f>
        <v>0</v>
      </c>
      <c r="K296" s="175">
        <f>IF(K291&gt;0,'Economische variabelen'!$J77*'Invoer - uitgebreid'!$J12,0)</f>
        <v>0</v>
      </c>
      <c r="L296" s="175">
        <f>IF(L291&gt;0,'Economische variabelen'!$J77*'Invoer - uitgebreid'!$J12,0)</f>
        <v>0</v>
      </c>
      <c r="M296" s="175">
        <f>IF(M291&gt;0,'Economische variabelen'!$J77*'Invoer - uitgebreid'!$J12,0)</f>
        <v>0</v>
      </c>
      <c r="N296" s="175">
        <f>IF(N291&gt;0,'Economische variabelen'!$J77*'Invoer - uitgebreid'!$J12,0)</f>
        <v>0</v>
      </c>
      <c r="O296" s="175">
        <f>IF(O291&gt;0,'Economische variabelen'!$J77*'Invoer - uitgebreid'!$J12,0)</f>
        <v>0</v>
      </c>
      <c r="P296" s="175">
        <f>IF(P291&gt;0,'Economische variabelen'!$J77*'Invoer - uitgebreid'!$J12,0)</f>
        <v>0</v>
      </c>
      <c r="Q296" s="175">
        <f>IF(Q291&gt;0,'Economische variabelen'!$J77*'Invoer - uitgebreid'!$J12,0)</f>
        <v>0</v>
      </c>
      <c r="R296" s="175">
        <f>IF(R291&gt;0,'Economische variabelen'!$J77*'Invoer - uitgebreid'!$J12,0)</f>
        <v>0</v>
      </c>
      <c r="S296" s="175">
        <f>IF(S291&gt;0,'Economische variabelen'!$J77*'Invoer - uitgebreid'!$J12,0)</f>
        <v>0</v>
      </c>
      <c r="T296" s="175">
        <f>IF(T291&gt;0,'Economische variabelen'!$J77*'Invoer - uitgebreid'!$J12,0)</f>
        <v>0</v>
      </c>
      <c r="U296" s="175">
        <f>IF(U291&gt;0,'Economische variabelen'!$J77*'Invoer - uitgebreid'!$J12,0)</f>
        <v>0</v>
      </c>
      <c r="V296" s="175">
        <f>IF(V291&gt;0,'Economische variabelen'!$J77*'Invoer - uitgebreid'!$J12,0)</f>
        <v>0</v>
      </c>
      <c r="W296" s="175">
        <f>IF(W291&gt;0,'Economische variabelen'!$J77*'Invoer - uitgebreid'!$J12,0)</f>
        <v>0</v>
      </c>
      <c r="X296" s="175">
        <f>IF(X291&gt;0,'Economische variabelen'!$J77*'Invoer - uitgebreid'!$J12,0)</f>
        <v>0</v>
      </c>
      <c r="Y296" s="175">
        <f>IF(Y291&gt;0,'Economische variabelen'!$J77*'Invoer - uitgebreid'!$J12,0)</f>
        <v>0</v>
      </c>
      <c r="Z296" s="175">
        <f>IF(Z291&gt;0,'Economische variabelen'!$J77*'Invoer - uitgebreid'!$J12,0)</f>
        <v>0</v>
      </c>
      <c r="AA296" s="175">
        <f>IF(AA291&gt;0,'Economische variabelen'!$J77*'Invoer - uitgebreid'!$J12,0)</f>
        <v>0</v>
      </c>
      <c r="AB296" s="175">
        <f>IF(AB291&gt;0,'Economische variabelen'!$J77*'Invoer - uitgebreid'!$J12,0)</f>
        <v>0</v>
      </c>
      <c r="AC296" s="175">
        <f>IF(AC291&gt;0,'Economische variabelen'!$J77*'Invoer - uitgebreid'!$J12,0)</f>
        <v>0</v>
      </c>
      <c r="AD296" s="175">
        <f>IF(AD291&gt;0,'Economische variabelen'!$J77*'Invoer - uitgebreid'!$J12,0)</f>
        <v>0</v>
      </c>
      <c r="AE296" s="175">
        <f>IF(AE291&gt;0,'Economische variabelen'!$J77*'Invoer - uitgebreid'!$J12,0)</f>
        <v>0</v>
      </c>
      <c r="AF296" s="175">
        <f>IF(AF291&gt;0,'Economische variabelen'!$J77*'Invoer - uitgebreid'!$J12,0)</f>
        <v>0</v>
      </c>
      <c r="AG296" s="175">
        <f>IF(AG291&gt;0,'Economische variabelen'!$J77*'Invoer - uitgebreid'!$J12,0)</f>
        <v>0</v>
      </c>
      <c r="AH296" s="175">
        <f>IF(AH291&gt;0,'Economische variabelen'!$J77*'Invoer - uitgebreid'!$J12,0)</f>
        <v>0</v>
      </c>
      <c r="AI296" s="175">
        <f>IF(AI291&gt;0,'Economische variabelen'!$J77*'Invoer - uitgebreid'!$J12,0)</f>
        <v>0</v>
      </c>
      <c r="AJ296" s="175">
        <f>IF(AJ291&gt;0,'Economische variabelen'!$J77*'Invoer - uitgebreid'!$J12,0)</f>
        <v>0</v>
      </c>
      <c r="AK296" s="175">
        <f>IF(AK291&gt;0,'Economische variabelen'!$J77*'Invoer - uitgebreid'!$J12,0)</f>
        <v>0</v>
      </c>
      <c r="AL296" s="175">
        <f>IF(AL291&gt;0,'Economische variabelen'!$J77*'Invoer - uitgebreid'!$J12,0)</f>
        <v>0</v>
      </c>
      <c r="AM296" s="175">
        <f>IF(AM291&gt;0,'Economische variabelen'!$J77*'Invoer - uitgebreid'!$J12,0)</f>
        <v>0</v>
      </c>
      <c r="AN296" s="175">
        <f>IF(AN291&gt;0,'Economische variabelen'!$J77*'Invoer - uitgebreid'!$J12,0)</f>
        <v>0</v>
      </c>
      <c r="AO296" s="175">
        <f>IF(AO291&gt;0,'Economische variabelen'!$J77*'Invoer - uitgebreid'!$J12,0)</f>
        <v>0</v>
      </c>
      <c r="AP296" s="175">
        <f>IF(AP291&gt;0,'Economische variabelen'!$J77*'Invoer - uitgebreid'!$J12,0)</f>
        <v>0</v>
      </c>
      <c r="AQ296" s="175">
        <f>IF(AQ291&gt;0,'Economische variabelen'!$J77*'Invoer - uitgebreid'!$J12,0)</f>
        <v>0</v>
      </c>
    </row>
    <row r="297" spans="1:43" ht="15.75" customHeight="1" x14ac:dyDescent="0.3">
      <c r="A297" s="14" t="s">
        <v>209</v>
      </c>
      <c r="B297" s="20"/>
      <c r="C297" s="1"/>
      <c r="D297" s="175">
        <f>IF(D291&gt;0,'Economische variabelen'!$J78*'Invoer - uitgebreid'!$J12,0)</f>
        <v>0</v>
      </c>
      <c r="E297" s="175">
        <f>IF(E291&gt;0,'Economische variabelen'!$J78*'Invoer - uitgebreid'!$J12,0)</f>
        <v>0</v>
      </c>
      <c r="F297" s="175">
        <f>IF(F291&gt;0,'Economische variabelen'!$J78*'Invoer - uitgebreid'!$J12,0)</f>
        <v>0</v>
      </c>
      <c r="G297" s="175">
        <f>IF(G291&gt;0,'Economische variabelen'!$J78*'Invoer - uitgebreid'!$J12,0)</f>
        <v>0</v>
      </c>
      <c r="H297" s="175">
        <f>IF(H291&gt;0,'Economische variabelen'!$J78*'Invoer - uitgebreid'!$J12,0)</f>
        <v>0</v>
      </c>
      <c r="I297" s="175">
        <f>IF(I291&gt;0,'Economische variabelen'!$J78*'Invoer - uitgebreid'!$J12,0)</f>
        <v>0</v>
      </c>
      <c r="J297" s="175">
        <f>IF(J291&gt;0,'Economische variabelen'!$J78*'Invoer - uitgebreid'!$J12,0)</f>
        <v>0</v>
      </c>
      <c r="K297" s="175">
        <f>IF(K291&gt;0,'Economische variabelen'!$J78*'Invoer - uitgebreid'!$J12,0)</f>
        <v>0</v>
      </c>
      <c r="L297" s="175">
        <f>IF(L291&gt;0,'Economische variabelen'!$J78*'Invoer - uitgebreid'!$J12,0)</f>
        <v>0</v>
      </c>
      <c r="M297" s="175">
        <f>IF(M291&gt;0,'Economische variabelen'!$J78*'Invoer - uitgebreid'!$J12,0)</f>
        <v>0</v>
      </c>
      <c r="N297" s="175">
        <f>IF(N291&gt;0,'Economische variabelen'!$J78*'Invoer - uitgebreid'!$J12,0)</f>
        <v>0</v>
      </c>
      <c r="O297" s="175">
        <f>IF(O291&gt;0,'Economische variabelen'!$J78*'Invoer - uitgebreid'!$J12,0)</f>
        <v>0</v>
      </c>
      <c r="P297" s="175">
        <f>IF(P291&gt;0,'Economische variabelen'!$J78*'Invoer - uitgebreid'!$J12,0)</f>
        <v>0</v>
      </c>
      <c r="Q297" s="175">
        <f>IF(Q291&gt;0,'Economische variabelen'!$J78*'Invoer - uitgebreid'!$J12,0)</f>
        <v>0</v>
      </c>
      <c r="R297" s="175">
        <f>IF(R291&gt;0,'Economische variabelen'!$J78*'Invoer - uitgebreid'!$J12,0)</f>
        <v>0</v>
      </c>
      <c r="S297" s="175">
        <f>IF(S291&gt;0,'Economische variabelen'!$J78*'Invoer - uitgebreid'!$J12,0)</f>
        <v>0</v>
      </c>
      <c r="T297" s="175">
        <f>IF(T291&gt;0,'Economische variabelen'!$J78*'Invoer - uitgebreid'!$J12,0)</f>
        <v>0</v>
      </c>
      <c r="U297" s="175">
        <f>IF(U291&gt;0,'Economische variabelen'!$J78*'Invoer - uitgebreid'!$J12,0)</f>
        <v>0</v>
      </c>
      <c r="V297" s="175">
        <f>IF(V291&gt;0,'Economische variabelen'!$J78*'Invoer - uitgebreid'!$J12,0)</f>
        <v>0</v>
      </c>
      <c r="W297" s="175">
        <f>IF(W291&gt;0,'Economische variabelen'!$J78*'Invoer - uitgebreid'!$J12,0)</f>
        <v>0</v>
      </c>
      <c r="X297" s="175">
        <f>IF(X291&gt;0,'Economische variabelen'!$J78*'Invoer - uitgebreid'!$J12,0)</f>
        <v>0</v>
      </c>
      <c r="Y297" s="175">
        <f>IF(Y291&gt;0,'Economische variabelen'!$J78*'Invoer - uitgebreid'!$J12,0)</f>
        <v>0</v>
      </c>
      <c r="Z297" s="175">
        <f>IF(Z291&gt;0,'Economische variabelen'!$J78*'Invoer - uitgebreid'!$J12,0)</f>
        <v>0</v>
      </c>
      <c r="AA297" s="175">
        <f>IF(AA291&gt;0,'Economische variabelen'!$J78*'Invoer - uitgebreid'!$J12,0)</f>
        <v>0</v>
      </c>
      <c r="AB297" s="175">
        <f>IF(AB291&gt;0,'Economische variabelen'!$J78*'Invoer - uitgebreid'!$J12,0)</f>
        <v>0</v>
      </c>
      <c r="AC297" s="175">
        <f>IF(AC291&gt;0,'Economische variabelen'!$J78*'Invoer - uitgebreid'!$J12,0)</f>
        <v>0</v>
      </c>
      <c r="AD297" s="175">
        <f>IF(AD291&gt;0,'Economische variabelen'!$J78*'Invoer - uitgebreid'!$J12,0)</f>
        <v>0</v>
      </c>
      <c r="AE297" s="175">
        <f>IF(AE291&gt;0,'Economische variabelen'!$J78*'Invoer - uitgebreid'!$J12,0)</f>
        <v>0</v>
      </c>
      <c r="AF297" s="175">
        <f>IF(AF291&gt;0,'Economische variabelen'!$J78*'Invoer - uitgebreid'!$J12,0)</f>
        <v>0</v>
      </c>
      <c r="AG297" s="175">
        <f>IF(AG291&gt;0,'Economische variabelen'!$J78*'Invoer - uitgebreid'!$J12,0)</f>
        <v>0</v>
      </c>
      <c r="AH297" s="175">
        <f>IF(AH291&gt;0,'Economische variabelen'!$J78*'Invoer - uitgebreid'!$J12,0)</f>
        <v>0</v>
      </c>
      <c r="AI297" s="175">
        <f>IF(AI291&gt;0,'Economische variabelen'!$J78*'Invoer - uitgebreid'!$J12,0)</f>
        <v>0</v>
      </c>
      <c r="AJ297" s="175">
        <f>IF(AJ291&gt;0,'Economische variabelen'!$J78*'Invoer - uitgebreid'!$J12,0)</f>
        <v>0</v>
      </c>
      <c r="AK297" s="175">
        <f>IF(AK291&gt;0,'Economische variabelen'!$J78*'Invoer - uitgebreid'!$J12,0)</f>
        <v>0</v>
      </c>
      <c r="AL297" s="175">
        <f>IF(AL291&gt;0,'Economische variabelen'!$J78*'Invoer - uitgebreid'!$J12,0)</f>
        <v>0</v>
      </c>
      <c r="AM297" s="175">
        <f>IF(AM291&gt;0,'Economische variabelen'!$J78*'Invoer - uitgebreid'!$J12,0)</f>
        <v>0</v>
      </c>
      <c r="AN297" s="175">
        <f>IF(AN291&gt;0,'Economische variabelen'!$J78*'Invoer - uitgebreid'!$J12,0)</f>
        <v>0</v>
      </c>
      <c r="AO297" s="175">
        <f>IF(AO291&gt;0,'Economische variabelen'!$J78*'Invoer - uitgebreid'!$J12,0)</f>
        <v>0</v>
      </c>
      <c r="AP297" s="175">
        <f>IF(AP291&gt;0,'Economische variabelen'!$J78*'Invoer - uitgebreid'!$J12,0)</f>
        <v>0</v>
      </c>
      <c r="AQ297" s="175">
        <f>IF(AQ291&gt;0,'Economische variabelen'!$J78*'Invoer - uitgebreid'!$J12,0)</f>
        <v>0</v>
      </c>
    </row>
    <row r="298" spans="1:43" ht="15.75" customHeight="1" x14ac:dyDescent="0.3">
      <c r="A298" s="14"/>
      <c r="B298" s="20"/>
      <c r="C298" s="1"/>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row>
    <row r="299" spans="1:43" ht="15.75" customHeight="1" x14ac:dyDescent="0.3">
      <c r="A299" s="7" t="s">
        <v>210</v>
      </c>
      <c r="B299" s="176"/>
      <c r="C299" s="176"/>
      <c r="D299" s="176">
        <f t="shared" ref="D299:AQ299" si="33">D293+SUM(D296:D297)</f>
        <v>0</v>
      </c>
      <c r="E299" s="176">
        <f t="shared" si="33"/>
        <v>0</v>
      </c>
      <c r="F299" s="176">
        <f t="shared" si="33"/>
        <v>0</v>
      </c>
      <c r="G299" s="176">
        <f t="shared" si="33"/>
        <v>0</v>
      </c>
      <c r="H299" s="176">
        <f t="shared" si="33"/>
        <v>0</v>
      </c>
      <c r="I299" s="176">
        <f t="shared" si="33"/>
        <v>0</v>
      </c>
      <c r="J299" s="176">
        <f t="shared" si="33"/>
        <v>0</v>
      </c>
      <c r="K299" s="176">
        <f t="shared" si="33"/>
        <v>0</v>
      </c>
      <c r="L299" s="176">
        <f t="shared" si="33"/>
        <v>0</v>
      </c>
      <c r="M299" s="176">
        <f t="shared" si="33"/>
        <v>0</v>
      </c>
      <c r="N299" s="176">
        <f t="shared" si="33"/>
        <v>0</v>
      </c>
      <c r="O299" s="176">
        <f t="shared" si="33"/>
        <v>0</v>
      </c>
      <c r="P299" s="176">
        <f t="shared" si="33"/>
        <v>0</v>
      </c>
      <c r="Q299" s="176">
        <f t="shared" si="33"/>
        <v>0</v>
      </c>
      <c r="R299" s="176">
        <f t="shared" si="33"/>
        <v>0</v>
      </c>
      <c r="S299" s="176">
        <f t="shared" si="33"/>
        <v>0</v>
      </c>
      <c r="T299" s="176">
        <f t="shared" si="33"/>
        <v>0</v>
      </c>
      <c r="U299" s="176">
        <f t="shared" si="33"/>
        <v>0</v>
      </c>
      <c r="V299" s="176">
        <f t="shared" si="33"/>
        <v>0</v>
      </c>
      <c r="W299" s="176">
        <f t="shared" si="33"/>
        <v>0</v>
      </c>
      <c r="X299" s="176">
        <f t="shared" si="33"/>
        <v>0</v>
      </c>
      <c r="Y299" s="176">
        <f t="shared" si="33"/>
        <v>0</v>
      </c>
      <c r="Z299" s="176">
        <f t="shared" si="33"/>
        <v>0</v>
      </c>
      <c r="AA299" s="176">
        <f t="shared" si="33"/>
        <v>0</v>
      </c>
      <c r="AB299" s="176">
        <f t="shared" si="33"/>
        <v>0</v>
      </c>
      <c r="AC299" s="176">
        <f t="shared" si="33"/>
        <v>0</v>
      </c>
      <c r="AD299" s="176">
        <f t="shared" si="33"/>
        <v>0</v>
      </c>
      <c r="AE299" s="176">
        <f t="shared" si="33"/>
        <v>0</v>
      </c>
      <c r="AF299" s="176">
        <f t="shared" si="33"/>
        <v>0</v>
      </c>
      <c r="AG299" s="176">
        <f t="shared" si="33"/>
        <v>0</v>
      </c>
      <c r="AH299" s="176">
        <f t="shared" si="33"/>
        <v>0</v>
      </c>
      <c r="AI299" s="176">
        <f t="shared" si="33"/>
        <v>0</v>
      </c>
      <c r="AJ299" s="176">
        <f t="shared" si="33"/>
        <v>0</v>
      </c>
      <c r="AK299" s="176">
        <f t="shared" si="33"/>
        <v>0</v>
      </c>
      <c r="AL299" s="176">
        <f t="shared" si="33"/>
        <v>0</v>
      </c>
      <c r="AM299" s="176">
        <f t="shared" si="33"/>
        <v>0</v>
      </c>
      <c r="AN299" s="176">
        <f t="shared" si="33"/>
        <v>0</v>
      </c>
      <c r="AO299" s="176">
        <f t="shared" si="33"/>
        <v>0</v>
      </c>
      <c r="AP299" s="176">
        <f t="shared" si="33"/>
        <v>0</v>
      </c>
      <c r="AQ299" s="176">
        <f t="shared" si="33"/>
        <v>0</v>
      </c>
    </row>
    <row r="300" spans="1:43"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row>
    <row r="301" spans="1:43" ht="15.75" customHeight="1" x14ac:dyDescent="0.35">
      <c r="A301" s="10" t="s">
        <v>53</v>
      </c>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row>
    <row r="302" spans="1:43" ht="15.75" customHeight="1" x14ac:dyDescent="0.3">
      <c r="A302" s="14" t="s">
        <v>211</v>
      </c>
      <c r="B302" s="1"/>
      <c r="C302" s="19">
        <f t="shared" ref="C302:AQ302" si="34">C299-C287</f>
        <v>0</v>
      </c>
      <c r="D302" s="19">
        <f t="shared" si="34"/>
        <v>0</v>
      </c>
      <c r="E302" s="19">
        <f t="shared" si="34"/>
        <v>0</v>
      </c>
      <c r="F302" s="19">
        <f t="shared" si="34"/>
        <v>0</v>
      </c>
      <c r="G302" s="19">
        <f t="shared" si="34"/>
        <v>0</v>
      </c>
      <c r="H302" s="19">
        <f t="shared" si="34"/>
        <v>0</v>
      </c>
      <c r="I302" s="19">
        <f t="shared" si="34"/>
        <v>0</v>
      </c>
      <c r="J302" s="19">
        <f t="shared" si="34"/>
        <v>0</v>
      </c>
      <c r="K302" s="19">
        <f t="shared" si="34"/>
        <v>0</v>
      </c>
      <c r="L302" s="19">
        <f t="shared" si="34"/>
        <v>0</v>
      </c>
      <c r="M302" s="19">
        <f t="shared" si="34"/>
        <v>0</v>
      </c>
      <c r="N302" s="19">
        <f t="shared" si="34"/>
        <v>0</v>
      </c>
      <c r="O302" s="19">
        <f t="shared" si="34"/>
        <v>0</v>
      </c>
      <c r="P302" s="19">
        <f t="shared" si="34"/>
        <v>0</v>
      </c>
      <c r="Q302" s="19">
        <f t="shared" si="34"/>
        <v>0</v>
      </c>
      <c r="R302" s="19">
        <f t="shared" si="34"/>
        <v>0</v>
      </c>
      <c r="S302" s="19">
        <f t="shared" si="34"/>
        <v>0</v>
      </c>
      <c r="T302" s="19">
        <f t="shared" si="34"/>
        <v>0</v>
      </c>
      <c r="U302" s="19">
        <f t="shared" si="34"/>
        <v>0</v>
      </c>
      <c r="V302" s="19">
        <f t="shared" si="34"/>
        <v>0</v>
      </c>
      <c r="W302" s="19">
        <f t="shared" si="34"/>
        <v>0</v>
      </c>
      <c r="X302" s="19">
        <f t="shared" si="34"/>
        <v>0</v>
      </c>
      <c r="Y302" s="19">
        <f t="shared" si="34"/>
        <v>0</v>
      </c>
      <c r="Z302" s="19">
        <f t="shared" si="34"/>
        <v>0</v>
      </c>
      <c r="AA302" s="19">
        <f t="shared" si="34"/>
        <v>0</v>
      </c>
      <c r="AB302" s="19">
        <f t="shared" si="34"/>
        <v>0</v>
      </c>
      <c r="AC302" s="19">
        <f t="shared" si="34"/>
        <v>0</v>
      </c>
      <c r="AD302" s="19">
        <f t="shared" si="34"/>
        <v>0</v>
      </c>
      <c r="AE302" s="19">
        <f t="shared" si="34"/>
        <v>0</v>
      </c>
      <c r="AF302" s="19">
        <f t="shared" si="34"/>
        <v>0</v>
      </c>
      <c r="AG302" s="19">
        <f t="shared" si="34"/>
        <v>0</v>
      </c>
      <c r="AH302" s="19">
        <f t="shared" si="34"/>
        <v>0</v>
      </c>
      <c r="AI302" s="19">
        <f t="shared" si="34"/>
        <v>0</v>
      </c>
      <c r="AJ302" s="19">
        <f t="shared" si="34"/>
        <v>0</v>
      </c>
      <c r="AK302" s="19">
        <f t="shared" si="34"/>
        <v>0</v>
      </c>
      <c r="AL302" s="19">
        <f t="shared" si="34"/>
        <v>0</v>
      </c>
      <c r="AM302" s="19">
        <f t="shared" si="34"/>
        <v>0</v>
      </c>
      <c r="AN302" s="19">
        <f t="shared" si="34"/>
        <v>0</v>
      </c>
      <c r="AO302" s="19">
        <f t="shared" si="34"/>
        <v>0</v>
      </c>
      <c r="AP302" s="19">
        <f t="shared" si="34"/>
        <v>0</v>
      </c>
      <c r="AQ302" s="19">
        <f t="shared" si="34"/>
        <v>0</v>
      </c>
    </row>
    <row r="303" spans="1:43" ht="15.75" customHeight="1" x14ac:dyDescent="0.3">
      <c r="A303" s="14" t="s">
        <v>212</v>
      </c>
      <c r="B303" s="1"/>
      <c r="C303" s="19">
        <f>C302</f>
        <v>0</v>
      </c>
      <c r="D303" s="19">
        <f t="shared" ref="D303:AQ303" si="35">C303+D302</f>
        <v>0</v>
      </c>
      <c r="E303" s="19">
        <f t="shared" si="35"/>
        <v>0</v>
      </c>
      <c r="F303" s="19">
        <f t="shared" si="35"/>
        <v>0</v>
      </c>
      <c r="G303" s="19">
        <f t="shared" si="35"/>
        <v>0</v>
      </c>
      <c r="H303" s="19">
        <f t="shared" si="35"/>
        <v>0</v>
      </c>
      <c r="I303" s="19">
        <f t="shared" si="35"/>
        <v>0</v>
      </c>
      <c r="J303" s="19">
        <f t="shared" si="35"/>
        <v>0</v>
      </c>
      <c r="K303" s="19">
        <f t="shared" si="35"/>
        <v>0</v>
      </c>
      <c r="L303" s="19">
        <f t="shared" si="35"/>
        <v>0</v>
      </c>
      <c r="M303" s="19">
        <f t="shared" si="35"/>
        <v>0</v>
      </c>
      <c r="N303" s="19">
        <f t="shared" si="35"/>
        <v>0</v>
      </c>
      <c r="O303" s="19">
        <f t="shared" si="35"/>
        <v>0</v>
      </c>
      <c r="P303" s="19">
        <f t="shared" si="35"/>
        <v>0</v>
      </c>
      <c r="Q303" s="19">
        <f t="shared" si="35"/>
        <v>0</v>
      </c>
      <c r="R303" s="19">
        <f t="shared" si="35"/>
        <v>0</v>
      </c>
      <c r="S303" s="19">
        <f t="shared" si="35"/>
        <v>0</v>
      </c>
      <c r="T303" s="19">
        <f t="shared" si="35"/>
        <v>0</v>
      </c>
      <c r="U303" s="19">
        <f t="shared" si="35"/>
        <v>0</v>
      </c>
      <c r="V303" s="19">
        <f t="shared" si="35"/>
        <v>0</v>
      </c>
      <c r="W303" s="19">
        <f t="shared" si="35"/>
        <v>0</v>
      </c>
      <c r="X303" s="19">
        <f t="shared" si="35"/>
        <v>0</v>
      </c>
      <c r="Y303" s="19">
        <f t="shared" si="35"/>
        <v>0</v>
      </c>
      <c r="Z303" s="19">
        <f t="shared" si="35"/>
        <v>0</v>
      </c>
      <c r="AA303" s="19">
        <f t="shared" si="35"/>
        <v>0</v>
      </c>
      <c r="AB303" s="19">
        <f t="shared" si="35"/>
        <v>0</v>
      </c>
      <c r="AC303" s="19">
        <f t="shared" si="35"/>
        <v>0</v>
      </c>
      <c r="AD303" s="19">
        <f t="shared" si="35"/>
        <v>0</v>
      </c>
      <c r="AE303" s="19">
        <f t="shared" si="35"/>
        <v>0</v>
      </c>
      <c r="AF303" s="19">
        <f t="shared" si="35"/>
        <v>0</v>
      </c>
      <c r="AG303" s="19">
        <f t="shared" si="35"/>
        <v>0</v>
      </c>
      <c r="AH303" s="19">
        <f t="shared" si="35"/>
        <v>0</v>
      </c>
      <c r="AI303" s="19">
        <f t="shared" si="35"/>
        <v>0</v>
      </c>
      <c r="AJ303" s="19">
        <f t="shared" si="35"/>
        <v>0</v>
      </c>
      <c r="AK303" s="19">
        <f t="shared" si="35"/>
        <v>0</v>
      </c>
      <c r="AL303" s="19">
        <f t="shared" si="35"/>
        <v>0</v>
      </c>
      <c r="AM303" s="19">
        <f t="shared" si="35"/>
        <v>0</v>
      </c>
      <c r="AN303" s="19">
        <f t="shared" si="35"/>
        <v>0</v>
      </c>
      <c r="AO303" s="19">
        <f t="shared" si="35"/>
        <v>0</v>
      </c>
      <c r="AP303" s="19">
        <f t="shared" si="35"/>
        <v>0</v>
      </c>
      <c r="AQ303" s="19">
        <f t="shared" si="35"/>
        <v>0</v>
      </c>
    </row>
    <row r="304" spans="1:43" ht="15.75" customHeight="1" x14ac:dyDescent="0.25"/>
    <row r="305" spans="1:103" ht="15.75" customHeight="1" x14ac:dyDescent="0.3">
      <c r="A305" s="14" t="s">
        <v>216</v>
      </c>
      <c r="B305" s="19">
        <f>SUM(C302:AQ302)/'Invoer - uitgebreid'!K12</f>
        <v>0</v>
      </c>
    </row>
    <row r="306" spans="1:103" ht="15.75" customHeight="1" x14ac:dyDescent="0.3">
      <c r="A306" s="14" t="s">
        <v>214</v>
      </c>
      <c r="B306" s="19">
        <f>IF(B305&lt;&gt;0,B305/'Invoer - uitgebreid'!J12,0)</f>
        <v>0</v>
      </c>
    </row>
    <row r="307" spans="1:103" ht="15.75" customHeight="1" x14ac:dyDescent="0.25"/>
    <row r="308" spans="1:103" ht="15.75" customHeight="1" x14ac:dyDescent="0.25"/>
    <row r="309" spans="1:103" ht="15.75" customHeight="1" thickBot="1" x14ac:dyDescent="0.45">
      <c r="A309" s="5" t="s">
        <v>497</v>
      </c>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row>
    <row r="310" spans="1:103" ht="15.75" customHeight="1" thickTop="1" thickBot="1" x14ac:dyDescent="0.35">
      <c r="C310" s="11"/>
      <c r="D310" s="11" t="s">
        <v>75</v>
      </c>
      <c r="E310" s="11"/>
      <c r="F310" s="11"/>
      <c r="G310" s="11"/>
      <c r="H310" s="11"/>
      <c r="I310" s="11"/>
      <c r="J310" s="11"/>
      <c r="K310" s="11"/>
      <c r="L310" s="11"/>
      <c r="M310" s="11"/>
      <c r="N310" s="11"/>
      <c r="O310" s="11"/>
      <c r="P310" s="11"/>
      <c r="Q310" s="11"/>
      <c r="R310" s="11"/>
      <c r="S310" s="11"/>
      <c r="T310" s="11"/>
      <c r="U310" s="11"/>
      <c r="V310" s="11"/>
      <c r="W310" s="11"/>
    </row>
    <row r="311" spans="1:103" ht="15.75" customHeight="1" thickBot="1" x14ac:dyDescent="0.4">
      <c r="A311" s="269" t="s">
        <v>45</v>
      </c>
      <c r="B311" s="1" t="s">
        <v>205</v>
      </c>
      <c r="C311" s="1">
        <v>0</v>
      </c>
      <c r="D311" s="11">
        <v>1</v>
      </c>
      <c r="E311" s="11">
        <v>2</v>
      </c>
      <c r="F311" s="11">
        <v>3</v>
      </c>
      <c r="G311" s="11">
        <v>4</v>
      </c>
      <c r="H311" s="11">
        <v>5</v>
      </c>
      <c r="I311" s="11">
        <v>6</v>
      </c>
      <c r="J311" s="11">
        <v>7</v>
      </c>
      <c r="K311" s="11">
        <v>8</v>
      </c>
      <c r="L311" s="11">
        <v>9</v>
      </c>
      <c r="M311" s="11">
        <v>10</v>
      </c>
      <c r="N311" s="11">
        <v>11</v>
      </c>
      <c r="O311" s="11">
        <v>12</v>
      </c>
      <c r="P311" s="11">
        <v>13</v>
      </c>
      <c r="Q311" s="11">
        <v>14</v>
      </c>
      <c r="R311" s="11">
        <v>15</v>
      </c>
      <c r="S311" s="11">
        <v>16</v>
      </c>
      <c r="T311" s="11">
        <v>17</v>
      </c>
      <c r="U311" s="11">
        <v>18</v>
      </c>
      <c r="V311" s="11">
        <v>19</v>
      </c>
      <c r="W311" s="11">
        <v>20</v>
      </c>
      <c r="X311" s="11">
        <v>21</v>
      </c>
      <c r="Y311" s="11">
        <v>22</v>
      </c>
      <c r="Z311" s="11">
        <v>23</v>
      </c>
      <c r="AA311" s="11">
        <v>24</v>
      </c>
      <c r="AB311" s="11">
        <v>25</v>
      </c>
      <c r="AC311" s="11">
        <v>26</v>
      </c>
      <c r="AD311" s="11">
        <v>27</v>
      </c>
      <c r="AE311" s="11">
        <v>28</v>
      </c>
      <c r="AF311" s="11">
        <v>29</v>
      </c>
      <c r="AG311" s="11">
        <v>30</v>
      </c>
      <c r="AH311" s="11">
        <v>31</v>
      </c>
      <c r="AI311" s="11">
        <v>32</v>
      </c>
      <c r="AJ311" s="11">
        <v>33</v>
      </c>
      <c r="AK311" s="11">
        <v>34</v>
      </c>
      <c r="AL311" s="11">
        <v>35</v>
      </c>
      <c r="AM311" s="11">
        <v>36</v>
      </c>
      <c r="AN311" s="11">
        <v>37</v>
      </c>
      <c r="AO311" s="11">
        <v>38</v>
      </c>
      <c r="AP311" s="11">
        <v>39</v>
      </c>
      <c r="AQ311" s="11">
        <v>40</v>
      </c>
      <c r="AR311" s="11">
        <v>41</v>
      </c>
      <c r="AS311" s="11">
        <v>42</v>
      </c>
      <c r="AT311" s="11">
        <v>43</v>
      </c>
      <c r="AU311" s="11">
        <v>44</v>
      </c>
      <c r="AV311" s="11">
        <v>45</v>
      </c>
      <c r="AW311" s="11">
        <v>46</v>
      </c>
      <c r="AX311" s="11">
        <v>47</v>
      </c>
      <c r="AY311" s="11">
        <v>48</v>
      </c>
      <c r="AZ311" s="11">
        <v>49</v>
      </c>
      <c r="BA311" s="11">
        <v>50</v>
      </c>
      <c r="BB311" s="11">
        <v>51</v>
      </c>
      <c r="BC311" s="11">
        <v>52</v>
      </c>
      <c r="BD311" s="11">
        <v>53</v>
      </c>
      <c r="BE311" s="11">
        <v>54</v>
      </c>
      <c r="BF311" s="11">
        <v>55</v>
      </c>
      <c r="BG311" s="11">
        <v>56</v>
      </c>
      <c r="BH311" s="11">
        <v>57</v>
      </c>
      <c r="BI311" s="11">
        <v>58</v>
      </c>
      <c r="BJ311" s="11">
        <v>59</v>
      </c>
      <c r="BK311" s="11">
        <v>60</v>
      </c>
      <c r="BL311" s="11">
        <v>61</v>
      </c>
      <c r="BM311" s="11">
        <v>62</v>
      </c>
      <c r="BN311" s="11">
        <v>63</v>
      </c>
      <c r="BO311" s="11">
        <v>64</v>
      </c>
      <c r="BP311" s="11">
        <v>65</v>
      </c>
      <c r="BQ311" s="11">
        <v>66</v>
      </c>
      <c r="BR311" s="11">
        <v>67</v>
      </c>
      <c r="BS311" s="11">
        <v>68</v>
      </c>
      <c r="BT311" s="11">
        <v>69</v>
      </c>
      <c r="BU311" s="11">
        <v>70</v>
      </c>
      <c r="BV311" s="11">
        <v>71</v>
      </c>
      <c r="BW311" s="11">
        <v>72</v>
      </c>
      <c r="BX311" s="11">
        <v>73</v>
      </c>
      <c r="BY311" s="11">
        <v>74</v>
      </c>
      <c r="BZ311" s="11">
        <v>75</v>
      </c>
      <c r="CA311" s="11">
        <v>76</v>
      </c>
      <c r="CB311" s="11">
        <v>77</v>
      </c>
      <c r="CC311" s="11">
        <v>78</v>
      </c>
      <c r="CD311" s="11">
        <v>79</v>
      </c>
      <c r="CE311" s="11">
        <v>80</v>
      </c>
      <c r="CF311" s="11">
        <v>81</v>
      </c>
      <c r="CG311" s="11">
        <v>82</v>
      </c>
      <c r="CH311" s="11">
        <v>83</v>
      </c>
      <c r="CI311" s="11">
        <v>84</v>
      </c>
      <c r="CJ311" s="11">
        <v>85</v>
      </c>
      <c r="CK311" s="11">
        <v>86</v>
      </c>
      <c r="CL311" s="11">
        <v>87</v>
      </c>
      <c r="CM311" s="11">
        <v>88</v>
      </c>
      <c r="CN311" s="11">
        <v>89</v>
      </c>
      <c r="CO311" s="11">
        <v>90</v>
      </c>
      <c r="CP311" s="11">
        <v>91</v>
      </c>
      <c r="CQ311" s="11">
        <v>92</v>
      </c>
      <c r="CR311" s="11">
        <v>93</v>
      </c>
      <c r="CS311" s="11">
        <v>94</v>
      </c>
      <c r="CT311" s="11">
        <v>95</v>
      </c>
      <c r="CU311" s="11">
        <v>96</v>
      </c>
      <c r="CV311" s="11">
        <v>97</v>
      </c>
      <c r="CW311" s="11">
        <v>98</v>
      </c>
      <c r="CX311" s="11">
        <v>99</v>
      </c>
      <c r="CY311" s="11">
        <v>100</v>
      </c>
    </row>
    <row r="312" spans="1:103" ht="15.75" customHeight="1" thickTop="1" thickBot="1" x14ac:dyDescent="0.35">
      <c r="A312" s="14" t="s">
        <v>206</v>
      </c>
      <c r="B312" s="174">
        <f>'Economische variabelen'!AA73</f>
        <v>9000</v>
      </c>
      <c r="C312" s="175">
        <f>B312*'Invoer - uitgebreid'!$B11</f>
        <v>0</v>
      </c>
      <c r="D312" s="20">
        <v>0</v>
      </c>
      <c r="E312" s="20">
        <v>0</v>
      </c>
      <c r="F312" s="20">
        <v>0</v>
      </c>
      <c r="G312" s="20">
        <v>0</v>
      </c>
      <c r="H312" s="20">
        <v>0</v>
      </c>
      <c r="I312" s="20">
        <v>0</v>
      </c>
      <c r="J312" s="20">
        <v>0</v>
      </c>
      <c r="K312" s="20">
        <v>0</v>
      </c>
      <c r="L312" s="20">
        <v>0</v>
      </c>
      <c r="M312" s="20">
        <v>0</v>
      </c>
      <c r="N312" s="20">
        <v>0</v>
      </c>
      <c r="O312" s="20">
        <v>0</v>
      </c>
      <c r="P312" s="20">
        <v>0</v>
      </c>
      <c r="Q312" s="20">
        <v>0</v>
      </c>
      <c r="R312" s="20">
        <v>0</v>
      </c>
    </row>
    <row r="313" spans="1:103" ht="15.75" customHeight="1" thickTop="1" thickBot="1" x14ac:dyDescent="0.35">
      <c r="A313" s="14" t="s">
        <v>47</v>
      </c>
      <c r="B313" s="174">
        <f>'Economische variabelen'!AA74</f>
        <v>9000</v>
      </c>
      <c r="C313" s="175">
        <f>CALC_Meerjarig!B313*'Invoer - uitgebreid'!$B11</f>
        <v>0</v>
      </c>
      <c r="D313" s="20"/>
      <c r="E313" s="20"/>
      <c r="F313" s="20"/>
      <c r="G313" s="20"/>
      <c r="H313" s="20"/>
      <c r="I313" s="20"/>
      <c r="J313" s="20"/>
      <c r="K313" s="20"/>
      <c r="L313" s="20"/>
      <c r="M313" s="20"/>
      <c r="N313" s="20"/>
      <c r="O313" s="20"/>
      <c r="P313" s="20"/>
      <c r="Q313" s="20"/>
      <c r="R313" s="20"/>
    </row>
    <row r="314" spans="1:103" ht="15.75" customHeight="1" thickTop="1" x14ac:dyDescent="0.25"/>
    <row r="315" spans="1:103" ht="15.75" customHeight="1" thickBot="1" x14ac:dyDescent="0.4">
      <c r="A315" s="269" t="s">
        <v>48</v>
      </c>
      <c r="B315" s="1" t="s">
        <v>205</v>
      </c>
    </row>
    <row r="316" spans="1:103" ht="15.75" customHeight="1" thickTop="1" thickBot="1" x14ac:dyDescent="0.35">
      <c r="A316" s="258" t="s">
        <v>377</v>
      </c>
      <c r="B316" s="174">
        <f>'Economische variabelen'!AA77</f>
        <v>500</v>
      </c>
      <c r="C316" s="20"/>
      <c r="D316" s="175">
        <f>IF(D311&lt;='Invoer - uitgebreid'!$C11,'Invoer - uitgebreid'!$B11*$B316,0)</f>
        <v>0</v>
      </c>
      <c r="E316" s="175">
        <f>IF(E311&lt;='Invoer - uitgebreid'!$C11,'Invoer - uitgebreid'!$B11*$B316,0)</f>
        <v>0</v>
      </c>
      <c r="F316" s="175">
        <f>IF(F311&lt;='Invoer - uitgebreid'!$C11,'Invoer - uitgebreid'!$B11*$B316,0)</f>
        <v>0</v>
      </c>
      <c r="G316" s="175">
        <f>IF(G311&lt;='Invoer - uitgebreid'!$C11,'Invoer - uitgebreid'!$B11*$B316,0)</f>
        <v>0</v>
      </c>
      <c r="H316" s="175">
        <f>IF(H311&lt;='Invoer - uitgebreid'!$C11,'Invoer - uitgebreid'!$B11*$B316,0)</f>
        <v>0</v>
      </c>
      <c r="I316" s="175">
        <f>IF(I311&lt;='Invoer - uitgebreid'!$C11,'Invoer - uitgebreid'!$B11*$B316,0)</f>
        <v>0</v>
      </c>
      <c r="J316" s="175">
        <f>IF(J311&lt;='Invoer - uitgebreid'!$C11,'Invoer - uitgebreid'!$B11*$B316,0)</f>
        <v>0</v>
      </c>
      <c r="K316" s="175">
        <f>IF(K311&lt;='Invoer - uitgebreid'!$C11,'Invoer - uitgebreid'!$B11*$B316,0)</f>
        <v>0</v>
      </c>
      <c r="L316" s="175">
        <f>IF(L311&lt;='Invoer - uitgebreid'!$C11,'Invoer - uitgebreid'!$B11*$B316,0)</f>
        <v>0</v>
      </c>
      <c r="M316" s="175">
        <f>IF(M311&lt;='Invoer - uitgebreid'!$C11,'Invoer - uitgebreid'!$B11*$B316,0)</f>
        <v>0</v>
      </c>
      <c r="N316" s="175">
        <f>IF(N311&lt;='Invoer - uitgebreid'!$C11,'Invoer - uitgebreid'!$B11*$B316,0)</f>
        <v>0</v>
      </c>
      <c r="O316" s="175">
        <f>IF(O311&lt;='Invoer - uitgebreid'!$C11,'Invoer - uitgebreid'!$B11*$B316,0)</f>
        <v>0</v>
      </c>
      <c r="P316" s="175">
        <f>IF(P311&lt;='Invoer - uitgebreid'!$C11,'Invoer - uitgebreid'!$B11*$B316,0)</f>
        <v>0</v>
      </c>
      <c r="Q316" s="175">
        <f>IF(Q311&lt;='Invoer - uitgebreid'!$C11,'Invoer - uitgebreid'!$B11*$B316,0)</f>
        <v>0</v>
      </c>
      <c r="R316" s="175">
        <f>IF(R311&lt;='Invoer - uitgebreid'!$C11,'Invoer - uitgebreid'!$B11*$B316,0)</f>
        <v>0</v>
      </c>
      <c r="S316" s="175">
        <f>IF(S311&lt;='Invoer - uitgebreid'!$C11,'Invoer - uitgebreid'!$B11*$B316,0)</f>
        <v>0</v>
      </c>
      <c r="T316" s="175">
        <f>IF(T311&lt;='Invoer - uitgebreid'!$C11,'Invoer - uitgebreid'!$B11*$B316,0)</f>
        <v>0</v>
      </c>
      <c r="U316" s="175">
        <f>IF(U311&lt;='Invoer - uitgebreid'!$C11,'Invoer - uitgebreid'!$B11*$B316,0)</f>
        <v>0</v>
      </c>
      <c r="V316" s="175">
        <f>IF(V311&lt;='Invoer - uitgebreid'!$C11,'Invoer - uitgebreid'!$B11*$B316,0)</f>
        <v>0</v>
      </c>
      <c r="W316" s="175">
        <f>IF(W311&lt;='Invoer - uitgebreid'!$C11,'Invoer - uitgebreid'!$B11*$B316,0)</f>
        <v>0</v>
      </c>
      <c r="X316" s="175">
        <f>IF(X311&lt;='Invoer - uitgebreid'!$C11,'Invoer - uitgebreid'!$B11*$B316,0)</f>
        <v>0</v>
      </c>
      <c r="Y316" s="175">
        <f>IF(Y311&lt;='Invoer - uitgebreid'!$C11,'Invoer - uitgebreid'!$B11*$B316,0)</f>
        <v>0</v>
      </c>
      <c r="Z316" s="175">
        <f>IF(Z311&lt;='Invoer - uitgebreid'!$C11,'Invoer - uitgebreid'!$B11*$B316,0)</f>
        <v>0</v>
      </c>
      <c r="AA316" s="175">
        <f>IF(AA311&lt;='Invoer - uitgebreid'!$C11,'Invoer - uitgebreid'!$B11*$B316,0)</f>
        <v>0</v>
      </c>
      <c r="AB316" s="175">
        <f>IF(AB311&lt;='Invoer - uitgebreid'!$C11,'Invoer - uitgebreid'!$B11*$B316,0)</f>
        <v>0</v>
      </c>
      <c r="AC316" s="175">
        <f>IF(AC311&lt;='Invoer - uitgebreid'!$C11,'Invoer - uitgebreid'!$B11*$B316,0)</f>
        <v>0</v>
      </c>
      <c r="AD316" s="175">
        <f>IF(AD311&lt;='Invoer - uitgebreid'!$C11,'Invoer - uitgebreid'!$B11*$B316,0)</f>
        <v>0</v>
      </c>
      <c r="AE316" s="175">
        <f>IF(AE311&lt;='Invoer - uitgebreid'!$C11,'Invoer - uitgebreid'!$B11*$B316,0)</f>
        <v>0</v>
      </c>
      <c r="AF316" s="175">
        <f>IF(AF311&lt;='Invoer - uitgebreid'!$C11,'Invoer - uitgebreid'!$B11*$B316,0)</f>
        <v>0</v>
      </c>
      <c r="AG316" s="175">
        <f>IF(AG311&lt;='Invoer - uitgebreid'!$C11,'Invoer - uitgebreid'!$B11*$B316,0)</f>
        <v>0</v>
      </c>
      <c r="AH316" s="175">
        <f>IF(AH311&lt;='Invoer - uitgebreid'!$C11,'Invoer - uitgebreid'!$B11*$B316,0)</f>
        <v>0</v>
      </c>
      <c r="AI316" s="175">
        <f>IF(AI311&lt;='Invoer - uitgebreid'!$C11,'Invoer - uitgebreid'!$B11*$B316,0)</f>
        <v>0</v>
      </c>
      <c r="AJ316" s="175">
        <f>IF(AJ311&lt;='Invoer - uitgebreid'!$C11,'Invoer - uitgebreid'!$B11*$B316,0)</f>
        <v>0</v>
      </c>
      <c r="AK316" s="175">
        <f>IF(AK311&lt;='Invoer - uitgebreid'!$C11,'Invoer - uitgebreid'!$B11*$B316,0)</f>
        <v>0</v>
      </c>
      <c r="AL316" s="175">
        <f>IF(AL311&lt;='Invoer - uitgebreid'!$C11,'Invoer - uitgebreid'!$B11*$B316,0)</f>
        <v>0</v>
      </c>
      <c r="AM316" s="175">
        <f>IF(AM311&lt;='Invoer - uitgebreid'!$C11,'Invoer - uitgebreid'!$B11*$B316,0)</f>
        <v>0</v>
      </c>
      <c r="AN316" s="175">
        <f>IF(AN311&lt;='Invoer - uitgebreid'!$C11,'Invoer - uitgebreid'!$B11*$B316,0)</f>
        <v>0</v>
      </c>
      <c r="AO316" s="175">
        <f>IF(AO311&lt;='Invoer - uitgebreid'!$C11,'Invoer - uitgebreid'!$B11*$B316,0)</f>
        <v>0</v>
      </c>
      <c r="AP316" s="175">
        <f>IF(AP311&lt;='Invoer - uitgebreid'!$C11,'Invoer - uitgebreid'!$B11*$B316,0)</f>
        <v>0</v>
      </c>
      <c r="AQ316" s="175">
        <f>IF(AQ311&lt;='Invoer - uitgebreid'!$C11,'Invoer - uitgebreid'!$B11*$B316,0)</f>
        <v>0</v>
      </c>
      <c r="AR316" s="175">
        <f>IF(AR311&lt;='Invoer - uitgebreid'!$C11,'Invoer - uitgebreid'!$B11*$B316,0)</f>
        <v>0</v>
      </c>
      <c r="AS316" s="175">
        <f>IF(AS311&lt;='Invoer - uitgebreid'!$C11,'Invoer - uitgebreid'!$B11*$B316,0)</f>
        <v>0</v>
      </c>
      <c r="AT316" s="175">
        <f>IF(AT311&lt;='Invoer - uitgebreid'!$C11,'Invoer - uitgebreid'!$B11*$B316,0)</f>
        <v>0</v>
      </c>
      <c r="AU316" s="175">
        <f>IF(AU311&lt;='Invoer - uitgebreid'!$C11,'Invoer - uitgebreid'!$B11*$B316,0)</f>
        <v>0</v>
      </c>
      <c r="AV316" s="175">
        <f>IF(AV311&lt;='Invoer - uitgebreid'!$C11,'Invoer - uitgebreid'!$B11*$B316,0)</f>
        <v>0</v>
      </c>
      <c r="AW316" s="175">
        <f>IF(AW311&lt;='Invoer - uitgebreid'!$C11,'Invoer - uitgebreid'!$B11*$B316,0)</f>
        <v>0</v>
      </c>
      <c r="AX316" s="175">
        <f>IF(AX311&lt;='Invoer - uitgebreid'!$C11,'Invoer - uitgebreid'!$B11*$B316,0)</f>
        <v>0</v>
      </c>
      <c r="AY316" s="175">
        <f>IF(AY311&lt;='Invoer - uitgebreid'!$C11,'Invoer - uitgebreid'!$B11*$B316,0)</f>
        <v>0</v>
      </c>
      <c r="AZ316" s="175">
        <f>IF(AZ311&lt;='Invoer - uitgebreid'!$C11,'Invoer - uitgebreid'!$B11*$B316,0)</f>
        <v>0</v>
      </c>
      <c r="BA316" s="175">
        <f>IF(BA311&lt;='Invoer - uitgebreid'!$C11,'Invoer - uitgebreid'!$B11*$B316,0)</f>
        <v>0</v>
      </c>
      <c r="BB316" s="175">
        <f>IF(BB311&lt;='Invoer - uitgebreid'!$C11,'Invoer - uitgebreid'!$B11*$B316,0)</f>
        <v>0</v>
      </c>
      <c r="BC316" s="175">
        <f>IF(BC311&lt;='Invoer - uitgebreid'!$C11,'Invoer - uitgebreid'!$B11*$B316,0)</f>
        <v>0</v>
      </c>
      <c r="BD316" s="175">
        <f>IF(BD311&lt;='Invoer - uitgebreid'!$C11,'Invoer - uitgebreid'!$B11*$B316,0)</f>
        <v>0</v>
      </c>
      <c r="BE316" s="175">
        <f>IF(BE311&lt;='Invoer - uitgebreid'!$C11,'Invoer - uitgebreid'!$B11*$B316,0)</f>
        <v>0</v>
      </c>
      <c r="BF316" s="175">
        <f>IF(BF311&lt;='Invoer - uitgebreid'!$C11,'Invoer - uitgebreid'!$B11*$B316,0)</f>
        <v>0</v>
      </c>
      <c r="BG316" s="175">
        <f>IF(BG311&lt;='Invoer - uitgebreid'!$C11,'Invoer - uitgebreid'!$B11*$B316,0)</f>
        <v>0</v>
      </c>
      <c r="BH316" s="175">
        <f>IF(BH311&lt;='Invoer - uitgebreid'!$C11,'Invoer - uitgebreid'!$B11*$B316,0)</f>
        <v>0</v>
      </c>
      <c r="BI316" s="175">
        <f>IF(BI311&lt;='Invoer - uitgebreid'!$C11,'Invoer - uitgebreid'!$B11*$B316,0)</f>
        <v>0</v>
      </c>
      <c r="BJ316" s="175">
        <f>IF(BJ311&lt;='Invoer - uitgebreid'!$C11,'Invoer - uitgebreid'!$B11*$B316,0)</f>
        <v>0</v>
      </c>
      <c r="BK316" s="175">
        <f>IF(BK311&lt;='Invoer - uitgebreid'!$C11,'Invoer - uitgebreid'!$B11*$B316,0)</f>
        <v>0</v>
      </c>
      <c r="BL316" s="175">
        <f>IF(BL311&lt;='Invoer - uitgebreid'!$C11,'Invoer - uitgebreid'!$B11*$B316,0)</f>
        <v>0</v>
      </c>
      <c r="BM316" s="175">
        <f>IF(BM311&lt;='Invoer - uitgebreid'!$C11,'Invoer - uitgebreid'!$B11*$B316,0)</f>
        <v>0</v>
      </c>
      <c r="BN316" s="175">
        <f>IF(BN311&lt;='Invoer - uitgebreid'!$C11,'Invoer - uitgebreid'!$B11*$B316,0)</f>
        <v>0</v>
      </c>
      <c r="BO316" s="175">
        <f>IF(BO311&lt;='Invoer - uitgebreid'!$C11,'Invoer - uitgebreid'!$B11*$B316,0)</f>
        <v>0</v>
      </c>
      <c r="BP316" s="175">
        <f>IF(BP311&lt;='Invoer - uitgebreid'!$C11,'Invoer - uitgebreid'!$B11*$B316,0)</f>
        <v>0</v>
      </c>
      <c r="BQ316" s="175">
        <f>IF(BQ311&lt;='Invoer - uitgebreid'!$C11,'Invoer - uitgebreid'!$B11*$B316,0)</f>
        <v>0</v>
      </c>
      <c r="BR316" s="175">
        <f>IF(BR311&lt;='Invoer - uitgebreid'!$C11,'Invoer - uitgebreid'!$B11*$B316,0)</f>
        <v>0</v>
      </c>
      <c r="BS316" s="175">
        <f>IF(BS311&lt;='Invoer - uitgebreid'!$C11,'Invoer - uitgebreid'!$B11*$B316,0)</f>
        <v>0</v>
      </c>
      <c r="BT316" s="175">
        <f>IF(BT311&lt;='Invoer - uitgebreid'!$C11,'Invoer - uitgebreid'!$B11*$B316,0)</f>
        <v>0</v>
      </c>
      <c r="BU316" s="175">
        <f>IF(BU311&lt;='Invoer - uitgebreid'!$C11,'Invoer - uitgebreid'!$B11*$B316,0)</f>
        <v>0</v>
      </c>
      <c r="BV316" s="175">
        <f>IF(BV311&lt;='Invoer - uitgebreid'!$C11,'Invoer - uitgebreid'!$B11*$B316,0)</f>
        <v>0</v>
      </c>
      <c r="BW316" s="175">
        <f>IF(BW311&lt;='Invoer - uitgebreid'!$C11,'Invoer - uitgebreid'!$B11*$B316,0)</f>
        <v>0</v>
      </c>
      <c r="BX316" s="175">
        <f>IF(BX311&lt;='Invoer - uitgebreid'!$C11,'Invoer - uitgebreid'!$B11*$B316,0)</f>
        <v>0</v>
      </c>
      <c r="BY316" s="175">
        <f>IF(BY311&lt;='Invoer - uitgebreid'!$C11,'Invoer - uitgebreid'!$B11*$B316,0)</f>
        <v>0</v>
      </c>
      <c r="BZ316" s="175">
        <f>IF(BZ311&lt;='Invoer - uitgebreid'!$C11,'Invoer - uitgebreid'!$B11*$B316,0)</f>
        <v>0</v>
      </c>
      <c r="CA316" s="175">
        <f>IF(CA311&lt;='Invoer - uitgebreid'!$C11,'Invoer - uitgebreid'!$B11*$B316,0)</f>
        <v>0</v>
      </c>
      <c r="CB316" s="175">
        <f>IF(CB311&lt;='Invoer - uitgebreid'!$C11,'Invoer - uitgebreid'!$B11*$B316,0)</f>
        <v>0</v>
      </c>
      <c r="CC316" s="175">
        <f>IF(CC311&lt;='Invoer - uitgebreid'!$C11,'Invoer - uitgebreid'!$B11*$B316,0)</f>
        <v>0</v>
      </c>
      <c r="CD316" s="175">
        <f>IF(CD311&lt;='Invoer - uitgebreid'!$C11,'Invoer - uitgebreid'!$B11*$B316,0)</f>
        <v>0</v>
      </c>
      <c r="CE316" s="175">
        <f>IF(CE311&lt;='Invoer - uitgebreid'!$C11,'Invoer - uitgebreid'!$B11*$B316,0)</f>
        <v>0</v>
      </c>
      <c r="CF316" s="175">
        <f>IF(CF311&lt;='Invoer - uitgebreid'!$C11,'Invoer - uitgebreid'!$B11*$B316,0)</f>
        <v>0</v>
      </c>
      <c r="CG316" s="175">
        <f>IF(CG311&lt;='Invoer - uitgebreid'!$C11,'Invoer - uitgebreid'!$B11*$B316,0)</f>
        <v>0</v>
      </c>
      <c r="CH316" s="175">
        <f>IF(CH311&lt;='Invoer - uitgebreid'!$C11,'Invoer - uitgebreid'!$B11*$B316,0)</f>
        <v>0</v>
      </c>
      <c r="CI316" s="175">
        <f>IF(CI311&lt;='Invoer - uitgebreid'!$C11,'Invoer - uitgebreid'!$B11*$B316,0)</f>
        <v>0</v>
      </c>
      <c r="CJ316" s="175">
        <f>IF(CJ311&lt;='Invoer - uitgebreid'!$C11,'Invoer - uitgebreid'!$B11*$B316,0)</f>
        <v>0</v>
      </c>
      <c r="CK316" s="175">
        <f>IF(CK311&lt;='Invoer - uitgebreid'!$C11,'Invoer - uitgebreid'!$B11*$B316,0)</f>
        <v>0</v>
      </c>
      <c r="CL316" s="175">
        <f>IF(CL311&lt;='Invoer - uitgebreid'!$C11,'Invoer - uitgebreid'!$B11*$B316,0)</f>
        <v>0</v>
      </c>
      <c r="CM316" s="175">
        <f>IF(CM311&lt;='Invoer - uitgebreid'!$C11,'Invoer - uitgebreid'!$B11*$B316,0)</f>
        <v>0</v>
      </c>
      <c r="CN316" s="175">
        <f>IF(CN311&lt;='Invoer - uitgebreid'!$C11,'Invoer - uitgebreid'!$B11*$B316,0)</f>
        <v>0</v>
      </c>
      <c r="CO316" s="175">
        <f>IF(CO311&lt;='Invoer - uitgebreid'!$C11,'Invoer - uitgebreid'!$B11*$B316,0)</f>
        <v>0</v>
      </c>
      <c r="CP316" s="175">
        <f>IF(CP311&lt;='Invoer - uitgebreid'!$C11,'Invoer - uitgebreid'!$B11*$B316,0)</f>
        <v>0</v>
      </c>
      <c r="CQ316" s="175">
        <f>IF(CQ311&lt;='Invoer - uitgebreid'!$C11,'Invoer - uitgebreid'!$B11*$B316,0)</f>
        <v>0</v>
      </c>
      <c r="CR316" s="175">
        <f>IF(CR311&lt;='Invoer - uitgebreid'!$C11,'Invoer - uitgebreid'!$B11*$B316,0)</f>
        <v>0</v>
      </c>
      <c r="CS316" s="175">
        <f>IF(CS311&lt;='Invoer - uitgebreid'!$C11,'Invoer - uitgebreid'!$B11*$B316,0)</f>
        <v>0</v>
      </c>
      <c r="CT316" s="175">
        <f>IF(CT311&lt;='Invoer - uitgebreid'!$C11,'Invoer - uitgebreid'!$B11*$B316,0)</f>
        <v>0</v>
      </c>
      <c r="CU316" s="175">
        <f>IF(CU311&lt;='Invoer - uitgebreid'!$C11,'Invoer - uitgebreid'!$B11*$B316,0)</f>
        <v>0</v>
      </c>
      <c r="CV316" s="175">
        <f>IF(CV311&lt;='Invoer - uitgebreid'!$C11,'Invoer - uitgebreid'!$B11*$B316,0)</f>
        <v>0</v>
      </c>
      <c r="CW316" s="175">
        <f>IF(CW311&lt;='Invoer - uitgebreid'!$C11,'Invoer - uitgebreid'!$B11*$B316,0)</f>
        <v>0</v>
      </c>
      <c r="CX316" s="175">
        <f>IF(CX311&lt;='Invoer - uitgebreid'!$C11,'Invoer - uitgebreid'!$B11*$B316,0)</f>
        <v>0</v>
      </c>
      <c r="CY316" s="175">
        <f>IF(CY311&lt;='Invoer - uitgebreid'!$C11,'Invoer - uitgebreid'!$B11*$B316,0)</f>
        <v>0</v>
      </c>
    </row>
    <row r="317" spans="1:103" ht="15.75" customHeight="1" thickTop="1" thickBot="1" x14ac:dyDescent="0.35">
      <c r="A317" s="258" t="s">
        <v>489</v>
      </c>
      <c r="B317" s="389">
        <f>'Economische variabelen'!AA78</f>
        <v>0.15</v>
      </c>
      <c r="C317" s="20"/>
      <c r="D317" s="175">
        <f>IF(CALC_Meerjarig!D109&lt;='Invoer - uitgebreid'!C11,CALC_Meerjarig!$B115*D331,0)</f>
        <v>0</v>
      </c>
      <c r="E317" s="175">
        <f>IF(E311&lt;='Invoer - uitgebreid'!$C11,$B317*E331,0)</f>
        <v>0</v>
      </c>
      <c r="F317" s="175">
        <f>IF(F311&lt;='Invoer - uitgebreid'!$C11,$B317*F331,0)</f>
        <v>0</v>
      </c>
      <c r="G317" s="175">
        <f>IF(G311&lt;='Invoer - uitgebreid'!$C11,$B317*G331,0)</f>
        <v>0</v>
      </c>
      <c r="H317" s="175">
        <f>IF(H311&lt;='Invoer - uitgebreid'!$C11,$B317*H331,0)</f>
        <v>0</v>
      </c>
      <c r="I317" s="175">
        <f>IF(I311&lt;='Invoer - uitgebreid'!$C11,$B317*I331,0)</f>
        <v>0</v>
      </c>
      <c r="J317" s="175">
        <f>IF(J311&lt;='Invoer - uitgebreid'!$C11,$B317*J331,0)</f>
        <v>0</v>
      </c>
      <c r="K317" s="175">
        <f>IF(K311&lt;='Invoer - uitgebreid'!$C11,$B317*K331,0)</f>
        <v>0</v>
      </c>
      <c r="L317" s="175">
        <f>IF(L311&lt;='Invoer - uitgebreid'!$C11,$B317*L331,0)</f>
        <v>0</v>
      </c>
      <c r="M317" s="175">
        <f>IF(M311&lt;='Invoer - uitgebreid'!$C11,$B317*M331,0)</f>
        <v>0</v>
      </c>
      <c r="N317" s="175">
        <f>IF(N311&lt;='Invoer - uitgebreid'!$C11,$B317*N331,0)</f>
        <v>0</v>
      </c>
      <c r="O317" s="175">
        <f>IF(O311&lt;='Invoer - uitgebreid'!$C11,$B317*O331,0)</f>
        <v>0</v>
      </c>
      <c r="P317" s="175">
        <f>IF(P311&lt;='Invoer - uitgebreid'!$C11,$B317*P331,0)</f>
        <v>0</v>
      </c>
      <c r="Q317" s="175">
        <f>IF(Q311&lt;='Invoer - uitgebreid'!$C11,$B317*Q331,0)</f>
        <v>0</v>
      </c>
      <c r="R317" s="175">
        <f>IF(R311&lt;='Invoer - uitgebreid'!$C11,$B317*R331,0)</f>
        <v>0</v>
      </c>
      <c r="S317" s="175">
        <f>IF(S311&lt;='Invoer - uitgebreid'!$C11,$B317*S331,0)</f>
        <v>0</v>
      </c>
      <c r="T317" s="175">
        <f>IF(T311&lt;='Invoer - uitgebreid'!$C11,$B317*T331,0)</f>
        <v>0</v>
      </c>
      <c r="U317" s="175">
        <f>IF(U311&lt;='Invoer - uitgebreid'!$C11,$B317*U331,0)</f>
        <v>0</v>
      </c>
      <c r="V317" s="175">
        <f>IF(V311&lt;='Invoer - uitgebreid'!$C11,$B317*V331,0)</f>
        <v>0</v>
      </c>
      <c r="W317" s="175">
        <f>IF(W311&lt;='Invoer - uitgebreid'!$C11,$B317*W331,0)</f>
        <v>0</v>
      </c>
      <c r="X317" s="175">
        <f>IF(X311&lt;='Invoer - uitgebreid'!$C11,$B317*X331,0)</f>
        <v>0</v>
      </c>
      <c r="Y317" s="175">
        <f>IF(Y311&lt;='Invoer - uitgebreid'!$C11,$B317*Y331,0)</f>
        <v>0</v>
      </c>
      <c r="Z317" s="175">
        <f>IF(Z311&lt;='Invoer - uitgebreid'!$C11,$B317*Z331,0)</f>
        <v>0</v>
      </c>
      <c r="AA317" s="175">
        <f>IF(AA311&lt;='Invoer - uitgebreid'!$C11,$B317*AA331,0)</f>
        <v>0</v>
      </c>
      <c r="AB317" s="175">
        <f>IF(AB311&lt;='Invoer - uitgebreid'!$C11,$B317*AB331,0)</f>
        <v>0</v>
      </c>
      <c r="AC317" s="175">
        <f>IF(AC311&lt;='Invoer - uitgebreid'!$C11,$B317*AC331,0)</f>
        <v>0</v>
      </c>
      <c r="AD317" s="175">
        <f>IF(AD311&lt;='Invoer - uitgebreid'!$C11,$B317*AD331,0)</f>
        <v>0</v>
      </c>
      <c r="AE317" s="175">
        <f>IF(AE311&lt;='Invoer - uitgebreid'!$C11,$B317*AE331,0)</f>
        <v>0</v>
      </c>
      <c r="AF317" s="175">
        <f>IF(AF311&lt;='Invoer - uitgebreid'!$C11,$B317*AF331,0)</f>
        <v>0</v>
      </c>
      <c r="AG317" s="175">
        <f>IF(AG311&lt;='Invoer - uitgebreid'!$C11,$B317*AG331,0)</f>
        <v>0</v>
      </c>
      <c r="AH317" s="175">
        <f>IF(AH311&lt;='Invoer - uitgebreid'!$C11,$B317*AH331,0)</f>
        <v>0</v>
      </c>
      <c r="AI317" s="175">
        <f>IF(AI311&lt;='Invoer - uitgebreid'!$C11,$B317*AI331,0)</f>
        <v>0</v>
      </c>
      <c r="AJ317" s="175">
        <f>IF(AJ311&lt;='Invoer - uitgebreid'!$C11,$B317*AJ331,0)</f>
        <v>0</v>
      </c>
      <c r="AK317" s="175">
        <f>IF(AK311&lt;='Invoer - uitgebreid'!$C11,$B317*AK331,0)</f>
        <v>0</v>
      </c>
      <c r="AL317" s="175">
        <f>IF(AL311&lt;='Invoer - uitgebreid'!$C11,$B317*AL331,0)</f>
        <v>0</v>
      </c>
      <c r="AM317" s="175">
        <f>IF(AM311&lt;='Invoer - uitgebreid'!$C11,$B317*AM331,0)</f>
        <v>0</v>
      </c>
      <c r="AN317" s="175">
        <f>IF(AN311&lt;='Invoer - uitgebreid'!$C11,$B317*AN331,0)</f>
        <v>0</v>
      </c>
      <c r="AO317" s="175">
        <f>IF(AO311&lt;='Invoer - uitgebreid'!$C11,$B317*AO331,0)</f>
        <v>0</v>
      </c>
      <c r="AP317" s="175">
        <f>IF(AP311&lt;='Invoer - uitgebreid'!$C11,$B317*AP331,0)</f>
        <v>0</v>
      </c>
      <c r="AQ317" s="175">
        <f>IF(AQ311&lt;='Invoer - uitgebreid'!$C11,$B317*AQ331,0)</f>
        <v>0</v>
      </c>
      <c r="AR317" s="175">
        <f>IF(AR311&lt;='Invoer - uitgebreid'!$C11,$B317*AR331,0)</f>
        <v>0</v>
      </c>
      <c r="AS317" s="175">
        <f>IF(AS311&lt;='Invoer - uitgebreid'!$C11,$B317*AS331,0)</f>
        <v>0</v>
      </c>
      <c r="AT317" s="175">
        <f>IF(AT311&lt;='Invoer - uitgebreid'!$C11,$B317*AT331,0)</f>
        <v>0</v>
      </c>
      <c r="AU317" s="175">
        <f>IF(AU311&lt;='Invoer - uitgebreid'!$C11,$B317*AU331,0)</f>
        <v>0</v>
      </c>
      <c r="AV317" s="175">
        <f>IF(AV311&lt;='Invoer - uitgebreid'!$C11,$B317*AV331,0)</f>
        <v>0</v>
      </c>
      <c r="AW317" s="175">
        <f>IF(AW311&lt;='Invoer - uitgebreid'!$C11,$B317*AW331,0)</f>
        <v>0</v>
      </c>
      <c r="AX317" s="175">
        <f>IF(AX311&lt;='Invoer - uitgebreid'!$C11,$B317*AX331,0)</f>
        <v>0</v>
      </c>
      <c r="AY317" s="175">
        <f>IF(AY311&lt;='Invoer - uitgebreid'!$C11,$B317*AY331,0)</f>
        <v>0</v>
      </c>
      <c r="AZ317" s="175">
        <f>IF(AZ311&lt;='Invoer - uitgebreid'!$C11,$B317*AZ331,0)</f>
        <v>0</v>
      </c>
      <c r="BA317" s="175">
        <f>IF(BA311&lt;='Invoer - uitgebreid'!$C11,$B317*BA331,0)</f>
        <v>0</v>
      </c>
      <c r="BB317" s="175">
        <f>IF(BB311&lt;='Invoer - uitgebreid'!$C11,$B317*BB331,0)</f>
        <v>0</v>
      </c>
      <c r="BC317" s="175">
        <f>IF(BC311&lt;='Invoer - uitgebreid'!$C11,$B317*BC331,0)</f>
        <v>0</v>
      </c>
      <c r="BD317" s="175">
        <f>IF(BD311&lt;='Invoer - uitgebreid'!$C11,$B317*BD331,0)</f>
        <v>0</v>
      </c>
      <c r="BE317" s="175">
        <f>IF(BE311&lt;='Invoer - uitgebreid'!$C11,$B317*BE331,0)</f>
        <v>0</v>
      </c>
      <c r="BF317" s="175">
        <f>IF(BF311&lt;='Invoer - uitgebreid'!$C11,$B317*BF331,0)</f>
        <v>0</v>
      </c>
      <c r="BG317" s="175">
        <f>IF(BG311&lt;='Invoer - uitgebreid'!$C11,$B317*BG331,0)</f>
        <v>0</v>
      </c>
      <c r="BH317" s="175">
        <f>IF(BH311&lt;='Invoer - uitgebreid'!$C11,$B317*BH331,0)</f>
        <v>0</v>
      </c>
      <c r="BI317" s="175">
        <f>IF(BI311&lt;='Invoer - uitgebreid'!$C11,$B317*BI331,0)</f>
        <v>0</v>
      </c>
      <c r="BJ317" s="175">
        <f>IF(BJ311&lt;='Invoer - uitgebreid'!$C11,$B317*BJ331,0)</f>
        <v>0</v>
      </c>
      <c r="BK317" s="175">
        <f>IF(BK311&lt;='Invoer - uitgebreid'!$C11,$B317*BK331,0)</f>
        <v>0</v>
      </c>
      <c r="BL317" s="175">
        <f>IF(BL311&lt;='Invoer - uitgebreid'!$C11,$B317*BL331,0)</f>
        <v>0</v>
      </c>
      <c r="BM317" s="175">
        <f>IF(BM311&lt;='Invoer - uitgebreid'!$C11,$B317*BM331,0)</f>
        <v>0</v>
      </c>
      <c r="BN317" s="175">
        <f>IF(BN311&lt;='Invoer - uitgebreid'!$C11,$B317*BN331,0)</f>
        <v>0</v>
      </c>
      <c r="BO317" s="175">
        <f>IF(BO311&lt;='Invoer - uitgebreid'!$C11,$B317*BO331,0)</f>
        <v>0</v>
      </c>
      <c r="BP317" s="175">
        <f>IF(BP311&lt;='Invoer - uitgebreid'!$C11,$B317*BP331,0)</f>
        <v>0</v>
      </c>
      <c r="BQ317" s="175">
        <f>IF(BQ311&lt;='Invoer - uitgebreid'!$C11,$B317*BQ331,0)</f>
        <v>0</v>
      </c>
      <c r="BR317" s="175">
        <f>IF(BR311&lt;='Invoer - uitgebreid'!$C11,$B317*BR331,0)</f>
        <v>0</v>
      </c>
      <c r="BS317" s="175">
        <f>IF(BS311&lt;='Invoer - uitgebreid'!$C11,$B317*BS331,0)</f>
        <v>0</v>
      </c>
      <c r="BT317" s="175">
        <f>IF(BT311&lt;='Invoer - uitgebreid'!$C11,$B317*BT331,0)</f>
        <v>0</v>
      </c>
      <c r="BU317" s="175">
        <f>IF(BU311&lt;='Invoer - uitgebreid'!$C11,$B317*BU331,0)</f>
        <v>0</v>
      </c>
      <c r="BV317" s="175">
        <f>IF(BV311&lt;='Invoer - uitgebreid'!$C11,$B317*BV331,0)</f>
        <v>0</v>
      </c>
      <c r="BW317" s="175">
        <f>IF(BW311&lt;='Invoer - uitgebreid'!$C11,$B317*BW331,0)</f>
        <v>0</v>
      </c>
      <c r="BX317" s="175">
        <f>IF(BX311&lt;='Invoer - uitgebreid'!$C11,$B317*BX331,0)</f>
        <v>0</v>
      </c>
      <c r="BY317" s="175">
        <f>IF(BY311&lt;='Invoer - uitgebreid'!$C11,$B317*BY331,0)</f>
        <v>0</v>
      </c>
      <c r="BZ317" s="175">
        <f>IF(BZ311&lt;='Invoer - uitgebreid'!$C11,$B317*BZ331,0)</f>
        <v>0</v>
      </c>
      <c r="CA317" s="175">
        <f>IF(CA311&lt;='Invoer - uitgebreid'!$C11,$B317*CA331,0)</f>
        <v>0</v>
      </c>
      <c r="CB317" s="175">
        <f>IF(CB311&lt;='Invoer - uitgebreid'!$C11,$B317*CB331,0)</f>
        <v>0</v>
      </c>
      <c r="CC317" s="175">
        <f>IF(CC311&lt;='Invoer - uitgebreid'!$C11,$B317*CC331,0)</f>
        <v>0</v>
      </c>
      <c r="CD317" s="175">
        <f>IF(CD311&lt;='Invoer - uitgebreid'!$C11,$B317*CD331,0)</f>
        <v>0</v>
      </c>
      <c r="CE317" s="175">
        <f>IF(CE311&lt;='Invoer - uitgebreid'!$C11,$B317*CE331,0)</f>
        <v>0</v>
      </c>
      <c r="CF317" s="175">
        <f>IF(CF311&lt;='Invoer - uitgebreid'!$C11,$B317*CF331,0)</f>
        <v>0</v>
      </c>
      <c r="CG317" s="175">
        <f>IF(CG311&lt;='Invoer - uitgebreid'!$C11,$B317*CG331,0)</f>
        <v>0</v>
      </c>
      <c r="CH317" s="175">
        <f>IF(CH311&lt;='Invoer - uitgebreid'!$C11,$B317*CH331,0)</f>
        <v>0</v>
      </c>
      <c r="CI317" s="175">
        <f>IF(CI311&lt;='Invoer - uitgebreid'!$C11,$B317*CI331,0)</f>
        <v>0</v>
      </c>
      <c r="CJ317" s="175">
        <f>IF(CJ311&lt;='Invoer - uitgebreid'!$C11,$B317*CJ331,0)</f>
        <v>0</v>
      </c>
      <c r="CK317" s="175">
        <f>IF(CK311&lt;='Invoer - uitgebreid'!$C11,$B317*CK331,0)</f>
        <v>0</v>
      </c>
      <c r="CL317" s="175">
        <f>IF(CL311&lt;='Invoer - uitgebreid'!$C11,$B317*CL331,0)</f>
        <v>0</v>
      </c>
      <c r="CM317" s="175">
        <f>IF(CM311&lt;='Invoer - uitgebreid'!$C11,$B317*CM331,0)</f>
        <v>0</v>
      </c>
      <c r="CN317" s="175">
        <f>IF(CN311&lt;='Invoer - uitgebreid'!$C11,$B317*CN331,0)</f>
        <v>0</v>
      </c>
      <c r="CO317" s="175">
        <f>IF(CO311&lt;='Invoer - uitgebreid'!$C11,$B317*CO331,0)</f>
        <v>0</v>
      </c>
      <c r="CP317" s="175">
        <f>IF(CP311&lt;='Invoer - uitgebreid'!$C11,$B317*CP331,0)</f>
        <v>0</v>
      </c>
      <c r="CQ317" s="175">
        <f>IF(CQ311&lt;='Invoer - uitgebreid'!$C11,$B317*CQ331,0)</f>
        <v>0</v>
      </c>
      <c r="CR317" s="175">
        <f>IF(CR311&lt;='Invoer - uitgebreid'!$C11,$B317*CR331,0)</f>
        <v>0</v>
      </c>
      <c r="CS317" s="175">
        <f>IF(CS311&lt;='Invoer - uitgebreid'!$C11,$B317*CS331,0)</f>
        <v>0</v>
      </c>
      <c r="CT317" s="175">
        <f>IF(CT311&lt;='Invoer - uitgebreid'!$C11,$B317*CT331,0)</f>
        <v>0</v>
      </c>
      <c r="CU317" s="175">
        <f>IF(CU311&lt;='Invoer - uitgebreid'!$C11,$B317*CU331,0)</f>
        <v>0</v>
      </c>
      <c r="CV317" s="175">
        <f>IF(CV311&lt;='Invoer - uitgebreid'!$C11,$B317*CV331,0)</f>
        <v>0</v>
      </c>
      <c r="CW317" s="175">
        <f>IF(CW311&lt;='Invoer - uitgebreid'!$C11,$B317*CW331,0)</f>
        <v>0</v>
      </c>
      <c r="CX317" s="175">
        <f>IF(CX311&lt;='Invoer - uitgebreid'!$C11,$B317*CX331,0)</f>
        <v>0</v>
      </c>
      <c r="CY317" s="175">
        <f>IF(CY311&lt;='Invoer - uitgebreid'!$C11,$B317*CY331,0)</f>
        <v>0</v>
      </c>
    </row>
    <row r="318" spans="1:103" ht="15.75" customHeight="1" thickTop="1" thickBot="1" x14ac:dyDescent="0.35">
      <c r="A318" s="265" t="s">
        <v>93</v>
      </c>
      <c r="B318" s="261">
        <f>'Economische variabelen'!AA79</f>
        <v>0</v>
      </c>
      <c r="C318" s="20"/>
      <c r="D318" s="614">
        <f>IF(D311&lt;='Invoer - uitgebreid'!$C11,'Invoer - uitgebreid'!$B11*$B318,0)</f>
        <v>0</v>
      </c>
      <c r="E318" s="614">
        <f>IF(E311&lt;='Invoer - uitgebreid'!$C11,'Invoer - uitgebreid'!$B11*$B318,0)</f>
        <v>0</v>
      </c>
      <c r="F318" s="614">
        <f>IF(F311&lt;='Invoer - uitgebreid'!$C11,'Invoer - uitgebreid'!$B11*$B318,0)</f>
        <v>0</v>
      </c>
      <c r="G318" s="614">
        <f>IF(G311&lt;='Invoer - uitgebreid'!$C11,'Invoer - uitgebreid'!$B11*$B318,0)</f>
        <v>0</v>
      </c>
      <c r="H318" s="614">
        <f>IF(H311&lt;='Invoer - uitgebreid'!$C11,'Invoer - uitgebreid'!$B11*$B318,0)</f>
        <v>0</v>
      </c>
      <c r="I318" s="614">
        <f>IF(I311&lt;='Invoer - uitgebreid'!$C11,'Invoer - uitgebreid'!$B11*$B318,0)</f>
        <v>0</v>
      </c>
      <c r="J318" s="614">
        <f>IF(J311&lt;='Invoer - uitgebreid'!$C11,'Invoer - uitgebreid'!$B11*$B318,0)</f>
        <v>0</v>
      </c>
      <c r="K318" s="614">
        <f>IF(K311&lt;='Invoer - uitgebreid'!$C11,'Invoer - uitgebreid'!$B11*$B318,0)</f>
        <v>0</v>
      </c>
      <c r="L318" s="614">
        <f>IF(L311&lt;='Invoer - uitgebreid'!$C11,'Invoer - uitgebreid'!$B11*$B318,0)</f>
        <v>0</v>
      </c>
      <c r="M318" s="614">
        <f>IF(M311&lt;='Invoer - uitgebreid'!$C11,'Invoer - uitgebreid'!$B11*$B318,0)</f>
        <v>0</v>
      </c>
      <c r="N318" s="614">
        <f>IF(N311&lt;='Invoer - uitgebreid'!$C11,'Invoer - uitgebreid'!$B11*$B318,0)</f>
        <v>0</v>
      </c>
      <c r="O318" s="614">
        <f>IF(O311&lt;='Invoer - uitgebreid'!$C11,'Invoer - uitgebreid'!$B11*$B318,0)</f>
        <v>0</v>
      </c>
      <c r="P318" s="614">
        <f>IF(P311&lt;='Invoer - uitgebreid'!$C11,'Invoer - uitgebreid'!$B11*$B318,0)</f>
        <v>0</v>
      </c>
      <c r="Q318" s="614">
        <f>IF(Q311&lt;='Invoer - uitgebreid'!$C11,'Invoer - uitgebreid'!$B11*$B318,0)</f>
        <v>0</v>
      </c>
      <c r="R318" s="614">
        <f>IF(R311&lt;='Invoer - uitgebreid'!$C11,'Invoer - uitgebreid'!$B11*$B318,0)</f>
        <v>0</v>
      </c>
      <c r="S318" s="614">
        <f>IF(S311&lt;='Invoer - uitgebreid'!$C11,'Invoer - uitgebreid'!$B11*$B318,0)</f>
        <v>0</v>
      </c>
      <c r="T318" s="614">
        <f>IF(T311&lt;='Invoer - uitgebreid'!$C11,'Invoer - uitgebreid'!$B11*$B318,0)</f>
        <v>0</v>
      </c>
      <c r="U318" s="614">
        <f>IF(U311&lt;='Invoer - uitgebreid'!$C11,'Invoer - uitgebreid'!$B11*$B318,0)</f>
        <v>0</v>
      </c>
      <c r="V318" s="614">
        <f>IF(V311&lt;='Invoer - uitgebreid'!$C11,'Invoer - uitgebreid'!$B11*$B318,0)</f>
        <v>0</v>
      </c>
      <c r="W318" s="614">
        <f>IF(W311&lt;='Invoer - uitgebreid'!$C11,'Invoer - uitgebreid'!$B11*$B318,0)</f>
        <v>0</v>
      </c>
      <c r="X318" s="614">
        <f>IF(X311&lt;='Invoer - uitgebreid'!$C11,'Invoer - uitgebreid'!$B11*$B318,0)</f>
        <v>0</v>
      </c>
      <c r="Y318" s="614">
        <f>IF(Y311&lt;='Invoer - uitgebreid'!$C11,'Invoer - uitgebreid'!$B11*$B318,0)</f>
        <v>0</v>
      </c>
      <c r="Z318" s="614">
        <f>IF(Z311&lt;='Invoer - uitgebreid'!$C11,'Invoer - uitgebreid'!$B11*$B318,0)</f>
        <v>0</v>
      </c>
      <c r="AA318" s="614">
        <f>IF(AA311&lt;='Invoer - uitgebreid'!$C11,'Invoer - uitgebreid'!$B11*$B318,0)</f>
        <v>0</v>
      </c>
      <c r="AB318" s="614">
        <f>IF(AB311&lt;='Invoer - uitgebreid'!$C11,'Invoer - uitgebreid'!$B11*$B318,0)</f>
        <v>0</v>
      </c>
      <c r="AC318" s="614">
        <f>IF(AC311&lt;='Invoer - uitgebreid'!$C11,'Invoer - uitgebreid'!$B11*$B318,0)</f>
        <v>0</v>
      </c>
      <c r="AD318" s="614">
        <f>IF(AD311&lt;='Invoer - uitgebreid'!$C11,'Invoer - uitgebreid'!$B11*$B318,0)</f>
        <v>0</v>
      </c>
      <c r="AE318" s="614">
        <f>IF(AE311&lt;='Invoer - uitgebreid'!$C11,'Invoer - uitgebreid'!$B11*$B318,0)</f>
        <v>0</v>
      </c>
      <c r="AF318" s="614">
        <f>IF(AF311&lt;='Invoer - uitgebreid'!$C11,'Invoer - uitgebreid'!$B11*$B318,0)</f>
        <v>0</v>
      </c>
      <c r="AG318" s="614">
        <f>IF(AG311&lt;='Invoer - uitgebreid'!$C11,'Invoer - uitgebreid'!$B11*$B318,0)</f>
        <v>0</v>
      </c>
      <c r="AH318" s="614">
        <f>IF(AH311&lt;='Invoer - uitgebreid'!$C11,'Invoer - uitgebreid'!$B11*$B318,0)</f>
        <v>0</v>
      </c>
      <c r="AI318" s="614">
        <f>IF(AI311&lt;='Invoer - uitgebreid'!$C11,'Invoer - uitgebreid'!$B11*$B318,0)</f>
        <v>0</v>
      </c>
      <c r="AJ318" s="614">
        <f>IF(AJ311&lt;='Invoer - uitgebreid'!$C11,'Invoer - uitgebreid'!$B11*$B318,0)</f>
        <v>0</v>
      </c>
      <c r="AK318" s="614">
        <f>IF(AK311&lt;='Invoer - uitgebreid'!$C11,'Invoer - uitgebreid'!$B11*$B318,0)</f>
        <v>0</v>
      </c>
      <c r="AL318" s="614">
        <f>IF(AL311&lt;='Invoer - uitgebreid'!$C11,'Invoer - uitgebreid'!$B11*$B318,0)</f>
        <v>0</v>
      </c>
      <c r="AM318" s="614">
        <f>IF(AM311&lt;='Invoer - uitgebreid'!$C11,'Invoer - uitgebreid'!$B11*$B318,0)</f>
        <v>0</v>
      </c>
      <c r="AN318" s="614">
        <f>IF(AN311&lt;='Invoer - uitgebreid'!$C11,'Invoer - uitgebreid'!$B11*$B318,0)</f>
        <v>0</v>
      </c>
      <c r="AO318" s="614">
        <f>IF(AO311&lt;='Invoer - uitgebreid'!$C11,'Invoer - uitgebreid'!$B11*$B318,0)</f>
        <v>0</v>
      </c>
      <c r="AP318" s="614">
        <f>IF(AP311&lt;='Invoer - uitgebreid'!$C11,'Invoer - uitgebreid'!$B11*$B318,0)</f>
        <v>0</v>
      </c>
      <c r="AQ318" s="614">
        <f>IF(AQ311&lt;='Invoer - uitgebreid'!$C11,'Invoer - uitgebreid'!$B11*$B318,0)</f>
        <v>0</v>
      </c>
      <c r="AR318" s="614">
        <f>IF(AR311&lt;='Invoer - uitgebreid'!$C11,'Invoer - uitgebreid'!$B11*$B318,0)</f>
        <v>0</v>
      </c>
      <c r="AS318" s="614">
        <f>IF(AS311&lt;='Invoer - uitgebreid'!$C11,'Invoer - uitgebreid'!$B11*$B318,0)</f>
        <v>0</v>
      </c>
      <c r="AT318" s="614">
        <f>IF(AT311&lt;='Invoer - uitgebreid'!$C11,'Invoer - uitgebreid'!$B11*$B318,0)</f>
        <v>0</v>
      </c>
      <c r="AU318" s="614">
        <f>IF(AU311&lt;='Invoer - uitgebreid'!$C11,'Invoer - uitgebreid'!$B11*$B318,0)</f>
        <v>0</v>
      </c>
      <c r="AV318" s="614">
        <f>IF(AV311&lt;='Invoer - uitgebreid'!$C11,'Invoer - uitgebreid'!$B11*$B318,0)</f>
        <v>0</v>
      </c>
      <c r="AW318" s="614">
        <f>IF(AW311&lt;='Invoer - uitgebreid'!$C11,'Invoer - uitgebreid'!$B11*$B318,0)</f>
        <v>0</v>
      </c>
      <c r="AX318" s="614">
        <f>IF(AX311&lt;='Invoer - uitgebreid'!$C11,'Invoer - uitgebreid'!$B11*$B318,0)</f>
        <v>0</v>
      </c>
      <c r="AY318" s="614">
        <f>IF(AY311&lt;='Invoer - uitgebreid'!$C11,'Invoer - uitgebreid'!$B11*$B318,0)</f>
        <v>0</v>
      </c>
      <c r="AZ318" s="614">
        <f>IF(AZ311&lt;='Invoer - uitgebreid'!$C11,'Invoer - uitgebreid'!$B11*$B318,0)</f>
        <v>0</v>
      </c>
      <c r="BA318" s="614">
        <f>IF(BA311&lt;='Invoer - uitgebreid'!$C11,'Invoer - uitgebreid'!$B11*$B318,0)</f>
        <v>0</v>
      </c>
      <c r="BB318" s="614">
        <f>IF(BB311&lt;='Invoer - uitgebreid'!$C11,'Invoer - uitgebreid'!$B11*$B318,0)</f>
        <v>0</v>
      </c>
      <c r="BC318" s="614">
        <f>IF(BC311&lt;='Invoer - uitgebreid'!$C11,'Invoer - uitgebreid'!$B11*$B318,0)</f>
        <v>0</v>
      </c>
      <c r="BD318" s="614">
        <f>IF(BD311&lt;='Invoer - uitgebreid'!$C11,'Invoer - uitgebreid'!$B11*$B318,0)</f>
        <v>0</v>
      </c>
      <c r="BE318" s="614">
        <f>IF(BE311&lt;='Invoer - uitgebreid'!$C11,'Invoer - uitgebreid'!$B11*$B318,0)</f>
        <v>0</v>
      </c>
      <c r="BF318" s="614">
        <f>IF(BF311&lt;='Invoer - uitgebreid'!$C11,'Invoer - uitgebreid'!$B11*$B318,0)</f>
        <v>0</v>
      </c>
      <c r="BG318" s="614">
        <f>IF(BG311&lt;='Invoer - uitgebreid'!$C11,'Invoer - uitgebreid'!$B11*$B318,0)</f>
        <v>0</v>
      </c>
      <c r="BH318" s="614">
        <f>IF(BH311&lt;='Invoer - uitgebreid'!$C11,'Invoer - uitgebreid'!$B11*$B318,0)</f>
        <v>0</v>
      </c>
      <c r="BI318" s="614">
        <f>IF(BI311&lt;='Invoer - uitgebreid'!$C11,'Invoer - uitgebreid'!$B11*$B318,0)</f>
        <v>0</v>
      </c>
      <c r="BJ318" s="614">
        <f>IF(BJ311&lt;='Invoer - uitgebreid'!$C11,'Invoer - uitgebreid'!$B11*$B318,0)</f>
        <v>0</v>
      </c>
      <c r="BK318" s="614">
        <f>IF(BK311&lt;='Invoer - uitgebreid'!$C11,'Invoer - uitgebreid'!$B11*$B318,0)</f>
        <v>0</v>
      </c>
      <c r="BL318" s="614">
        <f>IF(BL311&lt;='Invoer - uitgebreid'!$C11,'Invoer - uitgebreid'!$B11*$B318,0)</f>
        <v>0</v>
      </c>
      <c r="BM318" s="614">
        <f>IF(BM311&lt;='Invoer - uitgebreid'!$C11,'Invoer - uitgebreid'!$B11*$B318,0)</f>
        <v>0</v>
      </c>
      <c r="BN318" s="614">
        <f>IF(BN311&lt;='Invoer - uitgebreid'!$C11,'Invoer - uitgebreid'!$B11*$B318,0)</f>
        <v>0</v>
      </c>
      <c r="BO318" s="614">
        <f>IF(BO311&lt;='Invoer - uitgebreid'!$C11,'Invoer - uitgebreid'!$B11*$B318,0)</f>
        <v>0</v>
      </c>
      <c r="BP318" s="614">
        <f>IF(BP311&lt;='Invoer - uitgebreid'!$C11,'Invoer - uitgebreid'!$B11*$B318,0)</f>
        <v>0</v>
      </c>
      <c r="BQ318" s="614">
        <f>IF(BQ311&lt;='Invoer - uitgebreid'!$C11,'Invoer - uitgebreid'!$B11*$B318,0)</f>
        <v>0</v>
      </c>
      <c r="BR318" s="614">
        <f>IF(BR311&lt;='Invoer - uitgebreid'!$C11,'Invoer - uitgebreid'!$B11*$B318,0)</f>
        <v>0</v>
      </c>
      <c r="BS318" s="614">
        <f>IF(BS311&lt;='Invoer - uitgebreid'!$C11,'Invoer - uitgebreid'!$B11*$B318,0)</f>
        <v>0</v>
      </c>
      <c r="BT318" s="614">
        <f>IF(BT311&lt;='Invoer - uitgebreid'!$C11,'Invoer - uitgebreid'!$B11*$B318,0)</f>
        <v>0</v>
      </c>
      <c r="BU318" s="614">
        <f>IF(BU311&lt;='Invoer - uitgebreid'!$C11,'Invoer - uitgebreid'!$B11*$B318,0)</f>
        <v>0</v>
      </c>
      <c r="BV318" s="614">
        <f>IF(BV311&lt;='Invoer - uitgebreid'!$C11,'Invoer - uitgebreid'!$B11*$B318,0)</f>
        <v>0</v>
      </c>
      <c r="BW318" s="614">
        <f>IF(BW311&lt;='Invoer - uitgebreid'!$C11,'Invoer - uitgebreid'!$B11*$B318,0)</f>
        <v>0</v>
      </c>
      <c r="BX318" s="614">
        <f>IF(BX311&lt;='Invoer - uitgebreid'!$C11,'Invoer - uitgebreid'!$B11*$B318,0)</f>
        <v>0</v>
      </c>
      <c r="BY318" s="614">
        <f>IF(BY311&lt;='Invoer - uitgebreid'!$C11,'Invoer - uitgebreid'!$B11*$B318,0)</f>
        <v>0</v>
      </c>
      <c r="BZ318" s="614">
        <f>IF(BZ311&lt;='Invoer - uitgebreid'!$C11,'Invoer - uitgebreid'!$B11*$B318,0)</f>
        <v>0</v>
      </c>
      <c r="CA318" s="614">
        <f>IF(CA311&lt;='Invoer - uitgebreid'!$C11,'Invoer - uitgebreid'!$B11*$B318,0)</f>
        <v>0</v>
      </c>
      <c r="CB318" s="614">
        <f>IF(CB311&lt;='Invoer - uitgebreid'!$C11,'Invoer - uitgebreid'!$B11*$B318,0)</f>
        <v>0</v>
      </c>
      <c r="CC318" s="614">
        <f>IF(CC311&lt;='Invoer - uitgebreid'!$C11,'Invoer - uitgebreid'!$B11*$B318,0)</f>
        <v>0</v>
      </c>
      <c r="CD318" s="614">
        <f>IF(CD311&lt;='Invoer - uitgebreid'!$C11,'Invoer - uitgebreid'!$B11*$B318,0)</f>
        <v>0</v>
      </c>
      <c r="CE318" s="614">
        <f>IF(CE311&lt;='Invoer - uitgebreid'!$C11,'Invoer - uitgebreid'!$B11*$B318,0)</f>
        <v>0</v>
      </c>
      <c r="CF318" s="614">
        <f>IF(CF311&lt;='Invoer - uitgebreid'!$C11,'Invoer - uitgebreid'!$B11*$B318,0)</f>
        <v>0</v>
      </c>
      <c r="CG318" s="614">
        <f>IF(CG311&lt;='Invoer - uitgebreid'!$C11,'Invoer - uitgebreid'!$B11*$B318,0)</f>
        <v>0</v>
      </c>
      <c r="CH318" s="614">
        <f>IF(CH311&lt;='Invoer - uitgebreid'!$C11,'Invoer - uitgebreid'!$B11*$B318,0)</f>
        <v>0</v>
      </c>
      <c r="CI318" s="614">
        <f>IF(CI311&lt;='Invoer - uitgebreid'!$C11,'Invoer - uitgebreid'!$B11*$B318,0)</f>
        <v>0</v>
      </c>
      <c r="CJ318" s="614">
        <f>IF(CJ311&lt;='Invoer - uitgebreid'!$C11,'Invoer - uitgebreid'!$B11*$B318,0)</f>
        <v>0</v>
      </c>
      <c r="CK318" s="614">
        <f>IF(CK311&lt;='Invoer - uitgebreid'!$C11,'Invoer - uitgebreid'!$B11*$B318,0)</f>
        <v>0</v>
      </c>
      <c r="CL318" s="614">
        <f>IF(CL311&lt;='Invoer - uitgebreid'!$C11,'Invoer - uitgebreid'!$B11*$B318,0)</f>
        <v>0</v>
      </c>
      <c r="CM318" s="614">
        <f>IF(CM311&lt;='Invoer - uitgebreid'!$C11,'Invoer - uitgebreid'!$B11*$B318,0)</f>
        <v>0</v>
      </c>
      <c r="CN318" s="614">
        <f>IF(CN311&lt;='Invoer - uitgebreid'!$C11,'Invoer - uitgebreid'!$B11*$B318,0)</f>
        <v>0</v>
      </c>
      <c r="CO318" s="614">
        <f>IF(CO311&lt;='Invoer - uitgebreid'!$C11,'Invoer - uitgebreid'!$B11*$B318,0)</f>
        <v>0</v>
      </c>
      <c r="CP318" s="614">
        <f>IF(CP311&lt;='Invoer - uitgebreid'!$C11,'Invoer - uitgebreid'!$B11*$B318,0)</f>
        <v>0</v>
      </c>
      <c r="CQ318" s="614">
        <f>IF(CQ311&lt;='Invoer - uitgebreid'!$C11,'Invoer - uitgebreid'!$B11*$B318,0)</f>
        <v>0</v>
      </c>
      <c r="CR318" s="614">
        <f>IF(CR311&lt;='Invoer - uitgebreid'!$C11,'Invoer - uitgebreid'!$B11*$B318,0)</f>
        <v>0</v>
      </c>
      <c r="CS318" s="614">
        <f>IF(CS311&lt;='Invoer - uitgebreid'!$C11,'Invoer - uitgebreid'!$B11*$B318,0)</f>
        <v>0</v>
      </c>
      <c r="CT318" s="614">
        <f>IF(CT311&lt;='Invoer - uitgebreid'!$C11,'Invoer - uitgebreid'!$B11*$B318,0)</f>
        <v>0</v>
      </c>
      <c r="CU318" s="614">
        <f>IF(CU311&lt;='Invoer - uitgebreid'!$C11,'Invoer - uitgebreid'!$B11*$B318,0)</f>
        <v>0</v>
      </c>
      <c r="CV318" s="614">
        <f>IF(CV311&lt;='Invoer - uitgebreid'!$C11,'Invoer - uitgebreid'!$B11*$B318,0)</f>
        <v>0</v>
      </c>
      <c r="CW318" s="614">
        <f>IF(CW311&lt;='Invoer - uitgebreid'!$C11,'Invoer - uitgebreid'!$B11*$B318,0)</f>
        <v>0</v>
      </c>
      <c r="CX318" s="614">
        <f>IF(CX311&lt;='Invoer - uitgebreid'!$C11,'Invoer - uitgebreid'!$B11*$B318,0)</f>
        <v>0</v>
      </c>
      <c r="CY318" s="614">
        <f>IF(CY311&lt;='Invoer - uitgebreid'!$C11,'Invoer - uitgebreid'!$B11*$B318,0)</f>
        <v>0</v>
      </c>
    </row>
    <row r="319" spans="1:103" ht="15.75" customHeight="1" thickTop="1" x14ac:dyDescent="0.3">
      <c r="A319" s="16"/>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20"/>
      <c r="BH319" s="20"/>
      <c r="BI319" s="20"/>
      <c r="BJ319" s="20"/>
      <c r="BK319" s="20"/>
      <c r="BL319" s="20"/>
      <c r="BM319" s="20"/>
      <c r="BN319" s="20"/>
      <c r="BO319" s="20"/>
      <c r="BP319" s="20"/>
      <c r="BQ319" s="20"/>
      <c r="BR319" s="20"/>
      <c r="BS319" s="20"/>
      <c r="BT319" s="20"/>
      <c r="BU319" s="20"/>
      <c r="BV319" s="20"/>
      <c r="BW319" s="20"/>
      <c r="BX319" s="20"/>
      <c r="BY319" s="20"/>
      <c r="BZ319" s="20"/>
      <c r="CA319" s="20"/>
      <c r="CB319" s="20"/>
      <c r="CC319" s="20"/>
      <c r="CD319" s="20"/>
      <c r="CE319" s="20"/>
      <c r="CF319" s="20"/>
      <c r="CG319" s="20"/>
      <c r="CH319" s="20"/>
      <c r="CI319" s="20"/>
      <c r="CJ319" s="20"/>
      <c r="CK319" s="20"/>
      <c r="CL319" s="20"/>
      <c r="CM319" s="20"/>
      <c r="CN319" s="20"/>
      <c r="CO319" s="20"/>
      <c r="CP319" s="20"/>
      <c r="CQ319" s="20"/>
      <c r="CR319" s="20"/>
      <c r="CS319" s="20"/>
      <c r="CT319" s="20"/>
      <c r="CU319" s="20"/>
      <c r="CV319" s="20"/>
      <c r="CW319" s="20"/>
      <c r="CX319" s="20"/>
      <c r="CY319" s="20"/>
    </row>
    <row r="320" spans="1:103" ht="15.75" customHeight="1" thickBot="1" x14ac:dyDescent="0.35">
      <c r="A320" s="248" t="s">
        <v>198</v>
      </c>
      <c r="B320" s="390">
        <f>SUM(B316:B317)</f>
        <v>500.15</v>
      </c>
      <c r="C320" s="390">
        <f t="shared" ref="C320" si="36">SUM(C312:C317)</f>
        <v>0</v>
      </c>
      <c r="D320" s="390">
        <f>SUM(D312:D318)</f>
        <v>0</v>
      </c>
      <c r="E320" s="390">
        <f t="shared" ref="E320:BP320" si="37">SUM(E312:E318)</f>
        <v>0</v>
      </c>
      <c r="F320" s="390">
        <f t="shared" si="37"/>
        <v>0</v>
      </c>
      <c r="G320" s="390">
        <f t="shared" si="37"/>
        <v>0</v>
      </c>
      <c r="H320" s="390">
        <f t="shared" si="37"/>
        <v>0</v>
      </c>
      <c r="I320" s="390">
        <f t="shared" si="37"/>
        <v>0</v>
      </c>
      <c r="J320" s="390">
        <f t="shared" si="37"/>
        <v>0</v>
      </c>
      <c r="K320" s="390">
        <f t="shared" si="37"/>
        <v>0</v>
      </c>
      <c r="L320" s="390">
        <f t="shared" si="37"/>
        <v>0</v>
      </c>
      <c r="M320" s="390">
        <f t="shared" si="37"/>
        <v>0</v>
      </c>
      <c r="N320" s="390">
        <f t="shared" si="37"/>
        <v>0</v>
      </c>
      <c r="O320" s="390">
        <f t="shared" si="37"/>
        <v>0</v>
      </c>
      <c r="P320" s="390">
        <f t="shared" si="37"/>
        <v>0</v>
      </c>
      <c r="Q320" s="390">
        <f t="shared" si="37"/>
        <v>0</v>
      </c>
      <c r="R320" s="390">
        <f t="shared" si="37"/>
        <v>0</v>
      </c>
      <c r="S320" s="390">
        <f t="shared" si="37"/>
        <v>0</v>
      </c>
      <c r="T320" s="390">
        <f t="shared" si="37"/>
        <v>0</v>
      </c>
      <c r="U320" s="390">
        <f t="shared" si="37"/>
        <v>0</v>
      </c>
      <c r="V320" s="390">
        <f t="shared" si="37"/>
        <v>0</v>
      </c>
      <c r="W320" s="390">
        <f t="shared" si="37"/>
        <v>0</v>
      </c>
      <c r="X320" s="390">
        <f t="shared" si="37"/>
        <v>0</v>
      </c>
      <c r="Y320" s="390">
        <f t="shared" si="37"/>
        <v>0</v>
      </c>
      <c r="Z320" s="390">
        <f t="shared" si="37"/>
        <v>0</v>
      </c>
      <c r="AA320" s="390">
        <f t="shared" si="37"/>
        <v>0</v>
      </c>
      <c r="AB320" s="390">
        <f t="shared" si="37"/>
        <v>0</v>
      </c>
      <c r="AC320" s="390">
        <f t="shared" si="37"/>
        <v>0</v>
      </c>
      <c r="AD320" s="390">
        <f t="shared" si="37"/>
        <v>0</v>
      </c>
      <c r="AE320" s="390">
        <f t="shared" si="37"/>
        <v>0</v>
      </c>
      <c r="AF320" s="390">
        <f t="shared" si="37"/>
        <v>0</v>
      </c>
      <c r="AG320" s="390">
        <f t="shared" si="37"/>
        <v>0</v>
      </c>
      <c r="AH320" s="390">
        <f t="shared" si="37"/>
        <v>0</v>
      </c>
      <c r="AI320" s="390">
        <f t="shared" si="37"/>
        <v>0</v>
      </c>
      <c r="AJ320" s="390">
        <f t="shared" si="37"/>
        <v>0</v>
      </c>
      <c r="AK320" s="390">
        <f t="shared" si="37"/>
        <v>0</v>
      </c>
      <c r="AL320" s="390">
        <f t="shared" si="37"/>
        <v>0</v>
      </c>
      <c r="AM320" s="390">
        <f t="shared" si="37"/>
        <v>0</v>
      </c>
      <c r="AN320" s="390">
        <f t="shared" si="37"/>
        <v>0</v>
      </c>
      <c r="AO320" s="390">
        <f t="shared" si="37"/>
        <v>0</v>
      </c>
      <c r="AP320" s="390">
        <f t="shared" si="37"/>
        <v>0</v>
      </c>
      <c r="AQ320" s="390">
        <f t="shared" si="37"/>
        <v>0</v>
      </c>
      <c r="AR320" s="390">
        <f t="shared" si="37"/>
        <v>0</v>
      </c>
      <c r="AS320" s="390">
        <f t="shared" si="37"/>
        <v>0</v>
      </c>
      <c r="AT320" s="390">
        <f t="shared" si="37"/>
        <v>0</v>
      </c>
      <c r="AU320" s="390">
        <f t="shared" si="37"/>
        <v>0</v>
      </c>
      <c r="AV320" s="390">
        <f t="shared" si="37"/>
        <v>0</v>
      </c>
      <c r="AW320" s="390">
        <f t="shared" si="37"/>
        <v>0</v>
      </c>
      <c r="AX320" s="390">
        <f t="shared" si="37"/>
        <v>0</v>
      </c>
      <c r="AY320" s="390">
        <f t="shared" si="37"/>
        <v>0</v>
      </c>
      <c r="AZ320" s="390">
        <f t="shared" si="37"/>
        <v>0</v>
      </c>
      <c r="BA320" s="390">
        <f t="shared" si="37"/>
        <v>0</v>
      </c>
      <c r="BB320" s="390">
        <f t="shared" si="37"/>
        <v>0</v>
      </c>
      <c r="BC320" s="390">
        <f t="shared" si="37"/>
        <v>0</v>
      </c>
      <c r="BD320" s="390">
        <f t="shared" si="37"/>
        <v>0</v>
      </c>
      <c r="BE320" s="390">
        <f t="shared" si="37"/>
        <v>0</v>
      </c>
      <c r="BF320" s="390">
        <f t="shared" si="37"/>
        <v>0</v>
      </c>
      <c r="BG320" s="390">
        <f t="shared" si="37"/>
        <v>0</v>
      </c>
      <c r="BH320" s="390">
        <f t="shared" si="37"/>
        <v>0</v>
      </c>
      <c r="BI320" s="390">
        <f t="shared" si="37"/>
        <v>0</v>
      </c>
      <c r="BJ320" s="390">
        <f t="shared" si="37"/>
        <v>0</v>
      </c>
      <c r="BK320" s="390">
        <f t="shared" si="37"/>
        <v>0</v>
      </c>
      <c r="BL320" s="390">
        <f t="shared" si="37"/>
        <v>0</v>
      </c>
      <c r="BM320" s="390">
        <f t="shared" si="37"/>
        <v>0</v>
      </c>
      <c r="BN320" s="390">
        <f t="shared" si="37"/>
        <v>0</v>
      </c>
      <c r="BO320" s="390">
        <f t="shared" si="37"/>
        <v>0</v>
      </c>
      <c r="BP320" s="390">
        <f t="shared" si="37"/>
        <v>0</v>
      </c>
      <c r="BQ320" s="390">
        <f t="shared" ref="BQ320:CY320" si="38">SUM(BQ312:BQ318)</f>
        <v>0</v>
      </c>
      <c r="BR320" s="390">
        <f t="shared" si="38"/>
        <v>0</v>
      </c>
      <c r="BS320" s="390">
        <f t="shared" si="38"/>
        <v>0</v>
      </c>
      <c r="BT320" s="390">
        <f t="shared" si="38"/>
        <v>0</v>
      </c>
      <c r="BU320" s="390">
        <f t="shared" si="38"/>
        <v>0</v>
      </c>
      <c r="BV320" s="390">
        <f t="shared" si="38"/>
        <v>0</v>
      </c>
      <c r="BW320" s="390">
        <f t="shared" si="38"/>
        <v>0</v>
      </c>
      <c r="BX320" s="390">
        <f t="shared" si="38"/>
        <v>0</v>
      </c>
      <c r="BY320" s="390">
        <f t="shared" si="38"/>
        <v>0</v>
      </c>
      <c r="BZ320" s="390">
        <f t="shared" si="38"/>
        <v>0</v>
      </c>
      <c r="CA320" s="390">
        <f t="shared" si="38"/>
        <v>0</v>
      </c>
      <c r="CB320" s="390">
        <f t="shared" si="38"/>
        <v>0</v>
      </c>
      <c r="CC320" s="390">
        <f t="shared" si="38"/>
        <v>0</v>
      </c>
      <c r="CD320" s="390">
        <f t="shared" si="38"/>
        <v>0</v>
      </c>
      <c r="CE320" s="390">
        <f t="shared" si="38"/>
        <v>0</v>
      </c>
      <c r="CF320" s="390">
        <f t="shared" si="38"/>
        <v>0</v>
      </c>
      <c r="CG320" s="390">
        <f t="shared" si="38"/>
        <v>0</v>
      </c>
      <c r="CH320" s="390">
        <f t="shared" si="38"/>
        <v>0</v>
      </c>
      <c r="CI320" s="390">
        <f t="shared" si="38"/>
        <v>0</v>
      </c>
      <c r="CJ320" s="390">
        <f t="shared" si="38"/>
        <v>0</v>
      </c>
      <c r="CK320" s="390">
        <f t="shared" si="38"/>
        <v>0</v>
      </c>
      <c r="CL320" s="390">
        <f t="shared" si="38"/>
        <v>0</v>
      </c>
      <c r="CM320" s="390">
        <f t="shared" si="38"/>
        <v>0</v>
      </c>
      <c r="CN320" s="390">
        <f t="shared" si="38"/>
        <v>0</v>
      </c>
      <c r="CO320" s="390">
        <f t="shared" si="38"/>
        <v>0</v>
      </c>
      <c r="CP320" s="390">
        <f t="shared" si="38"/>
        <v>0</v>
      </c>
      <c r="CQ320" s="390">
        <f t="shared" si="38"/>
        <v>0</v>
      </c>
      <c r="CR320" s="390">
        <f t="shared" si="38"/>
        <v>0</v>
      </c>
      <c r="CS320" s="390">
        <f t="shared" si="38"/>
        <v>0</v>
      </c>
      <c r="CT320" s="390">
        <f t="shared" si="38"/>
        <v>0</v>
      </c>
      <c r="CU320" s="390">
        <f t="shared" si="38"/>
        <v>0</v>
      </c>
      <c r="CV320" s="390">
        <f t="shared" si="38"/>
        <v>0</v>
      </c>
      <c r="CW320" s="390">
        <f t="shared" si="38"/>
        <v>0</v>
      </c>
      <c r="CX320" s="390">
        <f t="shared" si="38"/>
        <v>0</v>
      </c>
      <c r="CY320" s="390">
        <f t="shared" si="38"/>
        <v>0</v>
      </c>
    </row>
    <row r="321" spans="1:103" ht="15.75" customHeight="1" thickTop="1" x14ac:dyDescent="0.3">
      <c r="A321" s="18"/>
      <c r="B321" s="20"/>
      <c r="C321" s="177"/>
      <c r="D321" s="177"/>
      <c r="E321" s="177"/>
      <c r="F321" s="177"/>
      <c r="G321" s="177"/>
      <c r="H321" s="177"/>
      <c r="I321" s="177"/>
      <c r="J321" s="177"/>
      <c r="K321" s="177"/>
      <c r="L321" s="177"/>
      <c r="M321" s="177"/>
      <c r="N321" s="177"/>
      <c r="O321" s="177"/>
      <c r="P321" s="177"/>
      <c r="Q321" s="177"/>
      <c r="R321" s="177"/>
      <c r="S321" s="177"/>
      <c r="T321" s="177"/>
      <c r="U321" s="177"/>
      <c r="V321" s="177"/>
      <c r="W321" s="177"/>
      <c r="X321" s="177"/>
      <c r="Y321" s="177"/>
      <c r="Z321" s="177"/>
      <c r="AA321" s="177"/>
      <c r="AB321" s="177"/>
      <c r="AC321" s="177"/>
      <c r="AD321" s="177"/>
      <c r="AE321" s="177"/>
      <c r="AF321" s="177"/>
      <c r="AG321" s="177"/>
      <c r="AH321" s="177"/>
      <c r="AI321" s="177"/>
      <c r="AJ321" s="177"/>
      <c r="AK321" s="177"/>
      <c r="AL321" s="177"/>
      <c r="AM321" s="177"/>
      <c r="AN321" s="177"/>
      <c r="AO321" s="177"/>
      <c r="AP321" s="177"/>
      <c r="AQ321" s="177"/>
      <c r="AR321" s="177"/>
      <c r="AS321" s="177"/>
      <c r="AT321" s="177"/>
      <c r="AU321" s="177"/>
      <c r="AV321" s="177"/>
      <c r="AW321" s="177"/>
      <c r="AX321" s="177"/>
      <c r="AY321" s="177"/>
      <c r="AZ321" s="177"/>
      <c r="BA321" s="177"/>
      <c r="BB321" s="177"/>
      <c r="BC321" s="177"/>
      <c r="BD321" s="177"/>
      <c r="BE321" s="177"/>
      <c r="BF321" s="177"/>
      <c r="BG321" s="177"/>
      <c r="BH321" s="177"/>
      <c r="BI321" s="177"/>
      <c r="BJ321" s="177"/>
      <c r="BK321" s="177"/>
      <c r="BL321" s="177"/>
      <c r="BM321" s="177"/>
      <c r="BN321" s="177"/>
      <c r="BO321" s="177"/>
      <c r="BP321" s="177"/>
      <c r="BQ321" s="177"/>
      <c r="BR321" s="177"/>
      <c r="BS321" s="177"/>
      <c r="BT321" s="177"/>
      <c r="BU321" s="177"/>
      <c r="BV321" s="177"/>
      <c r="BW321" s="177"/>
      <c r="BX321" s="177"/>
      <c r="BY321" s="177"/>
      <c r="BZ321" s="177"/>
      <c r="CA321" s="177"/>
      <c r="CB321" s="177"/>
      <c r="CC321" s="177"/>
      <c r="CD321" s="177"/>
      <c r="CE321" s="177"/>
      <c r="CF321" s="177"/>
      <c r="CG321" s="177"/>
      <c r="CH321" s="177"/>
      <c r="CI321" s="177"/>
      <c r="CJ321" s="177"/>
      <c r="CK321" s="177"/>
      <c r="CL321" s="177"/>
      <c r="CM321" s="177"/>
      <c r="CN321" s="177"/>
      <c r="CO321" s="177"/>
      <c r="CP321" s="177"/>
      <c r="CQ321" s="177"/>
      <c r="CR321" s="177"/>
      <c r="CS321" s="177"/>
      <c r="CT321" s="177"/>
      <c r="CU321" s="177"/>
      <c r="CV321" s="177"/>
      <c r="CW321" s="177"/>
      <c r="CX321" s="177"/>
      <c r="CY321" s="177"/>
    </row>
    <row r="322" spans="1:103" ht="15.75" customHeight="1" x14ac:dyDescent="0.3">
      <c r="D322" s="16">
        <v>1</v>
      </c>
      <c r="E322" s="16">
        <v>2</v>
      </c>
      <c r="F322" s="16">
        <v>3</v>
      </c>
      <c r="G322" s="16">
        <v>4</v>
      </c>
      <c r="H322" s="16">
        <v>5</v>
      </c>
      <c r="I322" s="16">
        <v>6</v>
      </c>
      <c r="J322" s="16">
        <v>7</v>
      </c>
      <c r="K322" s="16">
        <v>8</v>
      </c>
      <c r="L322" s="16">
        <v>9</v>
      </c>
      <c r="M322" s="16">
        <v>10</v>
      </c>
      <c r="N322" s="16">
        <v>11</v>
      </c>
      <c r="O322" s="16">
        <v>12</v>
      </c>
      <c r="P322" s="16">
        <v>13</v>
      </c>
      <c r="Q322" s="16">
        <v>14</v>
      </c>
      <c r="R322" s="16">
        <v>15</v>
      </c>
      <c r="S322" s="16">
        <v>16</v>
      </c>
      <c r="T322" s="16">
        <v>17</v>
      </c>
      <c r="U322" s="16">
        <v>18</v>
      </c>
      <c r="V322" s="16">
        <v>19</v>
      </c>
      <c r="W322" s="16">
        <v>20</v>
      </c>
      <c r="X322" s="16">
        <v>21</v>
      </c>
      <c r="Y322" s="16">
        <v>22</v>
      </c>
      <c r="Z322" s="16">
        <v>23</v>
      </c>
      <c r="AA322" s="16">
        <v>24</v>
      </c>
      <c r="AB322" s="16">
        <v>25</v>
      </c>
      <c r="AC322" s="16">
        <v>26</v>
      </c>
      <c r="AD322" s="16">
        <v>27</v>
      </c>
      <c r="AE322" s="16">
        <v>28</v>
      </c>
      <c r="AF322" s="16">
        <v>29</v>
      </c>
      <c r="AG322" s="16">
        <v>30</v>
      </c>
      <c r="AH322" s="16">
        <v>31</v>
      </c>
      <c r="AI322" s="16">
        <v>32</v>
      </c>
      <c r="AJ322" s="16">
        <v>33</v>
      </c>
      <c r="AK322" s="16">
        <v>34</v>
      </c>
      <c r="AL322" s="16">
        <v>35</v>
      </c>
      <c r="AM322" s="16">
        <v>36</v>
      </c>
      <c r="AN322" s="16">
        <v>37</v>
      </c>
      <c r="AO322" s="16">
        <v>38</v>
      </c>
      <c r="AP322" s="16">
        <v>39</v>
      </c>
      <c r="AQ322" s="16">
        <v>40</v>
      </c>
      <c r="AR322" s="16">
        <v>41</v>
      </c>
      <c r="AS322" s="16">
        <v>42</v>
      </c>
      <c r="AT322" s="16">
        <v>43</v>
      </c>
      <c r="AU322" s="16">
        <v>44</v>
      </c>
      <c r="AV322" s="16">
        <v>45</v>
      </c>
      <c r="AW322" s="16">
        <v>46</v>
      </c>
      <c r="AX322" s="16">
        <v>47</v>
      </c>
      <c r="AY322" s="16">
        <v>48</v>
      </c>
      <c r="AZ322" s="16">
        <v>49</v>
      </c>
      <c r="BA322" s="16">
        <v>50</v>
      </c>
      <c r="BB322" s="16">
        <v>51</v>
      </c>
      <c r="BC322" s="16">
        <v>52</v>
      </c>
      <c r="BD322" s="16">
        <v>53</v>
      </c>
      <c r="BE322" s="16">
        <v>54</v>
      </c>
      <c r="BF322" s="16">
        <v>55</v>
      </c>
      <c r="BG322" s="16">
        <v>56</v>
      </c>
      <c r="BH322" s="16">
        <v>57</v>
      </c>
      <c r="BI322" s="16">
        <v>58</v>
      </c>
      <c r="BJ322" s="16">
        <v>59</v>
      </c>
      <c r="BK322" s="16">
        <v>60</v>
      </c>
      <c r="BL322" s="16">
        <v>61</v>
      </c>
      <c r="BM322" s="16">
        <v>62</v>
      </c>
      <c r="BN322" s="16">
        <v>63</v>
      </c>
      <c r="BO322" s="16">
        <v>64</v>
      </c>
      <c r="BP322" s="16">
        <v>65</v>
      </c>
      <c r="BQ322" s="16">
        <v>66</v>
      </c>
      <c r="BR322" s="16">
        <v>67</v>
      </c>
      <c r="BS322" s="16">
        <v>68</v>
      </c>
      <c r="BT322" s="16">
        <v>69</v>
      </c>
      <c r="BU322" s="16">
        <v>70</v>
      </c>
      <c r="BV322" s="16">
        <v>71</v>
      </c>
      <c r="BW322" s="16">
        <v>72</v>
      </c>
      <c r="BX322" s="16">
        <v>73</v>
      </c>
      <c r="BY322" s="16">
        <v>74</v>
      </c>
      <c r="BZ322" s="16">
        <v>75</v>
      </c>
      <c r="CA322" s="16">
        <v>76</v>
      </c>
      <c r="CB322" s="16">
        <v>77</v>
      </c>
      <c r="CC322" s="16">
        <v>78</v>
      </c>
      <c r="CD322" s="16">
        <v>79</v>
      </c>
      <c r="CE322" s="16">
        <v>80</v>
      </c>
      <c r="CF322" s="16">
        <v>81</v>
      </c>
      <c r="CG322" s="16">
        <v>82</v>
      </c>
      <c r="CH322" s="16">
        <v>83</v>
      </c>
      <c r="CI322" s="16">
        <v>84</v>
      </c>
      <c r="CJ322" s="16">
        <v>85</v>
      </c>
      <c r="CK322" s="16">
        <v>86</v>
      </c>
      <c r="CL322" s="16">
        <v>87</v>
      </c>
      <c r="CM322" s="16">
        <v>88</v>
      </c>
      <c r="CN322" s="16">
        <v>89</v>
      </c>
      <c r="CO322" s="16">
        <v>90</v>
      </c>
      <c r="CP322" s="16">
        <v>91</v>
      </c>
      <c r="CQ322" s="16">
        <v>92</v>
      </c>
      <c r="CR322" s="16">
        <v>93</v>
      </c>
      <c r="CS322" s="16">
        <v>94</v>
      </c>
      <c r="CT322" s="16">
        <v>95</v>
      </c>
      <c r="CU322" s="16">
        <v>96</v>
      </c>
      <c r="CV322" s="16">
        <v>97</v>
      </c>
      <c r="CW322" s="16">
        <v>98</v>
      </c>
      <c r="CX322" s="16">
        <v>99</v>
      </c>
      <c r="CY322" s="16">
        <v>100</v>
      </c>
    </row>
    <row r="323" spans="1:103" ht="15.75" customHeight="1" thickBot="1" x14ac:dyDescent="0.4">
      <c r="A323" s="269" t="s">
        <v>207</v>
      </c>
    </row>
    <row r="324" spans="1:103" ht="15.75" customHeight="1" thickTop="1" x14ac:dyDescent="0.3">
      <c r="A324" s="14" t="s">
        <v>442</v>
      </c>
      <c r="C324" s="13">
        <v>0</v>
      </c>
      <c r="D324" s="13">
        <v>0</v>
      </c>
      <c r="E324" s="13">
        <v>0</v>
      </c>
      <c r="F324" s="13">
        <v>0</v>
      </c>
      <c r="G324" s="13">
        <f>Invoer!C9*'Economische variabelen'!V29+Invoer!D9*'Economische variabelen'!V35+Invoer!E9*'Economische variabelen'!V41+Invoer!F9*'Economische variabelen'!V47</f>
        <v>0</v>
      </c>
      <c r="H324" s="13">
        <f>Invoer!C9*'Economische variabelen'!V30+Invoer!D9*'Economische variabelen'!V36+Invoer!E9*'Economische variabelen'!V42+Invoer!F9*'Economische variabelen'!V48</f>
        <v>0</v>
      </c>
      <c r="I324" s="13">
        <f>Invoer!C9*'Economische variabelen'!V31+Invoer!D9*'Economische variabelen'!V37+Invoer!E9*'Economische variabelen'!V43+Invoer!F9*'Economische variabelen'!V49</f>
        <v>0</v>
      </c>
      <c r="J324" s="13">
        <f>IF(CALC_Meerjarig!J311&lt;='Invoer - uitgebreid'!$C11,Invoer!$C9*'Economische variabelen'!$V32+Invoer!$D9*'Economische variabelen'!$V38+Invoer!$E9*'Economische variabelen'!$V44+Invoer!$F9*'Economische variabelen'!$V50,0)</f>
        <v>0</v>
      </c>
      <c r="K324" s="13">
        <f>IF(CALC_Meerjarig!K311&lt;='Invoer - uitgebreid'!$C11,Invoer!$C9*'Economische variabelen'!$V32+Invoer!$D9*'Economische variabelen'!$V38+Invoer!$E9*'Economische variabelen'!$V44+Invoer!$F9*'Economische variabelen'!$V50,0)</f>
        <v>0</v>
      </c>
      <c r="L324" s="13">
        <f>IF(CALC_Meerjarig!L311&lt;='Invoer - uitgebreid'!$C11,Invoer!$C9*'Economische variabelen'!$V32+Invoer!$D9*'Economische variabelen'!$V38+Invoer!$E9*'Economische variabelen'!$V44+Invoer!$F9*'Economische variabelen'!$V50,0)</f>
        <v>0</v>
      </c>
      <c r="M324" s="13">
        <f>IF(CALC_Meerjarig!M311&lt;='Invoer - uitgebreid'!$C11,Invoer!$C9*'Economische variabelen'!$V32+Invoer!$D9*'Economische variabelen'!$V38+Invoer!$E9*'Economische variabelen'!$V44+Invoer!$F9*'Economische variabelen'!$V50,0)</f>
        <v>0</v>
      </c>
      <c r="N324" s="13">
        <f>IF(CALC_Meerjarig!N311&lt;='Invoer - uitgebreid'!$C11,Invoer!$C9*'Economische variabelen'!$V32+Invoer!$D9*'Economische variabelen'!$V38+Invoer!$E9*'Economische variabelen'!$V44+Invoer!$F9*'Economische variabelen'!$V50,0)</f>
        <v>0</v>
      </c>
      <c r="O324" s="13">
        <f>IF(CALC_Meerjarig!O311&lt;='Invoer - uitgebreid'!$C11,Invoer!$C9*'Economische variabelen'!$V32+Invoer!$D9*'Economische variabelen'!$V38+Invoer!$E9*'Economische variabelen'!$V44+Invoer!$F9*'Economische variabelen'!$V50,0)</f>
        <v>0</v>
      </c>
      <c r="P324" s="13">
        <f>IF(CALC_Meerjarig!P311&lt;='Invoer - uitgebreid'!$C11,Invoer!$C9*'Economische variabelen'!$V32+Invoer!$D9*'Economische variabelen'!$V38+Invoer!$E9*'Economische variabelen'!$V44+Invoer!$F9*'Economische variabelen'!$V50,0)</f>
        <v>0</v>
      </c>
      <c r="Q324" s="13">
        <f>IF(CALC_Meerjarig!Q311&lt;='Invoer - uitgebreid'!$C11,Invoer!$C9*'Economische variabelen'!$V32+Invoer!$D9*'Economische variabelen'!$V38+Invoer!$E9*'Economische variabelen'!$V44+Invoer!$F9*'Economische variabelen'!$V50,0)</f>
        <v>0</v>
      </c>
      <c r="R324" s="13">
        <f>IF(CALC_Meerjarig!R311&lt;='Invoer - uitgebreid'!$C11,Invoer!$C9*'Economische variabelen'!$V32+Invoer!$D9*'Economische variabelen'!$V38+Invoer!$E9*'Economische variabelen'!$V44+Invoer!$F9*'Economische variabelen'!$V50,0)</f>
        <v>0</v>
      </c>
      <c r="S324" s="13">
        <f>IF(CALC_Meerjarig!S311&lt;='Invoer - uitgebreid'!$C11,Invoer!$C9*'Economische variabelen'!$V32+Invoer!$D9*'Economische variabelen'!$V38+Invoer!$E9*'Economische variabelen'!$V44+Invoer!$F9*'Economische variabelen'!$V50,0)</f>
        <v>0</v>
      </c>
      <c r="T324" s="13">
        <f>IF(CALC_Meerjarig!T311&lt;='Invoer - uitgebreid'!$C11,Invoer!$C9*'Economische variabelen'!$V32+Invoer!$D9*'Economische variabelen'!$V38+Invoer!$E9*'Economische variabelen'!$V44+Invoer!$F9*'Economische variabelen'!$V50,0)</f>
        <v>0</v>
      </c>
      <c r="U324" s="13">
        <f>IF(CALC_Meerjarig!U311&lt;='Invoer - uitgebreid'!$C11,Invoer!$C9*'Economische variabelen'!$V32+Invoer!$D9*'Economische variabelen'!$V38+Invoer!$E9*'Economische variabelen'!$V44+Invoer!$F9*'Economische variabelen'!$V50,0)</f>
        <v>0</v>
      </c>
      <c r="V324" s="13">
        <f>IF(CALC_Meerjarig!V311&lt;='Invoer - uitgebreid'!$C11,Invoer!$C9*'Economische variabelen'!$V32+Invoer!$D9*'Economische variabelen'!$V38+Invoer!$E9*'Economische variabelen'!$V44+Invoer!$F9*'Economische variabelen'!$V50,0)</f>
        <v>0</v>
      </c>
      <c r="W324" s="13">
        <f>IF(CALC_Meerjarig!W311&lt;='Invoer - uitgebreid'!$C11,Invoer!$C9*'Economische variabelen'!$V32+Invoer!$D9*'Economische variabelen'!$V38+Invoer!$E9*'Economische variabelen'!$V44+Invoer!$F9*'Economische variabelen'!$V50,0)</f>
        <v>0</v>
      </c>
      <c r="X324" s="13">
        <f>IF(CALC_Meerjarig!X311&lt;='Invoer - uitgebreid'!$C11,Invoer!$C9*'Economische variabelen'!$V32+Invoer!$D9*'Economische variabelen'!$V38+Invoer!$E9*'Economische variabelen'!$V44+Invoer!$F9*'Economische variabelen'!$V50,0)</f>
        <v>0</v>
      </c>
      <c r="Y324" s="13">
        <f>IF(CALC_Meerjarig!Y311&lt;='Invoer - uitgebreid'!$C11,Invoer!$C9*'Economische variabelen'!$V32+Invoer!$D9*'Economische variabelen'!$V38+Invoer!$E9*'Economische variabelen'!$V44+Invoer!$F9*'Economische variabelen'!$V50,0)</f>
        <v>0</v>
      </c>
      <c r="Z324" s="13">
        <f>IF(CALC_Meerjarig!Z311&lt;='Invoer - uitgebreid'!$C11,Invoer!$C9*'Economische variabelen'!$V32+Invoer!$D9*'Economische variabelen'!$V38+Invoer!$E9*'Economische variabelen'!$V44+Invoer!$F9*'Economische variabelen'!$V50,0)</f>
        <v>0</v>
      </c>
      <c r="AA324" s="13">
        <f>IF(CALC_Meerjarig!AA311&lt;='Invoer - uitgebreid'!$C11,Invoer!$C9*'Economische variabelen'!$V32+Invoer!$D9*'Economische variabelen'!$V38+Invoer!$E9*'Economische variabelen'!$V44+Invoer!$F9*'Economische variabelen'!$V50,0)</f>
        <v>0</v>
      </c>
      <c r="AB324" s="13">
        <f>IF(CALC_Meerjarig!AB311&lt;='Invoer - uitgebreid'!$C11,Invoer!$C9*'Economische variabelen'!$V32+Invoer!$D9*'Economische variabelen'!$V38+Invoer!$E9*'Economische variabelen'!$V44+Invoer!$F9*'Economische variabelen'!$V50,0)</f>
        <v>0</v>
      </c>
      <c r="AC324" s="13">
        <f>IF(CALC_Meerjarig!AC311&lt;='Invoer - uitgebreid'!$C11,Invoer!$C9*'Economische variabelen'!$V32+Invoer!$D9*'Economische variabelen'!$V38+Invoer!$E9*'Economische variabelen'!$V44+Invoer!$F9*'Economische variabelen'!$V50,0)</f>
        <v>0</v>
      </c>
      <c r="AD324" s="13">
        <f>IF(CALC_Meerjarig!AD311&lt;='Invoer - uitgebreid'!$C11,Invoer!$C9*'Economische variabelen'!$V32+Invoer!$D9*'Economische variabelen'!$V38+Invoer!$E9*'Economische variabelen'!$V44+Invoer!$F9*'Economische variabelen'!$V50,0)</f>
        <v>0</v>
      </c>
      <c r="AE324" s="13">
        <f>IF(CALC_Meerjarig!AE311&lt;='Invoer - uitgebreid'!$C11,Invoer!$C9*'Economische variabelen'!$V32+Invoer!$D9*'Economische variabelen'!$V38+Invoer!$E9*'Economische variabelen'!$V44+Invoer!$F9*'Economische variabelen'!$V50,0)</f>
        <v>0</v>
      </c>
      <c r="AF324" s="13">
        <f>IF(CALC_Meerjarig!AF311&lt;='Invoer - uitgebreid'!$C11,Invoer!$C9*'Economische variabelen'!$V32+Invoer!$D9*'Economische variabelen'!$V38+Invoer!$E9*'Economische variabelen'!$V44+Invoer!$F9*'Economische variabelen'!$V50,0)</f>
        <v>0</v>
      </c>
      <c r="AG324" s="13">
        <f>IF(CALC_Meerjarig!AG311&lt;='Invoer - uitgebreid'!$C11,Invoer!$C9*'Economische variabelen'!$V32+Invoer!$D9*'Economische variabelen'!$V38+Invoer!$E9*'Economische variabelen'!$V44+Invoer!$F9*'Economische variabelen'!$V50,0)</f>
        <v>0</v>
      </c>
      <c r="AH324" s="13">
        <f>IF(CALC_Meerjarig!AH311&lt;='Invoer - uitgebreid'!$C11,Invoer!$C9*'Economische variabelen'!$V32+Invoer!$D9*'Economische variabelen'!$V38+Invoer!$E9*'Economische variabelen'!$V44+Invoer!$F9*'Economische variabelen'!$V50,0)</f>
        <v>0</v>
      </c>
      <c r="AI324" s="13">
        <f>IF(CALC_Meerjarig!AI311&lt;='Invoer - uitgebreid'!$C11,Invoer!$C9*'Economische variabelen'!$V32+Invoer!$D9*'Economische variabelen'!$V38+Invoer!$E9*'Economische variabelen'!$V44+Invoer!$F9*'Economische variabelen'!$V50,0)</f>
        <v>0</v>
      </c>
      <c r="AJ324" s="13">
        <f>IF(CALC_Meerjarig!AJ311&lt;='Invoer - uitgebreid'!$C11,Invoer!$C9*'Economische variabelen'!$V32+Invoer!$D9*'Economische variabelen'!$V38+Invoer!$E9*'Economische variabelen'!$V44+Invoer!$F9*'Economische variabelen'!$V50,0)</f>
        <v>0</v>
      </c>
      <c r="AK324" s="13">
        <f>IF(CALC_Meerjarig!AK311&lt;='Invoer - uitgebreid'!$C11,Invoer!$C9*'Economische variabelen'!$V32+Invoer!$D9*'Economische variabelen'!$V38+Invoer!$E9*'Economische variabelen'!$V44+Invoer!$F9*'Economische variabelen'!$V50,0)</f>
        <v>0</v>
      </c>
      <c r="AL324" s="13">
        <f>IF(CALC_Meerjarig!AL311&lt;='Invoer - uitgebreid'!$C11,Invoer!$C9*'Economische variabelen'!$V32+Invoer!$D9*'Economische variabelen'!$V38+Invoer!$E9*'Economische variabelen'!$V44+Invoer!$F9*'Economische variabelen'!$V50,0)</f>
        <v>0</v>
      </c>
      <c r="AM324" s="13">
        <f>IF(CALC_Meerjarig!AM311&lt;='Invoer - uitgebreid'!$C11,Invoer!$C9*'Economische variabelen'!$V32+Invoer!$D9*'Economische variabelen'!$V38+Invoer!$E9*'Economische variabelen'!$V44+Invoer!$F9*'Economische variabelen'!$V50,0)</f>
        <v>0</v>
      </c>
      <c r="AN324" s="13">
        <f>IF(CALC_Meerjarig!AN311&lt;='Invoer - uitgebreid'!$C11,Invoer!$C9*'Economische variabelen'!$V32+Invoer!$D9*'Economische variabelen'!$V38+Invoer!$E9*'Economische variabelen'!$V44+Invoer!$F9*'Economische variabelen'!$V50,0)</f>
        <v>0</v>
      </c>
      <c r="AO324" s="13">
        <f>IF(CALC_Meerjarig!AO311&lt;='Invoer - uitgebreid'!$C11,Invoer!$C9*'Economische variabelen'!$V32+Invoer!$D9*'Economische variabelen'!$V38+Invoer!$E9*'Economische variabelen'!$V44+Invoer!$F9*'Economische variabelen'!$V50,0)</f>
        <v>0</v>
      </c>
      <c r="AP324" s="13">
        <f>IF(CALC_Meerjarig!AP311&lt;='Invoer - uitgebreid'!$C11,Invoer!$C9*'Economische variabelen'!$V32+Invoer!$D9*'Economische variabelen'!$V38+Invoer!$E9*'Economische variabelen'!$V44+Invoer!$F9*'Economische variabelen'!$V50,0)</f>
        <v>0</v>
      </c>
      <c r="AQ324" s="13">
        <f>IF(CALC_Meerjarig!AQ311&lt;='Invoer - uitgebreid'!$C11,Invoer!$C9*'Economische variabelen'!$V32+Invoer!$D9*'Economische variabelen'!$V38+Invoer!$E9*'Economische variabelen'!$V44+Invoer!$F9*'Economische variabelen'!$V50,0)</f>
        <v>0</v>
      </c>
      <c r="AR324" s="13">
        <f>IF(CALC_Meerjarig!AR311&lt;='Invoer - uitgebreid'!$C11,Invoer!$C9*'Economische variabelen'!$V32+Invoer!$D9*'Economische variabelen'!$V38+Invoer!$E9*'Economische variabelen'!$V44+Invoer!$F9*'Economische variabelen'!$V50,0)</f>
        <v>0</v>
      </c>
      <c r="AS324" s="13">
        <f>IF(CALC_Meerjarig!AS311&lt;='Invoer - uitgebreid'!$C11,Invoer!$C9*'Economische variabelen'!$V32+Invoer!$D9*'Economische variabelen'!$V38+Invoer!$E9*'Economische variabelen'!$V44+Invoer!$F9*'Economische variabelen'!$V50,0)</f>
        <v>0</v>
      </c>
      <c r="AT324" s="13">
        <f>IF(CALC_Meerjarig!AT311&lt;='Invoer - uitgebreid'!$C11,Invoer!$C9*'Economische variabelen'!$V32+Invoer!$D9*'Economische variabelen'!$V38+Invoer!$E9*'Economische variabelen'!$V44+Invoer!$F9*'Economische variabelen'!$V50,0)</f>
        <v>0</v>
      </c>
      <c r="AU324" s="13">
        <f>IF(CALC_Meerjarig!AU311&lt;='Invoer - uitgebreid'!$C11,Invoer!$C9*'Economische variabelen'!$V32+Invoer!$D9*'Economische variabelen'!$V38+Invoer!$E9*'Economische variabelen'!$V44+Invoer!$F9*'Economische variabelen'!$V50,0)</f>
        <v>0</v>
      </c>
      <c r="AV324" s="13">
        <f>IF(CALC_Meerjarig!AV311&lt;='Invoer - uitgebreid'!$C11,Invoer!$C9*'Economische variabelen'!$V32+Invoer!$D9*'Economische variabelen'!$V38+Invoer!$E9*'Economische variabelen'!$V44+Invoer!$F9*'Economische variabelen'!$V50,0)</f>
        <v>0</v>
      </c>
      <c r="AW324" s="13">
        <f>IF(CALC_Meerjarig!AW311&lt;='Invoer - uitgebreid'!$C11,Invoer!$C9*'Economische variabelen'!$V32+Invoer!$D9*'Economische variabelen'!$V38+Invoer!$E9*'Economische variabelen'!$V44+Invoer!$F9*'Economische variabelen'!$V50,0)</f>
        <v>0</v>
      </c>
      <c r="AX324" s="13">
        <f>IF(CALC_Meerjarig!AX311&lt;='Invoer - uitgebreid'!$C11,Invoer!$C9*'Economische variabelen'!$V32+Invoer!$D9*'Economische variabelen'!$V38+Invoer!$E9*'Economische variabelen'!$V44+Invoer!$F9*'Economische variabelen'!$V50,0)</f>
        <v>0</v>
      </c>
      <c r="AY324" s="13">
        <f>IF(CALC_Meerjarig!AY311&lt;='Invoer - uitgebreid'!$C11,Invoer!$C9*'Economische variabelen'!$V32+Invoer!$D9*'Economische variabelen'!$V38+Invoer!$E9*'Economische variabelen'!$V44+Invoer!$F9*'Economische variabelen'!$V50,0)</f>
        <v>0</v>
      </c>
      <c r="AZ324" s="13">
        <f>IF(CALC_Meerjarig!AZ311&lt;='Invoer - uitgebreid'!$C11,Invoer!$C9*'Economische variabelen'!$V32+Invoer!$D9*'Economische variabelen'!$V38+Invoer!$E9*'Economische variabelen'!$V44+Invoer!$F9*'Economische variabelen'!$V50,0)</f>
        <v>0</v>
      </c>
      <c r="BA324" s="13">
        <f>IF(CALC_Meerjarig!BA311&lt;='Invoer - uitgebreid'!$C11,Invoer!$C9*'Economische variabelen'!$V32+Invoer!$D9*'Economische variabelen'!$V38+Invoer!$E9*'Economische variabelen'!$V44+Invoer!$F9*'Economische variabelen'!$V50,0)</f>
        <v>0</v>
      </c>
      <c r="BB324" s="13">
        <f>IF(CALC_Meerjarig!BB311&lt;='Invoer - uitgebreid'!$C11,Invoer!$C9*'Economische variabelen'!$V32+Invoer!$D9*'Economische variabelen'!$V38+Invoer!$E9*'Economische variabelen'!$V44+Invoer!$F9*'Economische variabelen'!$V50,0)</f>
        <v>0</v>
      </c>
      <c r="BC324" s="13">
        <f>IF(CALC_Meerjarig!BC311&lt;='Invoer - uitgebreid'!$C11,Invoer!$C9*'Economische variabelen'!$V32+Invoer!$D9*'Economische variabelen'!$V38+Invoer!$E9*'Economische variabelen'!$V44+Invoer!$F9*'Economische variabelen'!$V50,0)</f>
        <v>0</v>
      </c>
      <c r="BD324" s="13">
        <f>IF(CALC_Meerjarig!BD311&lt;='Invoer - uitgebreid'!$C11,Invoer!$C9*'Economische variabelen'!$V32+Invoer!$D9*'Economische variabelen'!$V38+Invoer!$E9*'Economische variabelen'!$V44+Invoer!$F9*'Economische variabelen'!$V50,0)</f>
        <v>0</v>
      </c>
      <c r="BE324" s="13">
        <f>IF(CALC_Meerjarig!BE311&lt;='Invoer - uitgebreid'!$C11,Invoer!$C9*'Economische variabelen'!$V32+Invoer!$D9*'Economische variabelen'!$V38+Invoer!$E9*'Economische variabelen'!$V44+Invoer!$F9*'Economische variabelen'!$V50,0)</f>
        <v>0</v>
      </c>
      <c r="BF324" s="13">
        <f>IF(CALC_Meerjarig!BF311&lt;='Invoer - uitgebreid'!$C11,Invoer!$C9*'Economische variabelen'!$V32+Invoer!$D9*'Economische variabelen'!$V38+Invoer!$E9*'Economische variabelen'!$V44+Invoer!$F9*'Economische variabelen'!$V50,0)</f>
        <v>0</v>
      </c>
      <c r="BG324" s="13">
        <f>IF(CALC_Meerjarig!BG311&lt;='Invoer - uitgebreid'!$C11,Invoer!$C9*'Economische variabelen'!$V32+Invoer!$D9*'Economische variabelen'!$V38+Invoer!$E9*'Economische variabelen'!$V44+Invoer!$F9*'Economische variabelen'!$V50,0)</f>
        <v>0</v>
      </c>
      <c r="BH324" s="13">
        <f>IF(CALC_Meerjarig!BH311&lt;='Invoer - uitgebreid'!$C11,Invoer!$C9*'Economische variabelen'!$V32+Invoer!$D9*'Economische variabelen'!$V38+Invoer!$E9*'Economische variabelen'!$V44+Invoer!$F9*'Economische variabelen'!$V50,0)</f>
        <v>0</v>
      </c>
      <c r="BI324" s="13">
        <f>IF(CALC_Meerjarig!BI311&lt;='Invoer - uitgebreid'!$C11,Invoer!$C9*'Economische variabelen'!$V32+Invoer!$D9*'Economische variabelen'!$V38+Invoer!$E9*'Economische variabelen'!$V44+Invoer!$F9*'Economische variabelen'!$V50,0)</f>
        <v>0</v>
      </c>
      <c r="BJ324" s="13">
        <f>IF(CALC_Meerjarig!BJ311&lt;='Invoer - uitgebreid'!$C11,Invoer!$C9*'Economische variabelen'!$V32+Invoer!$D9*'Economische variabelen'!$V38+Invoer!$E9*'Economische variabelen'!$V44+Invoer!$F9*'Economische variabelen'!$V50,0)</f>
        <v>0</v>
      </c>
      <c r="BK324" s="13">
        <f>IF(CALC_Meerjarig!BK311&lt;='Invoer - uitgebreid'!$C11,Invoer!$C9*'Economische variabelen'!$V32+Invoer!$D9*'Economische variabelen'!$V38+Invoer!$E9*'Economische variabelen'!$V44+Invoer!$F9*'Economische variabelen'!$V50,0)</f>
        <v>0</v>
      </c>
      <c r="BL324" s="13">
        <f>IF(CALC_Meerjarig!BL311&lt;='Invoer - uitgebreid'!$C11,Invoer!$C9*'Economische variabelen'!$V32+Invoer!$D9*'Economische variabelen'!$V38+Invoer!$E9*'Economische variabelen'!$V44+Invoer!$F9*'Economische variabelen'!$V50,0)</f>
        <v>0</v>
      </c>
      <c r="BM324" s="13">
        <f>IF(CALC_Meerjarig!BM311&lt;='Invoer - uitgebreid'!$C11,Invoer!$C9*'Economische variabelen'!$V32+Invoer!$D9*'Economische variabelen'!$V38+Invoer!$E9*'Economische variabelen'!$V44+Invoer!$F9*'Economische variabelen'!$V50,0)</f>
        <v>0</v>
      </c>
      <c r="BN324" s="13">
        <f>IF(CALC_Meerjarig!BN311&lt;='Invoer - uitgebreid'!$C11,Invoer!$C9*'Economische variabelen'!$V32+Invoer!$D9*'Economische variabelen'!$V38+Invoer!$E9*'Economische variabelen'!$V44+Invoer!$F9*'Economische variabelen'!$V50,0)</f>
        <v>0</v>
      </c>
      <c r="BO324" s="13">
        <f>IF(CALC_Meerjarig!BO311&lt;='Invoer - uitgebreid'!$C11,Invoer!$C9*'Economische variabelen'!$V32+Invoer!$D9*'Economische variabelen'!$V38+Invoer!$E9*'Economische variabelen'!$V44+Invoer!$F9*'Economische variabelen'!$V50,0)</f>
        <v>0</v>
      </c>
      <c r="BP324" s="13">
        <f>IF(CALC_Meerjarig!BP311&lt;='Invoer - uitgebreid'!$C11,Invoer!$C9*'Economische variabelen'!$V32+Invoer!$D9*'Economische variabelen'!$V38+Invoer!$E9*'Economische variabelen'!$V44+Invoer!$F9*'Economische variabelen'!$V50,0)</f>
        <v>0</v>
      </c>
      <c r="BQ324" s="13">
        <f>IF(CALC_Meerjarig!BQ311&lt;='Invoer - uitgebreid'!$C11,Invoer!$C9*'Economische variabelen'!$V32+Invoer!$D9*'Economische variabelen'!$V38+Invoer!$E9*'Economische variabelen'!$V44+Invoer!$F9*'Economische variabelen'!$V50,0)</f>
        <v>0</v>
      </c>
      <c r="BR324" s="13">
        <f>IF(CALC_Meerjarig!BR311&lt;='Invoer - uitgebreid'!$C11,Invoer!$C9*'Economische variabelen'!$V32+Invoer!$D9*'Economische variabelen'!$V38+Invoer!$E9*'Economische variabelen'!$V44+Invoer!$F9*'Economische variabelen'!$V50,0)</f>
        <v>0</v>
      </c>
      <c r="BS324" s="13">
        <f>IF(CALC_Meerjarig!BS311&lt;='Invoer - uitgebreid'!$C11,Invoer!$C9*'Economische variabelen'!$V32+Invoer!$D9*'Economische variabelen'!$V38+Invoer!$E9*'Economische variabelen'!$V44+Invoer!$F9*'Economische variabelen'!$V50,0)</f>
        <v>0</v>
      </c>
      <c r="BT324" s="13">
        <f>IF(CALC_Meerjarig!BT311&lt;='Invoer - uitgebreid'!$C11,Invoer!$C9*'Economische variabelen'!$V32+Invoer!$D9*'Economische variabelen'!$V38+Invoer!$E9*'Economische variabelen'!$V44+Invoer!$F9*'Economische variabelen'!$V50,0)</f>
        <v>0</v>
      </c>
      <c r="BU324" s="13">
        <f>IF(CALC_Meerjarig!BU311&lt;='Invoer - uitgebreid'!$C11,Invoer!$C9*'Economische variabelen'!$V32+Invoer!$D9*'Economische variabelen'!$V38+Invoer!$E9*'Economische variabelen'!$V44+Invoer!$F9*'Economische variabelen'!$V50,0)</f>
        <v>0</v>
      </c>
      <c r="BV324" s="13">
        <f>IF(CALC_Meerjarig!BV311&lt;='Invoer - uitgebreid'!$C11,Invoer!$C9*'Economische variabelen'!$V32+Invoer!$D9*'Economische variabelen'!$V38+Invoer!$E9*'Economische variabelen'!$V44+Invoer!$F9*'Economische variabelen'!$V50,0)</f>
        <v>0</v>
      </c>
      <c r="BW324" s="13">
        <f>IF(CALC_Meerjarig!BW311&lt;='Invoer - uitgebreid'!$C11,Invoer!$C9*'Economische variabelen'!$V32+Invoer!$D9*'Economische variabelen'!$V38+Invoer!$E9*'Economische variabelen'!$V44+Invoer!$F9*'Economische variabelen'!$V50,0)</f>
        <v>0</v>
      </c>
      <c r="BX324" s="13">
        <f>IF(CALC_Meerjarig!BX311&lt;='Invoer - uitgebreid'!$C11,Invoer!$C9*'Economische variabelen'!$V32+Invoer!$D9*'Economische variabelen'!$V38+Invoer!$E9*'Economische variabelen'!$V44+Invoer!$F9*'Economische variabelen'!$V50,0)</f>
        <v>0</v>
      </c>
      <c r="BY324" s="13">
        <f>IF(CALC_Meerjarig!BY311&lt;='Invoer - uitgebreid'!$C11,Invoer!$C9*'Economische variabelen'!$V32+Invoer!$D9*'Economische variabelen'!$V38+Invoer!$E9*'Economische variabelen'!$V44+Invoer!$F9*'Economische variabelen'!$V50,0)</f>
        <v>0</v>
      </c>
      <c r="BZ324" s="13">
        <f>IF(CALC_Meerjarig!BZ311&lt;='Invoer - uitgebreid'!$C11,Invoer!$C9*'Economische variabelen'!$V32+Invoer!$D9*'Economische variabelen'!$V38+Invoer!$E9*'Economische variabelen'!$V44+Invoer!$F9*'Economische variabelen'!$V50,0)</f>
        <v>0</v>
      </c>
      <c r="CA324" s="13">
        <f>IF(CALC_Meerjarig!CA311&lt;='Invoer - uitgebreid'!$C11,Invoer!$C9*'Economische variabelen'!$V32+Invoer!$D9*'Economische variabelen'!$V38+Invoer!$E9*'Economische variabelen'!$V44+Invoer!$F9*'Economische variabelen'!$V50,0)</f>
        <v>0</v>
      </c>
      <c r="CB324" s="13">
        <f>IF(CALC_Meerjarig!CB311&lt;='Invoer - uitgebreid'!$C11,Invoer!$C9*'Economische variabelen'!$V32+Invoer!$D9*'Economische variabelen'!$V38+Invoer!$E9*'Economische variabelen'!$V44+Invoer!$F9*'Economische variabelen'!$V50,0)</f>
        <v>0</v>
      </c>
      <c r="CC324" s="13">
        <f>IF(CALC_Meerjarig!CC311&lt;='Invoer - uitgebreid'!$C11,Invoer!$C9*'Economische variabelen'!$V32+Invoer!$D9*'Economische variabelen'!$V38+Invoer!$E9*'Economische variabelen'!$V44+Invoer!$F9*'Economische variabelen'!$V50,0)</f>
        <v>0</v>
      </c>
      <c r="CD324" s="13">
        <f>IF(CALC_Meerjarig!CD311&lt;='Invoer - uitgebreid'!$C11,Invoer!$C9*'Economische variabelen'!$V32+Invoer!$D9*'Economische variabelen'!$V38+Invoer!$E9*'Economische variabelen'!$V44+Invoer!$F9*'Economische variabelen'!$V50,0)</f>
        <v>0</v>
      </c>
      <c r="CE324" s="13">
        <f>IF(CALC_Meerjarig!CE311&lt;='Invoer - uitgebreid'!$C11,Invoer!$C9*'Economische variabelen'!$V32+Invoer!$D9*'Economische variabelen'!$V38+Invoer!$E9*'Economische variabelen'!$V44+Invoer!$F9*'Economische variabelen'!$V50,0)</f>
        <v>0</v>
      </c>
      <c r="CF324" s="13">
        <f>IF(CALC_Meerjarig!CF311&lt;='Invoer - uitgebreid'!$C11,Invoer!$C9*'Economische variabelen'!$V32+Invoer!$D9*'Economische variabelen'!$V38+Invoer!$E9*'Economische variabelen'!$V44+Invoer!$F9*'Economische variabelen'!$V50,0)</f>
        <v>0</v>
      </c>
      <c r="CG324" s="13">
        <f>IF(CALC_Meerjarig!CG311&lt;='Invoer - uitgebreid'!$C11,Invoer!$C9*'Economische variabelen'!$V32+Invoer!$D9*'Economische variabelen'!$V38+Invoer!$E9*'Economische variabelen'!$V44+Invoer!$F9*'Economische variabelen'!$V50,0)</f>
        <v>0</v>
      </c>
      <c r="CH324" s="13">
        <f>IF(CALC_Meerjarig!CH311&lt;='Invoer - uitgebreid'!$C11,Invoer!$C9*'Economische variabelen'!$V32+Invoer!$D9*'Economische variabelen'!$V38+Invoer!$E9*'Economische variabelen'!$V44+Invoer!$F9*'Economische variabelen'!$V50,0)</f>
        <v>0</v>
      </c>
      <c r="CI324" s="13">
        <f>IF(CALC_Meerjarig!CI311&lt;='Invoer - uitgebreid'!$C11,Invoer!$C9*'Economische variabelen'!$V32+Invoer!$D9*'Economische variabelen'!$V38+Invoer!$E9*'Economische variabelen'!$V44+Invoer!$F9*'Economische variabelen'!$V50,0)</f>
        <v>0</v>
      </c>
      <c r="CJ324" s="13">
        <f>IF(CALC_Meerjarig!CJ311&lt;='Invoer - uitgebreid'!$C11,Invoer!$C9*'Economische variabelen'!$V32+Invoer!$D9*'Economische variabelen'!$V38+Invoer!$E9*'Economische variabelen'!$V44+Invoer!$F9*'Economische variabelen'!$V50,0)</f>
        <v>0</v>
      </c>
      <c r="CK324" s="13">
        <f>IF(CALC_Meerjarig!CK311&lt;='Invoer - uitgebreid'!$C11,Invoer!$C9*'Economische variabelen'!$V32+Invoer!$D9*'Economische variabelen'!$V38+Invoer!$E9*'Economische variabelen'!$V44+Invoer!$F9*'Economische variabelen'!$V50,0)</f>
        <v>0</v>
      </c>
      <c r="CL324" s="13">
        <f>IF(CALC_Meerjarig!CL311&lt;='Invoer - uitgebreid'!$C11,Invoer!$C9*'Economische variabelen'!$V32+Invoer!$D9*'Economische variabelen'!$V38+Invoer!$E9*'Economische variabelen'!$V44+Invoer!$F9*'Economische variabelen'!$V50,0)</f>
        <v>0</v>
      </c>
      <c r="CM324" s="13">
        <f>IF(CALC_Meerjarig!CM311&lt;='Invoer - uitgebreid'!$C11,Invoer!$C9*'Economische variabelen'!$V32+Invoer!$D9*'Economische variabelen'!$V38+Invoer!$E9*'Economische variabelen'!$V44+Invoer!$F9*'Economische variabelen'!$V50,0)</f>
        <v>0</v>
      </c>
      <c r="CN324" s="13">
        <f>IF(CALC_Meerjarig!CN311&lt;='Invoer - uitgebreid'!$C11,Invoer!$C9*'Economische variabelen'!$V32+Invoer!$D9*'Economische variabelen'!$V38+Invoer!$E9*'Economische variabelen'!$V44+Invoer!$F9*'Economische variabelen'!$V50,0)</f>
        <v>0</v>
      </c>
      <c r="CO324" s="13">
        <f>IF(CALC_Meerjarig!CO311&lt;='Invoer - uitgebreid'!$C11,Invoer!$C9*'Economische variabelen'!$V32+Invoer!$D9*'Economische variabelen'!$V38+Invoer!$E9*'Economische variabelen'!$V44+Invoer!$F9*'Economische variabelen'!$V50,0)</f>
        <v>0</v>
      </c>
      <c r="CP324" s="13">
        <f>IF(CALC_Meerjarig!CP311&lt;='Invoer - uitgebreid'!$C11,Invoer!$C9*'Economische variabelen'!$V32+Invoer!$D9*'Economische variabelen'!$V38+Invoer!$E9*'Economische variabelen'!$V44+Invoer!$F9*'Economische variabelen'!$V50,0)</f>
        <v>0</v>
      </c>
      <c r="CQ324" s="13">
        <f>IF(CALC_Meerjarig!CQ311&lt;='Invoer - uitgebreid'!$C11,Invoer!$C9*'Economische variabelen'!$V32+Invoer!$D9*'Economische variabelen'!$V38+Invoer!$E9*'Economische variabelen'!$V44+Invoer!$F9*'Economische variabelen'!$V50,0)</f>
        <v>0</v>
      </c>
      <c r="CR324" s="13">
        <f>IF(CALC_Meerjarig!CR311&lt;='Invoer - uitgebreid'!$C11,Invoer!$C9*'Economische variabelen'!$V32+Invoer!$D9*'Economische variabelen'!$V38+Invoer!$E9*'Economische variabelen'!$V44+Invoer!$F9*'Economische variabelen'!$V50,0)</f>
        <v>0</v>
      </c>
      <c r="CS324" s="13">
        <f>IF(CALC_Meerjarig!CS311&lt;='Invoer - uitgebreid'!$C11,Invoer!$C9*'Economische variabelen'!$V32+Invoer!$D9*'Economische variabelen'!$V38+Invoer!$E9*'Economische variabelen'!$V44+Invoer!$F9*'Economische variabelen'!$V50,0)</f>
        <v>0</v>
      </c>
      <c r="CT324" s="13">
        <f>IF(CALC_Meerjarig!CT311&lt;='Invoer - uitgebreid'!$C11,Invoer!$C9*'Economische variabelen'!$V32+Invoer!$D9*'Economische variabelen'!$V38+Invoer!$E9*'Economische variabelen'!$V44+Invoer!$F9*'Economische variabelen'!$V50,0)</f>
        <v>0</v>
      </c>
      <c r="CU324" s="13">
        <f>IF(CALC_Meerjarig!CU311&lt;='Invoer - uitgebreid'!$C11,Invoer!$C9*'Economische variabelen'!$V32+Invoer!$D9*'Economische variabelen'!$V38+Invoer!$E9*'Economische variabelen'!$V44+Invoer!$F9*'Economische variabelen'!$V50,0)</f>
        <v>0</v>
      </c>
      <c r="CV324" s="13">
        <f>IF(CALC_Meerjarig!CV311&lt;='Invoer - uitgebreid'!$C11,Invoer!$C9*'Economische variabelen'!$V32+Invoer!$D9*'Economische variabelen'!$V38+Invoer!$E9*'Economische variabelen'!$V44+Invoer!$F9*'Economische variabelen'!$V50,0)</f>
        <v>0</v>
      </c>
      <c r="CW324" s="13">
        <f>IF(CALC_Meerjarig!CW311&lt;='Invoer - uitgebreid'!$C11,Invoer!$C9*'Economische variabelen'!$V32+Invoer!$D9*'Economische variabelen'!$V38+Invoer!$E9*'Economische variabelen'!$V44+Invoer!$F9*'Economische variabelen'!$V50,0)</f>
        <v>0</v>
      </c>
      <c r="CX324" s="13">
        <f>IF(CALC_Meerjarig!CX311&lt;='Invoer - uitgebreid'!$C11,Invoer!$C9*'Economische variabelen'!$V32+Invoer!$D9*'Economische variabelen'!$V38+Invoer!$E9*'Economische variabelen'!$V44+Invoer!$F9*'Economische variabelen'!$V50,0)</f>
        <v>0</v>
      </c>
      <c r="CY324" s="13">
        <f>IF(CALC_Meerjarig!CY311&lt;='Invoer - uitgebreid'!$C11,Invoer!$C9*'Economische variabelen'!$V32+Invoer!$D9*'Economische variabelen'!$V38+Invoer!$E9*'Economische variabelen'!$V44+Invoer!$F9*'Economische variabelen'!$V50,0)</f>
        <v>0</v>
      </c>
    </row>
    <row r="325" spans="1:103" ht="15.75" customHeight="1" x14ac:dyDescent="0.3">
      <c r="A325" s="14" t="s">
        <v>498</v>
      </c>
      <c r="C325" s="13"/>
      <c r="D325" s="175">
        <f>D324*'Economische variabelen'!$AA82</f>
        <v>0</v>
      </c>
      <c r="E325" s="175">
        <f>E324*'Economische variabelen'!$AA82</f>
        <v>0</v>
      </c>
      <c r="F325" s="175">
        <f>F324*'Economische variabelen'!$AA82</f>
        <v>0</v>
      </c>
      <c r="G325" s="175">
        <f>G324*'Economische variabelen'!$AA82</f>
        <v>0</v>
      </c>
      <c r="H325" s="175">
        <f>H324*'Economische variabelen'!$AA82</f>
        <v>0</v>
      </c>
      <c r="I325" s="175">
        <f>I324*'Economische variabelen'!$AA82</f>
        <v>0</v>
      </c>
      <c r="J325" s="175">
        <f>J324*'Economische variabelen'!$AA82</f>
        <v>0</v>
      </c>
      <c r="K325" s="175">
        <f>K324*'Economische variabelen'!$AA82</f>
        <v>0</v>
      </c>
      <c r="L325" s="175">
        <f>L324*'Economische variabelen'!$AA82</f>
        <v>0</v>
      </c>
      <c r="M325" s="175">
        <f>M324*'Economische variabelen'!$AA82</f>
        <v>0</v>
      </c>
      <c r="N325" s="175">
        <f>N324*'Economische variabelen'!$AA82</f>
        <v>0</v>
      </c>
      <c r="O325" s="175">
        <f>O324*'Economische variabelen'!$AA82</f>
        <v>0</v>
      </c>
      <c r="P325" s="175">
        <f>P324*'Economische variabelen'!$AA82</f>
        <v>0</v>
      </c>
      <c r="Q325" s="175">
        <f>Q324*'Economische variabelen'!$AA82</f>
        <v>0</v>
      </c>
      <c r="R325" s="175">
        <f>R324*'Economische variabelen'!$AA82</f>
        <v>0</v>
      </c>
      <c r="S325" s="175">
        <f>S324*'Economische variabelen'!$AA82</f>
        <v>0</v>
      </c>
      <c r="T325" s="175">
        <f>T324*'Economische variabelen'!$AA82</f>
        <v>0</v>
      </c>
      <c r="U325" s="175">
        <f>U324*'Economische variabelen'!$AA82</f>
        <v>0</v>
      </c>
      <c r="V325" s="175">
        <f>V324*'Economische variabelen'!$AA82</f>
        <v>0</v>
      </c>
      <c r="W325" s="175">
        <f>W324*'Economische variabelen'!$AA82</f>
        <v>0</v>
      </c>
      <c r="X325" s="175">
        <f>X324*'Economische variabelen'!$AA82</f>
        <v>0</v>
      </c>
      <c r="Y325" s="175">
        <f>Y324*'Economische variabelen'!$AA82</f>
        <v>0</v>
      </c>
      <c r="Z325" s="175">
        <f>Z324*'Economische variabelen'!$AA82</f>
        <v>0</v>
      </c>
      <c r="AA325" s="175">
        <f>AA324*'Economische variabelen'!$AA82</f>
        <v>0</v>
      </c>
      <c r="AB325" s="175">
        <f>AB324*'Economische variabelen'!$AA82</f>
        <v>0</v>
      </c>
      <c r="AC325" s="175">
        <f>AC324*'Economische variabelen'!$AA82</f>
        <v>0</v>
      </c>
      <c r="AD325" s="175">
        <f>AD324*'Economische variabelen'!$AA82</f>
        <v>0</v>
      </c>
      <c r="AE325" s="175">
        <f>AE324*'Economische variabelen'!$AA82</f>
        <v>0</v>
      </c>
      <c r="AF325" s="175">
        <f>AF324*'Economische variabelen'!$AA82</f>
        <v>0</v>
      </c>
      <c r="AG325" s="175">
        <f>AG324*'Economische variabelen'!$AA82</f>
        <v>0</v>
      </c>
      <c r="AH325" s="175">
        <f>AH324*'Economische variabelen'!$AA82</f>
        <v>0</v>
      </c>
      <c r="AI325" s="175">
        <f>AI324*'Economische variabelen'!$AA82</f>
        <v>0</v>
      </c>
      <c r="AJ325" s="175">
        <f>AJ324*'Economische variabelen'!$AA82</f>
        <v>0</v>
      </c>
      <c r="AK325" s="175">
        <f>AK324*'Economische variabelen'!$AA82</f>
        <v>0</v>
      </c>
      <c r="AL325" s="175">
        <f>AL324*'Economische variabelen'!$AA82</f>
        <v>0</v>
      </c>
      <c r="AM325" s="175">
        <f>AM324*'Economische variabelen'!$AA82</f>
        <v>0</v>
      </c>
      <c r="AN325" s="175">
        <f>AN324*'Economische variabelen'!$AA82</f>
        <v>0</v>
      </c>
      <c r="AO325" s="175">
        <f>AO324*'Economische variabelen'!$AA82</f>
        <v>0</v>
      </c>
      <c r="AP325" s="175">
        <f>AP324*'Economische variabelen'!$AA82</f>
        <v>0</v>
      </c>
      <c r="AQ325" s="175">
        <f>AQ324*'Economische variabelen'!$AA82</f>
        <v>0</v>
      </c>
      <c r="AR325" s="175">
        <f>AR324*'Economische variabelen'!$AA82</f>
        <v>0</v>
      </c>
      <c r="AS325" s="175">
        <f>AS324*'Economische variabelen'!$AA82</f>
        <v>0</v>
      </c>
      <c r="AT325" s="175">
        <f>AT324*'Economische variabelen'!$AA82</f>
        <v>0</v>
      </c>
      <c r="AU325" s="175">
        <f>AU324*'Economische variabelen'!$AA82</f>
        <v>0</v>
      </c>
      <c r="AV325" s="175">
        <f>AV324*'Economische variabelen'!$AA82</f>
        <v>0</v>
      </c>
      <c r="AW325" s="175">
        <f>AW324*'Economische variabelen'!$AA82</f>
        <v>0</v>
      </c>
      <c r="AX325" s="175">
        <f>AX324*'Economische variabelen'!$AA82</f>
        <v>0</v>
      </c>
      <c r="AY325" s="175">
        <f>AY324*'Economische variabelen'!$AA82</f>
        <v>0</v>
      </c>
      <c r="AZ325" s="175">
        <f>AZ324*'Economische variabelen'!$AA82</f>
        <v>0</v>
      </c>
      <c r="BA325" s="175">
        <f>BA324*'Economische variabelen'!$AA82</f>
        <v>0</v>
      </c>
      <c r="BB325" s="175">
        <f>BB324*'Economische variabelen'!$AA82</f>
        <v>0</v>
      </c>
      <c r="BC325" s="175">
        <f>BC324*'Economische variabelen'!$AA82</f>
        <v>0</v>
      </c>
      <c r="BD325" s="175">
        <f>BD324*'Economische variabelen'!$AA82</f>
        <v>0</v>
      </c>
      <c r="BE325" s="175">
        <f>BE324*'Economische variabelen'!$AA82</f>
        <v>0</v>
      </c>
      <c r="BF325" s="175">
        <f>BF324*'Economische variabelen'!$AA82</f>
        <v>0</v>
      </c>
      <c r="BG325" s="175">
        <f>BG324*'Economische variabelen'!$AA82</f>
        <v>0</v>
      </c>
      <c r="BH325" s="175">
        <f>BH324*'Economische variabelen'!$AA82</f>
        <v>0</v>
      </c>
      <c r="BI325" s="175">
        <f>BI324*'Economische variabelen'!$AA82</f>
        <v>0</v>
      </c>
      <c r="BJ325" s="175">
        <f>BJ324*'Economische variabelen'!$AA82</f>
        <v>0</v>
      </c>
      <c r="BK325" s="175">
        <f>BK324*'Economische variabelen'!$AA82</f>
        <v>0</v>
      </c>
      <c r="BL325" s="175">
        <f>BL324*'Economische variabelen'!$AA82</f>
        <v>0</v>
      </c>
      <c r="BM325" s="175">
        <f>BM324*'Economische variabelen'!$AA82</f>
        <v>0</v>
      </c>
      <c r="BN325" s="175">
        <f>BN324*'Economische variabelen'!$AA82</f>
        <v>0</v>
      </c>
      <c r="BO325" s="175">
        <f>BO324*'Economische variabelen'!$AA82</f>
        <v>0</v>
      </c>
      <c r="BP325" s="175">
        <f>BP324*'Economische variabelen'!$AA82</f>
        <v>0</v>
      </c>
      <c r="BQ325" s="175">
        <f>BQ324*'Economische variabelen'!$AA82</f>
        <v>0</v>
      </c>
      <c r="BR325" s="175">
        <f>BR324*'Economische variabelen'!$AA82</f>
        <v>0</v>
      </c>
      <c r="BS325" s="175">
        <f>BS324*'Economische variabelen'!$AA82</f>
        <v>0</v>
      </c>
      <c r="BT325" s="175">
        <f>BT324*'Economische variabelen'!$AA82</f>
        <v>0</v>
      </c>
      <c r="BU325" s="175">
        <f>BU324*'Economische variabelen'!$AA82</f>
        <v>0</v>
      </c>
      <c r="BV325" s="175">
        <f>BV324*'Economische variabelen'!$AA82</f>
        <v>0</v>
      </c>
      <c r="BW325" s="175">
        <f>BW324*'Economische variabelen'!$AA82</f>
        <v>0</v>
      </c>
      <c r="BX325" s="175">
        <f>BX324*'Economische variabelen'!$AA82</f>
        <v>0</v>
      </c>
      <c r="BY325" s="175">
        <f>BY324*'Economische variabelen'!$AA82</f>
        <v>0</v>
      </c>
      <c r="BZ325" s="175">
        <f>BZ324*'Economische variabelen'!$AA82</f>
        <v>0</v>
      </c>
      <c r="CA325" s="175">
        <f>CA324*'Economische variabelen'!$AA82</f>
        <v>0</v>
      </c>
      <c r="CB325" s="175">
        <f>CB324*'Economische variabelen'!$AA82</f>
        <v>0</v>
      </c>
      <c r="CC325" s="175">
        <f>CC324*'Economische variabelen'!$AA82</f>
        <v>0</v>
      </c>
      <c r="CD325" s="175">
        <f>CD324*'Economische variabelen'!$AA82</f>
        <v>0</v>
      </c>
      <c r="CE325" s="175">
        <f>CE324*'Economische variabelen'!$AA82</f>
        <v>0</v>
      </c>
      <c r="CF325" s="175">
        <f>CF324*'Economische variabelen'!$AA82</f>
        <v>0</v>
      </c>
      <c r="CG325" s="175">
        <f>CG324*'Economische variabelen'!$AA82</f>
        <v>0</v>
      </c>
      <c r="CH325" s="175">
        <f>CH324*'Economische variabelen'!$AA82</f>
        <v>0</v>
      </c>
      <c r="CI325" s="175">
        <f>CI324*'Economische variabelen'!$AA82</f>
        <v>0</v>
      </c>
      <c r="CJ325" s="175">
        <f>CJ324*'Economische variabelen'!$AA82</f>
        <v>0</v>
      </c>
      <c r="CK325" s="175">
        <f>CK324*'Economische variabelen'!$AA82</f>
        <v>0</v>
      </c>
      <c r="CL325" s="175">
        <f>CL324*'Economische variabelen'!$AA82</f>
        <v>0</v>
      </c>
      <c r="CM325" s="175">
        <f>CM324*'Economische variabelen'!$AA82</f>
        <v>0</v>
      </c>
      <c r="CN325" s="175">
        <f>CN324*'Economische variabelen'!$AA82</f>
        <v>0</v>
      </c>
      <c r="CO325" s="175">
        <f>CO324*'Economische variabelen'!$AA82</f>
        <v>0</v>
      </c>
      <c r="CP325" s="175">
        <f>CP324*'Economische variabelen'!$AA82</f>
        <v>0</v>
      </c>
      <c r="CQ325" s="175">
        <f>CQ324*'Economische variabelen'!$AA82</f>
        <v>0</v>
      </c>
      <c r="CR325" s="175">
        <f>CR324*'Economische variabelen'!$AA82</f>
        <v>0</v>
      </c>
      <c r="CS325" s="175">
        <f>CS324*'Economische variabelen'!$AA82</f>
        <v>0</v>
      </c>
      <c r="CT325" s="175">
        <f>CT324*'Economische variabelen'!$AA82</f>
        <v>0</v>
      </c>
      <c r="CU325" s="175">
        <f>CU324*'Economische variabelen'!$AA82</f>
        <v>0</v>
      </c>
      <c r="CV325" s="175">
        <f>CV324*'Economische variabelen'!$AA82</f>
        <v>0</v>
      </c>
      <c r="CW325" s="175">
        <f>CW324*'Economische variabelen'!$AA82</f>
        <v>0</v>
      </c>
      <c r="CX325" s="175">
        <f>CX324*'Economische variabelen'!$AA82</f>
        <v>0</v>
      </c>
      <c r="CY325" s="175">
        <f>CY324*'Economische variabelen'!$AA82</f>
        <v>0</v>
      </c>
    </row>
    <row r="326" spans="1:103" ht="15.75" customHeight="1" x14ac:dyDescent="0.3">
      <c r="A326" s="14" t="s">
        <v>499</v>
      </c>
      <c r="C326" s="13"/>
      <c r="D326" s="13">
        <v>0</v>
      </c>
      <c r="E326" s="13">
        <v>0</v>
      </c>
      <c r="F326" s="13">
        <v>0</v>
      </c>
      <c r="G326" s="13">
        <f>Invoer!C9*'Economische variabelen'!AA29+Invoer!D9*'Economische variabelen'!AA40+Invoer!E9*'Economische variabelen'!AA51+Invoer!F9*'Economische variabelen'!AA62</f>
        <v>0</v>
      </c>
      <c r="H326" s="13">
        <f>Invoer!C9*'Economische variabelen'!AA30+Invoer!D9*'Economische variabelen'!AA41+Invoer!E9*'Economische variabelen'!AA52+Invoer!F9*'Economische variabelen'!AA63</f>
        <v>0</v>
      </c>
      <c r="I326" s="13">
        <f>Invoer!C9*'Economische variabelen'!AA31+Invoer!D9*'Economische variabelen'!AA42+Invoer!E9*'Economische variabelen'!AA53+Invoer!F9*'Economische variabelen'!AA64</f>
        <v>0</v>
      </c>
      <c r="J326" s="13">
        <f>Invoer!$C9*'Economische variabelen'!$AA32+Invoer!$D9*'Economische variabelen'!$AA43+Invoer!$E9*'Economische variabelen'!$AA54+Invoer!$F9*'Economische variabelen'!$AA65</f>
        <v>0</v>
      </c>
      <c r="K326" s="13">
        <f>Invoer!$C9*'Economische variabelen'!$AA32+Invoer!$D9*'Economische variabelen'!$AA43+Invoer!$E9*'Economische variabelen'!$AA54+Invoer!$F9*'Economische variabelen'!$AA65</f>
        <v>0</v>
      </c>
      <c r="L326" s="13">
        <f>Invoer!$C9*'Economische variabelen'!$AA32+Invoer!$D9*'Economische variabelen'!$AA43+Invoer!$E9*'Economische variabelen'!$AA54+Invoer!$F9*'Economische variabelen'!$AA65</f>
        <v>0</v>
      </c>
      <c r="M326" s="13">
        <f>Invoer!$C9*'Economische variabelen'!$AA32+Invoer!$D9*'Economische variabelen'!$AA43+Invoer!$E9*'Economische variabelen'!$AA54+Invoer!$F9*'Economische variabelen'!$AA65</f>
        <v>0</v>
      </c>
      <c r="N326" s="13">
        <f>Invoer!$C9*'Economische variabelen'!$AA32+Invoer!$D9*'Economische variabelen'!$AA43+Invoer!$E9*'Economische variabelen'!$AA54+Invoer!$F9*'Economische variabelen'!$AA65</f>
        <v>0</v>
      </c>
      <c r="O326" s="13">
        <f>Invoer!$C9*'Economische variabelen'!$AA32+Invoer!$D9*'Economische variabelen'!$AA43+Invoer!$E9*'Economische variabelen'!$AA54+Invoer!$F9*'Economische variabelen'!$AA65</f>
        <v>0</v>
      </c>
      <c r="P326" s="13">
        <f>Invoer!$C9*'Economische variabelen'!$AA32+Invoer!$D9*'Economische variabelen'!$AA43+Invoer!$E9*'Economische variabelen'!$AA54+Invoer!$F9*'Economische variabelen'!$AA65</f>
        <v>0</v>
      </c>
      <c r="Q326" s="13">
        <f>Invoer!$C9*'Economische variabelen'!$AA32+Invoer!$D9*'Economische variabelen'!$AA43+Invoer!$E9*'Economische variabelen'!$AA54+Invoer!$F9*'Economische variabelen'!$AA65</f>
        <v>0</v>
      </c>
      <c r="R326" s="13">
        <f>Invoer!$C9*'Economische variabelen'!$AA32+Invoer!$D9*'Economische variabelen'!$AA43+Invoer!$E9*'Economische variabelen'!$AA54+Invoer!$F9*'Economische variabelen'!$AA65</f>
        <v>0</v>
      </c>
      <c r="S326" s="13">
        <f>Invoer!$C9*'Economische variabelen'!$AA33+Invoer!$D9*'Economische variabelen'!$AA44+Invoer!$E9*'Economische variabelen'!$AA55+Invoer!$F9*'Economische variabelen'!$AA66</f>
        <v>0</v>
      </c>
      <c r="T326" s="13">
        <f>Invoer!$C9*'Economische variabelen'!$AA34+Invoer!$D9*'Economische variabelen'!$AA45+Invoer!$E9*'Economische variabelen'!$AA56+Invoer!$F9*'Economische variabelen'!$AA67</f>
        <v>0</v>
      </c>
      <c r="U326" s="13">
        <f>Invoer!$C9*'Economische variabelen'!$AA35+Invoer!$D9*'Economische variabelen'!$AA46+Invoer!$E9*'Economische variabelen'!$AA57+Invoer!$F9*'Economische variabelen'!$AA68</f>
        <v>0</v>
      </c>
      <c r="V326" s="13">
        <f>Invoer!$C9*'Economische variabelen'!$AA36+Invoer!$D9*'Economische variabelen'!$AA47+Invoer!$E9*'Economische variabelen'!$AA58+Invoer!$F9*'Economische variabelen'!$AA69</f>
        <v>0</v>
      </c>
      <c r="W326" s="13">
        <f>Invoer!$C9*'Economische variabelen'!$AA37+Invoer!$D9*'Economische variabelen'!$AA48+Invoer!$E9*'Economische variabelen'!$AA59+Invoer!$F9*'Economische variabelen'!$AA70</f>
        <v>0</v>
      </c>
      <c r="X326" s="13">
        <f>IF(CALC_Meerjarig!X311&lt;='Invoer - uitgebreid'!$C11,Invoer!$C9*'Economische variabelen'!$AA37+Invoer!$D9*'Economische variabelen'!$AA48+Invoer!$E9*'Economische variabelen'!$AA59+Invoer!$F9*'Economische variabelen'!$AA70,0)</f>
        <v>0</v>
      </c>
      <c r="Y326" s="13">
        <f>IF(CALC_Meerjarig!Y311&lt;='Invoer - uitgebreid'!$C11,Invoer!$C9*'Economische variabelen'!$AA37+Invoer!$D9*'Economische variabelen'!$AA48+Invoer!$E9*'Economische variabelen'!$AA59+Invoer!$F9*'Economische variabelen'!$AA70,0)</f>
        <v>0</v>
      </c>
      <c r="Z326" s="13">
        <f>IF(CALC_Meerjarig!Z311&lt;='Invoer - uitgebreid'!$C11,Invoer!$C9*'Economische variabelen'!$AA37+Invoer!$D9*'Economische variabelen'!$AA48+Invoer!$E9*'Economische variabelen'!$AA59+Invoer!$F9*'Economische variabelen'!$AA70,0)</f>
        <v>0</v>
      </c>
      <c r="AA326" s="13">
        <f>IF(CALC_Meerjarig!AA311&lt;='Invoer - uitgebreid'!$C11,Invoer!$C9*'Economische variabelen'!$AA37+Invoer!$D9*'Economische variabelen'!$AA48+Invoer!$E9*'Economische variabelen'!$AA59+Invoer!$F9*'Economische variabelen'!$AA70,0)</f>
        <v>0</v>
      </c>
      <c r="AB326" s="13">
        <f>IF(CALC_Meerjarig!AB311&lt;='Invoer - uitgebreid'!$C11,Invoer!$C9*'Economische variabelen'!$AA37+Invoer!$D9*'Economische variabelen'!$AA48+Invoer!$E9*'Economische variabelen'!$AA59+Invoer!$F9*'Economische variabelen'!$AA70,0)</f>
        <v>0</v>
      </c>
      <c r="AC326" s="13">
        <f>IF(CALC_Meerjarig!AC311&lt;='Invoer - uitgebreid'!$C11,Invoer!$C9*'Economische variabelen'!$AA37+Invoer!$D9*'Economische variabelen'!$AA48+Invoer!$E9*'Economische variabelen'!$AA59+Invoer!$F9*'Economische variabelen'!$AA70,0)</f>
        <v>0</v>
      </c>
      <c r="AD326" s="13">
        <f>IF(CALC_Meerjarig!AD311&lt;='Invoer - uitgebreid'!$C11,Invoer!$C9*'Economische variabelen'!$AA37+Invoer!$D9*'Economische variabelen'!$AA48+Invoer!$E9*'Economische variabelen'!$AA59+Invoer!$F9*'Economische variabelen'!$AA70,0)</f>
        <v>0</v>
      </c>
      <c r="AE326" s="13">
        <f>IF(CALC_Meerjarig!AE311&lt;='Invoer - uitgebreid'!$C11,Invoer!$C9*'Economische variabelen'!$AA37+Invoer!$D9*'Economische variabelen'!$AA48+Invoer!$E9*'Economische variabelen'!$AA59+Invoer!$F9*'Economische variabelen'!$AA70,0)</f>
        <v>0</v>
      </c>
      <c r="AF326" s="13">
        <f>IF(CALC_Meerjarig!AF311&lt;='Invoer - uitgebreid'!$C11,Invoer!$C9*'Economische variabelen'!$AA37+Invoer!$D9*'Economische variabelen'!$AA48+Invoer!$E9*'Economische variabelen'!$AA59+Invoer!$F9*'Economische variabelen'!$AA70,0)</f>
        <v>0</v>
      </c>
      <c r="AG326" s="13">
        <f>IF(CALC_Meerjarig!AG311&lt;='Invoer - uitgebreid'!$C11,Invoer!$C9*'Economische variabelen'!$AA37+Invoer!$D9*'Economische variabelen'!$AA48+Invoer!$E9*'Economische variabelen'!$AA59+Invoer!$F9*'Economische variabelen'!$AA70,0)</f>
        <v>0</v>
      </c>
      <c r="AH326" s="13">
        <f>IF(CALC_Meerjarig!AH311&lt;='Invoer - uitgebreid'!$C11,Invoer!$C9*'Economische variabelen'!$AA37+Invoer!$D9*'Economische variabelen'!$AA48+Invoer!$E9*'Economische variabelen'!$AA59+Invoer!$F9*'Economische variabelen'!$AA70,0)</f>
        <v>0</v>
      </c>
      <c r="AI326" s="13">
        <f>IF(CALC_Meerjarig!AI311&lt;='Invoer - uitgebreid'!$C11,Invoer!$C9*'Economische variabelen'!$AA37+Invoer!$D9*'Economische variabelen'!$AA48+Invoer!$E9*'Economische variabelen'!$AA59+Invoer!$F9*'Economische variabelen'!$AA70,0)</f>
        <v>0</v>
      </c>
      <c r="AJ326" s="13">
        <f>IF(CALC_Meerjarig!AJ311&lt;='Invoer - uitgebreid'!$C11,Invoer!$C9*'Economische variabelen'!$AA37+Invoer!$D9*'Economische variabelen'!$AA48+Invoer!$E9*'Economische variabelen'!$AA59+Invoer!$F9*'Economische variabelen'!$AA70,0)</f>
        <v>0</v>
      </c>
      <c r="AK326" s="13">
        <f>IF(CALC_Meerjarig!AK311&lt;='Invoer - uitgebreid'!$C11,Invoer!$C9*'Economische variabelen'!$AA37+Invoer!$D9*'Economische variabelen'!$AA48+Invoer!$E9*'Economische variabelen'!$AA59+Invoer!$F9*'Economische variabelen'!$AA70,0)</f>
        <v>0</v>
      </c>
      <c r="AL326" s="13">
        <f>IF(CALC_Meerjarig!AL311&lt;='Invoer - uitgebreid'!$C11,Invoer!$C9*'Economische variabelen'!$AA37+Invoer!$D9*'Economische variabelen'!$AA48+Invoer!$E9*'Economische variabelen'!$AA59+Invoer!$F9*'Economische variabelen'!$AA70,0)</f>
        <v>0</v>
      </c>
      <c r="AM326" s="13">
        <f>IF(CALC_Meerjarig!AM311&lt;='Invoer - uitgebreid'!$C11,Invoer!$C9*'Economische variabelen'!$AA37+Invoer!$D9*'Economische variabelen'!$AA48+Invoer!$E9*'Economische variabelen'!$AA59+Invoer!$F9*'Economische variabelen'!$AA70,0)</f>
        <v>0</v>
      </c>
      <c r="AN326" s="13">
        <f>IF(CALC_Meerjarig!AN311&lt;='Invoer - uitgebreid'!$C11,Invoer!$C9*'Economische variabelen'!$AA37+Invoer!$D9*'Economische variabelen'!$AA48+Invoer!$E9*'Economische variabelen'!$AA59+Invoer!$F9*'Economische variabelen'!$AA70,0)</f>
        <v>0</v>
      </c>
      <c r="AO326" s="13">
        <f>IF(CALC_Meerjarig!AO311&lt;='Invoer - uitgebreid'!$C11,Invoer!$C9*'Economische variabelen'!$AA37+Invoer!$D9*'Economische variabelen'!$AA48+Invoer!$E9*'Economische variabelen'!$AA59+Invoer!$F9*'Economische variabelen'!$AA70,0)</f>
        <v>0</v>
      </c>
      <c r="AP326" s="13">
        <f>IF(CALC_Meerjarig!AP311&lt;='Invoer - uitgebreid'!$C11,Invoer!$C9*'Economische variabelen'!$AA37+Invoer!$D9*'Economische variabelen'!$AA48+Invoer!$E9*'Economische variabelen'!$AA59+Invoer!$F9*'Economische variabelen'!$AA70,0)</f>
        <v>0</v>
      </c>
      <c r="AQ326" s="13">
        <f>IF(CALC_Meerjarig!AQ311&lt;='Invoer - uitgebreid'!$C11,Invoer!$C9*'Economische variabelen'!$AA37+Invoer!$D9*'Economische variabelen'!$AA48+Invoer!$E9*'Economische variabelen'!$AA59+Invoer!$F9*'Economische variabelen'!$AA70,0)</f>
        <v>0</v>
      </c>
      <c r="AR326" s="13">
        <f>IF(CALC_Meerjarig!AR311&lt;='Invoer - uitgebreid'!$C11,Invoer!$C9*'Economische variabelen'!$AA37+Invoer!$D9*'Economische variabelen'!$AA48+Invoer!$E9*'Economische variabelen'!$AA59+Invoer!$F9*'Economische variabelen'!$AA70,0)</f>
        <v>0</v>
      </c>
      <c r="AS326" s="13">
        <f>IF(CALC_Meerjarig!AS311&lt;='Invoer - uitgebreid'!$C11,Invoer!$C9*'Economische variabelen'!$AA37+Invoer!$D9*'Economische variabelen'!$AA48+Invoer!$E9*'Economische variabelen'!$AA59+Invoer!$F9*'Economische variabelen'!$AA70,0)</f>
        <v>0</v>
      </c>
      <c r="AT326" s="13">
        <f>IF(CALC_Meerjarig!AT311&lt;='Invoer - uitgebreid'!$C11,Invoer!$C9*'Economische variabelen'!$AA37+Invoer!$D9*'Economische variabelen'!$AA48+Invoer!$E9*'Economische variabelen'!$AA59+Invoer!$F9*'Economische variabelen'!$AA70,0)</f>
        <v>0</v>
      </c>
      <c r="AU326" s="13">
        <f>IF(CALC_Meerjarig!AU311&lt;='Invoer - uitgebreid'!$C11,Invoer!$C9*'Economische variabelen'!$AA37+Invoer!$D9*'Economische variabelen'!$AA48+Invoer!$E9*'Economische variabelen'!$AA59+Invoer!$F9*'Economische variabelen'!$AA70,0)</f>
        <v>0</v>
      </c>
      <c r="AV326" s="13">
        <f>IF(CALC_Meerjarig!AV311&lt;='Invoer - uitgebreid'!$C11,Invoer!$C9*'Economische variabelen'!$AA37+Invoer!$D9*'Economische variabelen'!$AA48+Invoer!$E9*'Economische variabelen'!$AA59+Invoer!$F9*'Economische variabelen'!$AA70,0)</f>
        <v>0</v>
      </c>
      <c r="AW326" s="13">
        <f>IF(CALC_Meerjarig!AW311&lt;='Invoer - uitgebreid'!$C11,Invoer!$C9*'Economische variabelen'!$AA37+Invoer!$D9*'Economische variabelen'!$AA48+Invoer!$E9*'Economische variabelen'!$AA59+Invoer!$F9*'Economische variabelen'!$AA70,0)</f>
        <v>0</v>
      </c>
      <c r="AX326" s="13">
        <f>IF(CALC_Meerjarig!AX311&lt;='Invoer - uitgebreid'!$C11,Invoer!$C9*'Economische variabelen'!$AA37+Invoer!$D9*'Economische variabelen'!$AA48+Invoer!$E9*'Economische variabelen'!$AA59+Invoer!$F9*'Economische variabelen'!$AA70,0)</f>
        <v>0</v>
      </c>
      <c r="AY326" s="13">
        <f>IF(CALC_Meerjarig!AY311&lt;='Invoer - uitgebreid'!$C11,Invoer!$C9*'Economische variabelen'!$AA37+Invoer!$D9*'Economische variabelen'!$AA48+Invoer!$E9*'Economische variabelen'!$AA59+Invoer!$F9*'Economische variabelen'!$AA70,0)</f>
        <v>0</v>
      </c>
      <c r="AZ326" s="13">
        <f>IF(CALC_Meerjarig!AZ311&lt;='Invoer - uitgebreid'!$C11,Invoer!$C9*'Economische variabelen'!$AA37+Invoer!$D9*'Economische variabelen'!$AA48+Invoer!$E9*'Economische variabelen'!$AA59+Invoer!$F9*'Economische variabelen'!$AA70,0)</f>
        <v>0</v>
      </c>
      <c r="BA326" s="13">
        <f>IF(CALC_Meerjarig!BA311&lt;='Invoer - uitgebreid'!$C11,Invoer!$C9*'Economische variabelen'!$AA37+Invoer!$D9*'Economische variabelen'!$AA48+Invoer!$E9*'Economische variabelen'!$AA59+Invoer!$F9*'Economische variabelen'!$AA70,0)</f>
        <v>0</v>
      </c>
      <c r="BB326" s="13">
        <f>IF(CALC_Meerjarig!BB311&lt;='Invoer - uitgebreid'!$C11,Invoer!$C9*'Economische variabelen'!$AA37+Invoer!$D9*'Economische variabelen'!$AA48+Invoer!$E9*'Economische variabelen'!$AA59+Invoer!$F9*'Economische variabelen'!$AA70,0)</f>
        <v>0</v>
      </c>
      <c r="BC326" s="13">
        <f>IF(CALC_Meerjarig!BC311&lt;='Invoer - uitgebreid'!$C11,Invoer!$C9*'Economische variabelen'!$AA37+Invoer!$D9*'Economische variabelen'!$AA48+Invoer!$E9*'Economische variabelen'!$AA59+Invoer!$F9*'Economische variabelen'!$AA70,0)</f>
        <v>0</v>
      </c>
      <c r="BD326" s="13">
        <f>IF(CALC_Meerjarig!BD311&lt;='Invoer - uitgebreid'!$C11,Invoer!$C9*'Economische variabelen'!$AA37+Invoer!$D9*'Economische variabelen'!$AA48+Invoer!$E9*'Economische variabelen'!$AA59+Invoer!$F9*'Economische variabelen'!$AA70,0)</f>
        <v>0</v>
      </c>
      <c r="BE326" s="13">
        <f>IF(CALC_Meerjarig!BE311&lt;='Invoer - uitgebreid'!$C11,Invoer!$C9*'Economische variabelen'!$AA37+Invoer!$D9*'Economische variabelen'!$AA48+Invoer!$E9*'Economische variabelen'!$AA59+Invoer!$F9*'Economische variabelen'!$AA70,0)</f>
        <v>0</v>
      </c>
      <c r="BF326" s="13">
        <f>IF(CALC_Meerjarig!BF311&lt;='Invoer - uitgebreid'!$C11,Invoer!$C9*'Economische variabelen'!$AA37+Invoer!$D9*'Economische variabelen'!$AA48+Invoer!$E9*'Economische variabelen'!$AA59+Invoer!$F9*'Economische variabelen'!$AA70,0)</f>
        <v>0</v>
      </c>
      <c r="BG326" s="13">
        <f>IF(CALC_Meerjarig!BG311&lt;='Invoer - uitgebreid'!$C11,Invoer!$C9*'Economische variabelen'!$AA37+Invoer!$D9*'Economische variabelen'!$AA48+Invoer!$E9*'Economische variabelen'!$AA59+Invoer!$F9*'Economische variabelen'!$AA70,0)</f>
        <v>0</v>
      </c>
      <c r="BH326" s="13">
        <f>IF(CALC_Meerjarig!BH311&lt;='Invoer - uitgebreid'!$C11,Invoer!$C9*'Economische variabelen'!$AA37+Invoer!$D9*'Economische variabelen'!$AA48+Invoer!$E9*'Economische variabelen'!$AA59+Invoer!$F9*'Economische variabelen'!$AA70,0)</f>
        <v>0</v>
      </c>
      <c r="BI326" s="13">
        <f>IF(CALC_Meerjarig!BI311&lt;='Invoer - uitgebreid'!$C11,Invoer!$C9*'Economische variabelen'!$AA37+Invoer!$D9*'Economische variabelen'!$AA48+Invoer!$E9*'Economische variabelen'!$AA59+Invoer!$F9*'Economische variabelen'!$AA70,0)</f>
        <v>0</v>
      </c>
      <c r="BJ326" s="13">
        <f>IF(CALC_Meerjarig!BJ311&lt;='Invoer - uitgebreid'!$C11,Invoer!$C9*'Economische variabelen'!$AA37+Invoer!$D9*'Economische variabelen'!$AA48+Invoer!$E9*'Economische variabelen'!$AA59+Invoer!$F9*'Economische variabelen'!$AA70,0)</f>
        <v>0</v>
      </c>
      <c r="BK326" s="13">
        <f>IF(CALC_Meerjarig!BK311&lt;='Invoer - uitgebreid'!$C11,Invoer!$C9*'Economische variabelen'!$AA37+Invoer!$D9*'Economische variabelen'!$AA48+Invoer!$E9*'Economische variabelen'!$AA59+Invoer!$F9*'Economische variabelen'!$AA70,0)</f>
        <v>0</v>
      </c>
      <c r="BL326" s="13">
        <f>IF(CALC_Meerjarig!BL311&lt;='Invoer - uitgebreid'!$C11,Invoer!$C9*'Economische variabelen'!$AA37+Invoer!$D9*'Economische variabelen'!$AA48+Invoer!$E9*'Economische variabelen'!$AA59+Invoer!$F9*'Economische variabelen'!$AA70,0)</f>
        <v>0</v>
      </c>
      <c r="BM326" s="13">
        <f>IF(CALC_Meerjarig!BM311&lt;='Invoer - uitgebreid'!$C11,Invoer!$C9*'Economische variabelen'!$AA37+Invoer!$D9*'Economische variabelen'!$AA48+Invoer!$E9*'Economische variabelen'!$AA59+Invoer!$F9*'Economische variabelen'!$AA70,0)</f>
        <v>0</v>
      </c>
      <c r="BN326" s="13">
        <f>IF(CALC_Meerjarig!BN311&lt;='Invoer - uitgebreid'!$C11,Invoer!$C9*'Economische variabelen'!$AA37+Invoer!$D9*'Economische variabelen'!$AA48+Invoer!$E9*'Economische variabelen'!$AA59+Invoer!$F9*'Economische variabelen'!$AA70,0)</f>
        <v>0</v>
      </c>
      <c r="BO326" s="13">
        <f>IF(CALC_Meerjarig!BO311&lt;='Invoer - uitgebreid'!$C11,Invoer!$C9*'Economische variabelen'!$AA37+Invoer!$D9*'Economische variabelen'!$AA48+Invoer!$E9*'Economische variabelen'!$AA59+Invoer!$F9*'Economische variabelen'!$AA70,0)</f>
        <v>0</v>
      </c>
      <c r="BP326" s="13">
        <f>IF(CALC_Meerjarig!BP311&lt;='Invoer - uitgebreid'!$C11,Invoer!$C9*'Economische variabelen'!$AA37+Invoer!$D9*'Economische variabelen'!$AA48+Invoer!$E9*'Economische variabelen'!$AA59+Invoer!$F9*'Economische variabelen'!$AA70,0)</f>
        <v>0</v>
      </c>
      <c r="BQ326" s="13">
        <f>IF(CALC_Meerjarig!BQ311&lt;='Invoer - uitgebreid'!$C11,Invoer!$C9*'Economische variabelen'!$AA37+Invoer!$D9*'Economische variabelen'!$AA48+Invoer!$E9*'Economische variabelen'!$AA59+Invoer!$F9*'Economische variabelen'!$AA70,0)</f>
        <v>0</v>
      </c>
      <c r="BR326" s="13">
        <f>IF(CALC_Meerjarig!BR311&lt;='Invoer - uitgebreid'!$C11,Invoer!$C9*'Economische variabelen'!$AA37+Invoer!$D9*'Economische variabelen'!$AA48+Invoer!$E9*'Economische variabelen'!$AA59+Invoer!$F9*'Economische variabelen'!$AA70,0)</f>
        <v>0</v>
      </c>
      <c r="BS326" s="13">
        <f>IF(CALC_Meerjarig!BS311&lt;='Invoer - uitgebreid'!$C11,Invoer!$C9*'Economische variabelen'!$AA37+Invoer!$D9*'Economische variabelen'!$AA48+Invoer!$E9*'Economische variabelen'!$AA59+Invoer!$F9*'Economische variabelen'!$AA70,0)</f>
        <v>0</v>
      </c>
      <c r="BT326" s="13">
        <f>IF(CALC_Meerjarig!BT311&lt;='Invoer - uitgebreid'!$C11,Invoer!$C9*'Economische variabelen'!$AA37+Invoer!$D9*'Economische variabelen'!$AA48+Invoer!$E9*'Economische variabelen'!$AA59+Invoer!$F9*'Economische variabelen'!$AA70,0)</f>
        <v>0</v>
      </c>
      <c r="BU326" s="13">
        <f>IF(CALC_Meerjarig!BU311&lt;='Invoer - uitgebreid'!$C11,Invoer!$C9*'Economische variabelen'!$AA37+Invoer!$D9*'Economische variabelen'!$AA48+Invoer!$E9*'Economische variabelen'!$AA59+Invoer!$F9*'Economische variabelen'!$AA70,0)</f>
        <v>0</v>
      </c>
      <c r="BV326" s="13">
        <f>IF(CALC_Meerjarig!BV311&lt;='Invoer - uitgebreid'!$C11,Invoer!$C9*'Economische variabelen'!$AA37+Invoer!$D9*'Economische variabelen'!$AA48+Invoer!$E9*'Economische variabelen'!$AA59+Invoer!$F9*'Economische variabelen'!$AA70,0)</f>
        <v>0</v>
      </c>
      <c r="BW326" s="13">
        <f>IF(CALC_Meerjarig!BW311&lt;='Invoer - uitgebreid'!$C11,Invoer!$C9*'Economische variabelen'!$AA37+Invoer!$D9*'Economische variabelen'!$AA48+Invoer!$E9*'Economische variabelen'!$AA59+Invoer!$F9*'Economische variabelen'!$AA70,0)</f>
        <v>0</v>
      </c>
      <c r="BX326" s="13">
        <f>IF(CALC_Meerjarig!BX311&lt;='Invoer - uitgebreid'!$C11,Invoer!$C9*'Economische variabelen'!$AA37+Invoer!$D9*'Economische variabelen'!$AA48+Invoer!$E9*'Economische variabelen'!$AA59+Invoer!$F9*'Economische variabelen'!$AA70,0)</f>
        <v>0</v>
      </c>
      <c r="BY326" s="13">
        <f>IF(CALC_Meerjarig!BY311&lt;='Invoer - uitgebreid'!$C11,Invoer!$C9*'Economische variabelen'!$AA37+Invoer!$D9*'Economische variabelen'!$AA48+Invoer!$E9*'Economische variabelen'!$AA59+Invoer!$F9*'Economische variabelen'!$AA70,0)</f>
        <v>0</v>
      </c>
      <c r="BZ326" s="13">
        <f>IF(CALC_Meerjarig!BZ311&lt;='Invoer - uitgebreid'!$C11,Invoer!$C9*'Economische variabelen'!$AA37+Invoer!$D9*'Economische variabelen'!$AA48+Invoer!$E9*'Economische variabelen'!$AA59+Invoer!$F9*'Economische variabelen'!$AA70,0)</f>
        <v>0</v>
      </c>
      <c r="CA326" s="13">
        <f>IF(CALC_Meerjarig!CA311&lt;='Invoer - uitgebreid'!$C11,Invoer!$C9*'Economische variabelen'!$AA37+Invoer!$D9*'Economische variabelen'!$AA48+Invoer!$E9*'Economische variabelen'!$AA59+Invoer!$F9*'Economische variabelen'!$AA70,0)</f>
        <v>0</v>
      </c>
      <c r="CB326" s="13">
        <f>IF(CALC_Meerjarig!CB311&lt;='Invoer - uitgebreid'!$C11,Invoer!$C9*'Economische variabelen'!$AA37+Invoer!$D9*'Economische variabelen'!$AA48+Invoer!$E9*'Economische variabelen'!$AA59+Invoer!$F9*'Economische variabelen'!$AA70,0)</f>
        <v>0</v>
      </c>
      <c r="CC326" s="13">
        <f>IF(CALC_Meerjarig!CC311&lt;='Invoer - uitgebreid'!$C11,Invoer!$C9*'Economische variabelen'!$AA37+Invoer!$D9*'Economische variabelen'!$AA48+Invoer!$E9*'Economische variabelen'!$AA59+Invoer!$F9*'Economische variabelen'!$AA70,0)</f>
        <v>0</v>
      </c>
      <c r="CD326" s="13">
        <f>IF(CALC_Meerjarig!CD311&lt;='Invoer - uitgebreid'!$C11,Invoer!$C9*'Economische variabelen'!$AA37+Invoer!$D9*'Economische variabelen'!$AA48+Invoer!$E9*'Economische variabelen'!$AA59+Invoer!$F9*'Economische variabelen'!$AA70,0)</f>
        <v>0</v>
      </c>
      <c r="CE326" s="13">
        <f>IF(CALC_Meerjarig!CE311&lt;='Invoer - uitgebreid'!$C11,Invoer!$C9*'Economische variabelen'!$AA37+Invoer!$D9*'Economische variabelen'!$AA48+Invoer!$E9*'Economische variabelen'!$AA59+Invoer!$F9*'Economische variabelen'!$AA70,0)</f>
        <v>0</v>
      </c>
      <c r="CF326" s="13">
        <f>IF(CALC_Meerjarig!CF311&lt;='Invoer - uitgebreid'!$C11,Invoer!$C9*'Economische variabelen'!$AA37+Invoer!$D9*'Economische variabelen'!$AA48+Invoer!$E9*'Economische variabelen'!$AA59+Invoer!$F9*'Economische variabelen'!$AA70,0)</f>
        <v>0</v>
      </c>
      <c r="CG326" s="13">
        <f>IF(CALC_Meerjarig!CG311&lt;='Invoer - uitgebreid'!$C11,Invoer!$C9*'Economische variabelen'!$AA37+Invoer!$D9*'Economische variabelen'!$AA48+Invoer!$E9*'Economische variabelen'!$AA59+Invoer!$F9*'Economische variabelen'!$AA70,0)</f>
        <v>0</v>
      </c>
      <c r="CH326" s="13">
        <f>IF(CALC_Meerjarig!CH311&lt;='Invoer - uitgebreid'!$C11,Invoer!$C9*'Economische variabelen'!$AA37+Invoer!$D9*'Economische variabelen'!$AA48+Invoer!$E9*'Economische variabelen'!$AA59+Invoer!$F9*'Economische variabelen'!$AA70,0)</f>
        <v>0</v>
      </c>
      <c r="CI326" s="13">
        <f>IF(CALC_Meerjarig!CI311&lt;='Invoer - uitgebreid'!$C11,Invoer!$C9*'Economische variabelen'!$AA37+Invoer!$D9*'Economische variabelen'!$AA48+Invoer!$E9*'Economische variabelen'!$AA59+Invoer!$F9*'Economische variabelen'!$AA70,0)</f>
        <v>0</v>
      </c>
      <c r="CJ326" s="13">
        <f>IF(CALC_Meerjarig!CJ311&lt;='Invoer - uitgebreid'!$C11,Invoer!$C9*'Economische variabelen'!$AA37+Invoer!$D9*'Economische variabelen'!$AA48+Invoer!$E9*'Economische variabelen'!$AA59+Invoer!$F9*'Economische variabelen'!$AA70,0)</f>
        <v>0</v>
      </c>
      <c r="CK326" s="13">
        <f>IF(CALC_Meerjarig!CK311&lt;='Invoer - uitgebreid'!$C11,Invoer!$C9*'Economische variabelen'!$AA37+Invoer!$D9*'Economische variabelen'!$AA48+Invoer!$E9*'Economische variabelen'!$AA59+Invoer!$F9*'Economische variabelen'!$AA70,0)</f>
        <v>0</v>
      </c>
      <c r="CL326" s="13">
        <f>IF(CALC_Meerjarig!CL311&lt;='Invoer - uitgebreid'!$C11,Invoer!$C9*'Economische variabelen'!$AA37+Invoer!$D9*'Economische variabelen'!$AA48+Invoer!$E9*'Economische variabelen'!$AA59+Invoer!$F9*'Economische variabelen'!$AA70,0)</f>
        <v>0</v>
      </c>
      <c r="CM326" s="13">
        <f>IF(CALC_Meerjarig!CM311&lt;='Invoer - uitgebreid'!$C11,Invoer!$C9*'Economische variabelen'!$AA37+Invoer!$D9*'Economische variabelen'!$AA48+Invoer!$E9*'Economische variabelen'!$AA59+Invoer!$F9*'Economische variabelen'!$AA70,0)</f>
        <v>0</v>
      </c>
      <c r="CN326" s="13">
        <f>IF(CALC_Meerjarig!CN311&lt;='Invoer - uitgebreid'!$C11,Invoer!$C9*'Economische variabelen'!$AA37+Invoer!$D9*'Economische variabelen'!$AA48+Invoer!$E9*'Economische variabelen'!$AA59+Invoer!$F9*'Economische variabelen'!$AA70,0)</f>
        <v>0</v>
      </c>
      <c r="CO326" s="13">
        <f>IF(CALC_Meerjarig!CO311&lt;='Invoer - uitgebreid'!$C11,Invoer!$C9*'Economische variabelen'!$AA37+Invoer!$D9*'Economische variabelen'!$AA48+Invoer!$E9*'Economische variabelen'!$AA59+Invoer!$F9*'Economische variabelen'!$AA70,0)</f>
        <v>0</v>
      </c>
      <c r="CP326" s="13">
        <f>IF(CALC_Meerjarig!CP311&lt;='Invoer - uitgebreid'!$C11,Invoer!$C9*'Economische variabelen'!$AA37+Invoer!$D9*'Economische variabelen'!$AA48+Invoer!$E9*'Economische variabelen'!$AA59+Invoer!$F9*'Economische variabelen'!$AA70,0)</f>
        <v>0</v>
      </c>
      <c r="CQ326" s="13">
        <f>IF(CALC_Meerjarig!CQ311&lt;='Invoer - uitgebreid'!$C11,Invoer!$C9*'Economische variabelen'!$AA37+Invoer!$D9*'Economische variabelen'!$AA48+Invoer!$E9*'Economische variabelen'!$AA59+Invoer!$F9*'Economische variabelen'!$AA70,0)</f>
        <v>0</v>
      </c>
      <c r="CR326" s="13">
        <f>IF(CALC_Meerjarig!CR311&lt;='Invoer - uitgebreid'!$C11,Invoer!$C9*'Economische variabelen'!$AA37+Invoer!$D9*'Economische variabelen'!$AA48+Invoer!$E9*'Economische variabelen'!$AA59+Invoer!$F9*'Economische variabelen'!$AA70,0)</f>
        <v>0</v>
      </c>
      <c r="CS326" s="13">
        <f>IF(CALC_Meerjarig!CS311&lt;='Invoer - uitgebreid'!$C11,Invoer!$C9*'Economische variabelen'!$AA37+Invoer!$D9*'Economische variabelen'!$AA48+Invoer!$E9*'Economische variabelen'!$AA59+Invoer!$F9*'Economische variabelen'!$AA70,0)</f>
        <v>0</v>
      </c>
      <c r="CT326" s="13">
        <f>IF(CALC_Meerjarig!CT311&lt;='Invoer - uitgebreid'!$C11,Invoer!$C9*'Economische variabelen'!$AA37+Invoer!$D9*'Economische variabelen'!$AA48+Invoer!$E9*'Economische variabelen'!$AA59+Invoer!$F9*'Economische variabelen'!$AA70,0)</f>
        <v>0</v>
      </c>
      <c r="CU326" s="13">
        <f>IF(CALC_Meerjarig!CU311&lt;='Invoer - uitgebreid'!$C11,Invoer!$C9*'Economische variabelen'!$AA37+Invoer!$D9*'Economische variabelen'!$AA48+Invoer!$E9*'Economische variabelen'!$AA59+Invoer!$F9*'Economische variabelen'!$AA70,0)</f>
        <v>0</v>
      </c>
      <c r="CV326" s="13">
        <f>IF(CALC_Meerjarig!CV311&lt;='Invoer - uitgebreid'!$C11,Invoer!$C9*'Economische variabelen'!$AA37+Invoer!$D9*'Economische variabelen'!$AA48+Invoer!$E9*'Economische variabelen'!$AA59+Invoer!$F9*'Economische variabelen'!$AA70,0)</f>
        <v>0</v>
      </c>
      <c r="CW326" s="13">
        <f>IF(CALC_Meerjarig!CW311&lt;='Invoer - uitgebreid'!$C11,Invoer!$C9*'Economische variabelen'!$AA37+Invoer!$D9*'Economische variabelen'!$AA48+Invoer!$E9*'Economische variabelen'!$AA59+Invoer!$F9*'Economische variabelen'!$AA70,0)</f>
        <v>0</v>
      </c>
      <c r="CX326" s="13">
        <f>IF(CALC_Meerjarig!CX311&lt;='Invoer - uitgebreid'!$C11,Invoer!$C9*'Economische variabelen'!$AA37+Invoer!$D9*'Economische variabelen'!$AA48+Invoer!$E9*'Economische variabelen'!$AA59+Invoer!$F9*'Economische variabelen'!$AA70,0)</f>
        <v>0</v>
      </c>
      <c r="CY326" s="13">
        <f>IF(CALC_Meerjarig!CY311&lt;='Invoer - uitgebreid'!$C11,Invoer!$C9*'Economische variabelen'!$AA37+Invoer!$D9*'Economische variabelen'!$AA48+Invoer!$E9*'Economische variabelen'!$AA59+Invoer!$F9*'Economische variabelen'!$AA70,0)</f>
        <v>0</v>
      </c>
    </row>
    <row r="327" spans="1:103" ht="15.75" customHeight="1" x14ac:dyDescent="0.3">
      <c r="A327" s="14" t="s">
        <v>500</v>
      </c>
      <c r="C327" s="13"/>
      <c r="D327" s="175">
        <f>D326*'Economische variabelen'!$AA83</f>
        <v>0</v>
      </c>
      <c r="E327" s="175">
        <f>E326*'Economische variabelen'!$AA83</f>
        <v>0</v>
      </c>
      <c r="F327" s="175">
        <f>F326*'Economische variabelen'!$AA83</f>
        <v>0</v>
      </c>
      <c r="G327" s="175">
        <f>G326*'Economische variabelen'!$AA83</f>
        <v>0</v>
      </c>
      <c r="H327" s="175">
        <f>H326*'Economische variabelen'!$AA83</f>
        <v>0</v>
      </c>
      <c r="I327" s="175">
        <f>I326*'Economische variabelen'!$AA83</f>
        <v>0</v>
      </c>
      <c r="J327" s="175">
        <f>J326*'Economische variabelen'!$AA83</f>
        <v>0</v>
      </c>
      <c r="K327" s="175">
        <f>K326*'Economische variabelen'!$AA83</f>
        <v>0</v>
      </c>
      <c r="L327" s="175">
        <f>L326*'Economische variabelen'!$AA83</f>
        <v>0</v>
      </c>
      <c r="M327" s="175">
        <f>M326*'Economische variabelen'!$AA83</f>
        <v>0</v>
      </c>
      <c r="N327" s="175">
        <f>N326*'Economische variabelen'!$AA83</f>
        <v>0</v>
      </c>
      <c r="O327" s="175">
        <f>O326*'Economische variabelen'!$AA83</f>
        <v>0</v>
      </c>
      <c r="P327" s="175">
        <f>P326*'Economische variabelen'!$AA83</f>
        <v>0</v>
      </c>
      <c r="Q327" s="175">
        <f>Q326*'Economische variabelen'!$AA83</f>
        <v>0</v>
      </c>
      <c r="R327" s="175">
        <f>R326*'Economische variabelen'!$AA83</f>
        <v>0</v>
      </c>
      <c r="S327" s="175">
        <f>S326*'Economische variabelen'!$AA83</f>
        <v>0</v>
      </c>
      <c r="T327" s="175">
        <f>T326*'Economische variabelen'!$AA83</f>
        <v>0</v>
      </c>
      <c r="U327" s="175">
        <f>U326*'Economische variabelen'!$AA83</f>
        <v>0</v>
      </c>
      <c r="V327" s="175">
        <f>V326*'Economische variabelen'!$AA83</f>
        <v>0</v>
      </c>
      <c r="W327" s="175">
        <f>W326*'Economische variabelen'!$AA83</f>
        <v>0</v>
      </c>
      <c r="X327" s="175">
        <f>X326*'Economische variabelen'!$AA83</f>
        <v>0</v>
      </c>
      <c r="Y327" s="175">
        <f>Y326*'Economische variabelen'!$AA83</f>
        <v>0</v>
      </c>
      <c r="Z327" s="175">
        <f>Z326*'Economische variabelen'!$AA83</f>
        <v>0</v>
      </c>
      <c r="AA327" s="175">
        <f>AA326*'Economische variabelen'!$AA83</f>
        <v>0</v>
      </c>
      <c r="AB327" s="175">
        <f>AB326*'Economische variabelen'!$AA83</f>
        <v>0</v>
      </c>
      <c r="AC327" s="175">
        <f>AC326*'Economische variabelen'!$AA83</f>
        <v>0</v>
      </c>
      <c r="AD327" s="175">
        <f>AD326*'Economische variabelen'!$AA83</f>
        <v>0</v>
      </c>
      <c r="AE327" s="175">
        <f>AE326*'Economische variabelen'!$AA83</f>
        <v>0</v>
      </c>
      <c r="AF327" s="175">
        <f>AF326*'Economische variabelen'!$AA83</f>
        <v>0</v>
      </c>
      <c r="AG327" s="175">
        <f>AG326*'Economische variabelen'!$AA83</f>
        <v>0</v>
      </c>
      <c r="AH327" s="175">
        <f>AH326*'Economische variabelen'!$AA83</f>
        <v>0</v>
      </c>
      <c r="AI327" s="175">
        <f>AI326*'Economische variabelen'!$AA83</f>
        <v>0</v>
      </c>
      <c r="AJ327" s="175">
        <f>AJ326*'Economische variabelen'!$AA83</f>
        <v>0</v>
      </c>
      <c r="AK327" s="175">
        <f>AK326*'Economische variabelen'!$AA83</f>
        <v>0</v>
      </c>
      <c r="AL327" s="175">
        <f>AL326*'Economische variabelen'!$AA83</f>
        <v>0</v>
      </c>
      <c r="AM327" s="175">
        <f>AM326*'Economische variabelen'!$AA83</f>
        <v>0</v>
      </c>
      <c r="AN327" s="175">
        <f>AN326*'Economische variabelen'!$AA83</f>
        <v>0</v>
      </c>
      <c r="AO327" s="175">
        <f>AO326*'Economische variabelen'!$AA83</f>
        <v>0</v>
      </c>
      <c r="AP327" s="175">
        <f>AP326*'Economische variabelen'!$AA83</f>
        <v>0</v>
      </c>
      <c r="AQ327" s="175">
        <f>AQ326*'Economische variabelen'!$AA83</f>
        <v>0</v>
      </c>
      <c r="AR327" s="175">
        <f>AR326*'Economische variabelen'!$AA83</f>
        <v>0</v>
      </c>
      <c r="AS327" s="175">
        <f>AS326*'Economische variabelen'!$AA83</f>
        <v>0</v>
      </c>
      <c r="AT327" s="175">
        <f>AT326*'Economische variabelen'!$AA83</f>
        <v>0</v>
      </c>
      <c r="AU327" s="175">
        <f>AU326*'Economische variabelen'!$AA83</f>
        <v>0</v>
      </c>
      <c r="AV327" s="175">
        <f>AV326*'Economische variabelen'!$AA83</f>
        <v>0</v>
      </c>
      <c r="AW327" s="175">
        <f>AW326*'Economische variabelen'!$AA83</f>
        <v>0</v>
      </c>
      <c r="AX327" s="175">
        <f>AX326*'Economische variabelen'!$AA83</f>
        <v>0</v>
      </c>
      <c r="AY327" s="175">
        <f>AY326*'Economische variabelen'!$AA83</f>
        <v>0</v>
      </c>
      <c r="AZ327" s="175">
        <f>AZ326*'Economische variabelen'!$AA83</f>
        <v>0</v>
      </c>
      <c r="BA327" s="175">
        <f>BA326*'Economische variabelen'!$AA83</f>
        <v>0</v>
      </c>
      <c r="BB327" s="175">
        <f>BB326*'Economische variabelen'!$AA83</f>
        <v>0</v>
      </c>
      <c r="BC327" s="175">
        <f>BC326*'Economische variabelen'!$AA83</f>
        <v>0</v>
      </c>
      <c r="BD327" s="175">
        <f>BD326*'Economische variabelen'!$AA83</f>
        <v>0</v>
      </c>
      <c r="BE327" s="175">
        <f>BE326*'Economische variabelen'!$AA83</f>
        <v>0</v>
      </c>
      <c r="BF327" s="175">
        <f>BF326*'Economische variabelen'!$AA83</f>
        <v>0</v>
      </c>
      <c r="BG327" s="175">
        <f>BG326*'Economische variabelen'!$AA83</f>
        <v>0</v>
      </c>
      <c r="BH327" s="175">
        <f>BH326*'Economische variabelen'!$AA83</f>
        <v>0</v>
      </c>
      <c r="BI327" s="175">
        <f>BI326*'Economische variabelen'!$AA83</f>
        <v>0</v>
      </c>
      <c r="BJ327" s="175">
        <f>BJ326*'Economische variabelen'!$AA83</f>
        <v>0</v>
      </c>
      <c r="BK327" s="175">
        <f>BK326*'Economische variabelen'!$AA83</f>
        <v>0</v>
      </c>
      <c r="BL327" s="175">
        <f>BL326*'Economische variabelen'!$AA83</f>
        <v>0</v>
      </c>
      <c r="BM327" s="175">
        <f>BM326*'Economische variabelen'!$AA83</f>
        <v>0</v>
      </c>
      <c r="BN327" s="175">
        <f>BN326*'Economische variabelen'!$AA83</f>
        <v>0</v>
      </c>
      <c r="BO327" s="175">
        <f>BO326*'Economische variabelen'!$AA83</f>
        <v>0</v>
      </c>
      <c r="BP327" s="175">
        <f>BP326*'Economische variabelen'!$AA83</f>
        <v>0</v>
      </c>
      <c r="BQ327" s="175">
        <f>BQ326*'Economische variabelen'!$AA83</f>
        <v>0</v>
      </c>
      <c r="BR327" s="175">
        <f>BR326*'Economische variabelen'!$AA83</f>
        <v>0</v>
      </c>
      <c r="BS327" s="175">
        <f>BS326*'Economische variabelen'!$AA83</f>
        <v>0</v>
      </c>
      <c r="BT327" s="175">
        <f>BT326*'Economische variabelen'!$AA83</f>
        <v>0</v>
      </c>
      <c r="BU327" s="175">
        <f>BU326*'Economische variabelen'!$AA83</f>
        <v>0</v>
      </c>
      <c r="BV327" s="175">
        <f>BV326*'Economische variabelen'!$AA83</f>
        <v>0</v>
      </c>
      <c r="BW327" s="175">
        <f>BW326*'Economische variabelen'!$AA83</f>
        <v>0</v>
      </c>
      <c r="BX327" s="175">
        <f>BX326*'Economische variabelen'!$AA83</f>
        <v>0</v>
      </c>
      <c r="BY327" s="175">
        <f>BY326*'Economische variabelen'!$AA83</f>
        <v>0</v>
      </c>
      <c r="BZ327" s="175">
        <f>BZ326*'Economische variabelen'!$AA83</f>
        <v>0</v>
      </c>
      <c r="CA327" s="175">
        <f>CA326*'Economische variabelen'!$AA83</f>
        <v>0</v>
      </c>
      <c r="CB327" s="175">
        <f>CB326*'Economische variabelen'!$AA83</f>
        <v>0</v>
      </c>
      <c r="CC327" s="175">
        <f>CC326*'Economische variabelen'!$AA83</f>
        <v>0</v>
      </c>
      <c r="CD327" s="175">
        <f>CD326*'Economische variabelen'!$AA83</f>
        <v>0</v>
      </c>
      <c r="CE327" s="175">
        <f>CE326*'Economische variabelen'!$AA83</f>
        <v>0</v>
      </c>
      <c r="CF327" s="175">
        <f>CF326*'Economische variabelen'!$AA83</f>
        <v>0</v>
      </c>
      <c r="CG327" s="175">
        <f>CG326*'Economische variabelen'!$AA83</f>
        <v>0</v>
      </c>
      <c r="CH327" s="175">
        <f>CH326*'Economische variabelen'!$AA83</f>
        <v>0</v>
      </c>
      <c r="CI327" s="175">
        <f>CI326*'Economische variabelen'!$AA83</f>
        <v>0</v>
      </c>
      <c r="CJ327" s="175">
        <f>CJ326*'Economische variabelen'!$AA83</f>
        <v>0</v>
      </c>
      <c r="CK327" s="175">
        <f>CK326*'Economische variabelen'!$AA83</f>
        <v>0</v>
      </c>
      <c r="CL327" s="175">
        <f>CL326*'Economische variabelen'!$AA83</f>
        <v>0</v>
      </c>
      <c r="CM327" s="175">
        <f>CM326*'Economische variabelen'!$AA83</f>
        <v>0</v>
      </c>
      <c r="CN327" s="175">
        <f>CN326*'Economische variabelen'!$AA83</f>
        <v>0</v>
      </c>
      <c r="CO327" s="175">
        <f>CO326*'Economische variabelen'!$AA83</f>
        <v>0</v>
      </c>
      <c r="CP327" s="175">
        <f>CP326*'Economische variabelen'!$AA83</f>
        <v>0</v>
      </c>
      <c r="CQ327" s="175">
        <f>CQ326*'Economische variabelen'!$AA83</f>
        <v>0</v>
      </c>
      <c r="CR327" s="175">
        <f>CR326*'Economische variabelen'!$AA83</f>
        <v>0</v>
      </c>
      <c r="CS327" s="175">
        <f>CS326*'Economische variabelen'!$AA83</f>
        <v>0</v>
      </c>
      <c r="CT327" s="175">
        <f>CT326*'Economische variabelen'!$AA83</f>
        <v>0</v>
      </c>
      <c r="CU327" s="175">
        <f>CU326*'Economische variabelen'!$AA83</f>
        <v>0</v>
      </c>
      <c r="CV327" s="175">
        <f>CV326*'Economische variabelen'!$AA83</f>
        <v>0</v>
      </c>
      <c r="CW327" s="175">
        <f>CW326*'Economische variabelen'!$AA83</f>
        <v>0</v>
      </c>
      <c r="CX327" s="175">
        <f>CX326*'Economische variabelen'!$AA83</f>
        <v>0</v>
      </c>
      <c r="CY327" s="175">
        <f>CY326*'Economische variabelen'!$AA83</f>
        <v>0</v>
      </c>
    </row>
    <row r="328" spans="1:103" ht="15.75" customHeight="1" x14ac:dyDescent="0.3">
      <c r="A328" s="14" t="s">
        <v>501</v>
      </c>
      <c r="C328" s="13">
        <v>0</v>
      </c>
      <c r="D328" s="13">
        <v>0</v>
      </c>
      <c r="E328" s="13">
        <v>0</v>
      </c>
      <c r="F328" s="13">
        <v>0</v>
      </c>
      <c r="G328" s="13">
        <v>0</v>
      </c>
      <c r="H328" s="13">
        <v>0</v>
      </c>
      <c r="I328" s="13">
        <f>Invoer!C9*'Economische variabelen'!V54+Invoer!D9*'Economische variabelen'!V61+Invoer!E9*'Economische variabelen'!V68+Invoer!F9*'Economische variabelen'!V75</f>
        <v>0</v>
      </c>
      <c r="J328" s="13">
        <f>Invoer!C9*'Economische variabelen'!V55+Invoer!D9*'Economische variabelen'!V62+Invoer!E9*'Economische variabelen'!V69+Invoer!F9*'Economische variabelen'!V76</f>
        <v>0</v>
      </c>
      <c r="K328" s="13">
        <f>Invoer!C9*'Economische variabelen'!V56+Invoer!D9*'Economische variabelen'!V63+Invoer!E9*'Economische variabelen'!V70+Invoer!F9*'Economische variabelen'!V77</f>
        <v>0</v>
      </c>
      <c r="L328" s="13">
        <f>Invoer!C9*'Economische variabelen'!V57+Invoer!D9*'Economische variabelen'!V64+Invoer!E9*'Economische variabelen'!V71+Invoer!F9*'Economische variabelen'!V78</f>
        <v>0</v>
      </c>
      <c r="M328" s="13">
        <f>IF(CALC_Meerjarig!M311&lt;='Invoer - uitgebreid'!$C11,Invoer!$C9*'Economische variabelen'!$V58+Invoer!$D9*'Economische variabelen'!$V65+Invoer!$E9*'Economische variabelen'!$V72+Invoer!$F9*'Economische variabelen'!$V79,0)</f>
        <v>0</v>
      </c>
      <c r="N328" s="13">
        <f>IF(CALC_Meerjarig!N311&lt;='Invoer - uitgebreid'!$C11,Invoer!$C9*'Economische variabelen'!$V58+Invoer!$D9*'Economische variabelen'!$V65+Invoer!$E9*'Economische variabelen'!$V72+Invoer!$F9*'Economische variabelen'!$V79,0)</f>
        <v>0</v>
      </c>
      <c r="O328" s="13">
        <f>IF(CALC_Meerjarig!O311&lt;='Invoer - uitgebreid'!$C11,Invoer!$C9*'Economische variabelen'!$V58+Invoer!$D9*'Economische variabelen'!$V65+Invoer!$E9*'Economische variabelen'!$V72+Invoer!$F9*'Economische variabelen'!$V79,0)</f>
        <v>0</v>
      </c>
      <c r="P328" s="13">
        <f>IF(CALC_Meerjarig!P311&lt;='Invoer - uitgebreid'!$C11,Invoer!$C9*'Economische variabelen'!$V58+Invoer!$D9*'Economische variabelen'!$V65+Invoer!$E9*'Economische variabelen'!$V72+Invoer!$F9*'Economische variabelen'!$V79,0)</f>
        <v>0</v>
      </c>
      <c r="Q328" s="13">
        <f>IF(CALC_Meerjarig!Q311&lt;='Invoer - uitgebreid'!$C11,Invoer!$C9*'Economische variabelen'!$V58+Invoer!$D9*'Economische variabelen'!$V65+Invoer!$E9*'Economische variabelen'!$V72+Invoer!$F9*'Economische variabelen'!$V79,0)</f>
        <v>0</v>
      </c>
      <c r="R328" s="13">
        <f>IF(CALC_Meerjarig!R311&lt;='Invoer - uitgebreid'!$C11,Invoer!$C9*'Economische variabelen'!$V58+Invoer!$D9*'Economische variabelen'!$V65+Invoer!$E9*'Economische variabelen'!$V72+Invoer!$F9*'Economische variabelen'!$V79,0)</f>
        <v>0</v>
      </c>
      <c r="S328" s="13">
        <f>IF(CALC_Meerjarig!S311&lt;='Invoer - uitgebreid'!$C11,Invoer!$C9*'Economische variabelen'!$V58+Invoer!$D9*'Economische variabelen'!$V65+Invoer!$E9*'Economische variabelen'!$V72+Invoer!$F9*'Economische variabelen'!$V79,0)</f>
        <v>0</v>
      </c>
      <c r="T328" s="13">
        <f>IF(CALC_Meerjarig!T311&lt;='Invoer - uitgebreid'!$C11,Invoer!$C9*'Economische variabelen'!$V58+Invoer!$D9*'Economische variabelen'!$V65+Invoer!$E9*'Economische variabelen'!$V72+Invoer!$F9*'Economische variabelen'!$V79,0)</f>
        <v>0</v>
      </c>
      <c r="U328" s="13">
        <f>IF(CALC_Meerjarig!U311&lt;='Invoer - uitgebreid'!$C11,Invoer!$C9*'Economische variabelen'!$V58+Invoer!$D9*'Economische variabelen'!$V65+Invoer!$E9*'Economische variabelen'!$V72+Invoer!$F9*'Economische variabelen'!$V79,0)</f>
        <v>0</v>
      </c>
      <c r="V328" s="13">
        <f>IF(CALC_Meerjarig!V311&lt;='Invoer - uitgebreid'!$C11,Invoer!$C9*'Economische variabelen'!$V58+Invoer!$D9*'Economische variabelen'!$V65+Invoer!$E9*'Economische variabelen'!$V72+Invoer!$F9*'Economische variabelen'!$V79,0)</f>
        <v>0</v>
      </c>
      <c r="W328" s="13">
        <f>IF(CALC_Meerjarig!W311&lt;='Invoer - uitgebreid'!$C11,Invoer!$C9*'Economische variabelen'!$V58+Invoer!$D9*'Economische variabelen'!$V65+Invoer!$E9*'Economische variabelen'!$V72+Invoer!$F9*'Economische variabelen'!$V79,0)</f>
        <v>0</v>
      </c>
      <c r="X328" s="13">
        <f>IF(CALC_Meerjarig!X311&lt;='Invoer - uitgebreid'!$C11,Invoer!$C9*'Economische variabelen'!$V58+Invoer!$D9*'Economische variabelen'!$V65+Invoer!$E9*'Economische variabelen'!$V72+Invoer!$F9*'Economische variabelen'!$V79,0)</f>
        <v>0</v>
      </c>
      <c r="Y328" s="13">
        <f>IF(CALC_Meerjarig!Y311&lt;='Invoer - uitgebreid'!$C11,Invoer!$C9*'Economische variabelen'!$V58+Invoer!$D9*'Economische variabelen'!$V65+Invoer!$E9*'Economische variabelen'!$V72+Invoer!$F9*'Economische variabelen'!$V79,0)</f>
        <v>0</v>
      </c>
      <c r="Z328" s="13">
        <f>IF(CALC_Meerjarig!Z311&lt;='Invoer - uitgebreid'!$C11,Invoer!$C9*'Economische variabelen'!$V58+Invoer!$D9*'Economische variabelen'!$V65+Invoer!$E9*'Economische variabelen'!$V72+Invoer!$F9*'Economische variabelen'!$V79,0)</f>
        <v>0</v>
      </c>
      <c r="AA328" s="13">
        <f>IF(CALC_Meerjarig!AA311&lt;='Invoer - uitgebreid'!$C11,Invoer!$C9*'Economische variabelen'!$V58+Invoer!$D9*'Economische variabelen'!$V65+Invoer!$E9*'Economische variabelen'!$V72+Invoer!$F9*'Economische variabelen'!$V79,0)</f>
        <v>0</v>
      </c>
      <c r="AB328" s="13">
        <f>IF(CALC_Meerjarig!AB311&lt;='Invoer - uitgebreid'!$C11,Invoer!$C9*'Economische variabelen'!$V58+Invoer!$D9*'Economische variabelen'!$V65+Invoer!$E9*'Economische variabelen'!$V72+Invoer!$F9*'Economische variabelen'!$V79,0)</f>
        <v>0</v>
      </c>
      <c r="AC328" s="13">
        <f>IF(CALC_Meerjarig!AC311&lt;='Invoer - uitgebreid'!$C11,Invoer!$C9*'Economische variabelen'!$V58+Invoer!$D9*'Economische variabelen'!$V65+Invoer!$E9*'Economische variabelen'!$V72+Invoer!$F9*'Economische variabelen'!$V79,0)</f>
        <v>0</v>
      </c>
      <c r="AD328" s="13">
        <f>IF(CALC_Meerjarig!AD311&lt;='Invoer - uitgebreid'!$C11,Invoer!$C9*'Economische variabelen'!$V58+Invoer!$D9*'Economische variabelen'!$V65+Invoer!$E9*'Economische variabelen'!$V72+Invoer!$F9*'Economische variabelen'!$V79,0)</f>
        <v>0</v>
      </c>
      <c r="AE328" s="13">
        <f>IF(CALC_Meerjarig!AE311&lt;='Invoer - uitgebreid'!$C11,Invoer!$C9*'Economische variabelen'!$V58+Invoer!$D9*'Economische variabelen'!$V65+Invoer!$E9*'Economische variabelen'!$V72+Invoer!$F9*'Economische variabelen'!$V79,0)</f>
        <v>0</v>
      </c>
      <c r="AF328" s="13">
        <f>IF(CALC_Meerjarig!AF311&lt;='Invoer - uitgebreid'!$C11,Invoer!$C9*'Economische variabelen'!$V58+Invoer!$D9*'Economische variabelen'!$V65+Invoer!$E9*'Economische variabelen'!$V72+Invoer!$F9*'Economische variabelen'!$V79,0)</f>
        <v>0</v>
      </c>
      <c r="AG328" s="13">
        <f>IF(CALC_Meerjarig!AG311&lt;='Invoer - uitgebreid'!$C11,Invoer!$C9*'Economische variabelen'!$V58+Invoer!$D9*'Economische variabelen'!$V65+Invoer!$E9*'Economische variabelen'!$V72+Invoer!$F9*'Economische variabelen'!$V79,0)</f>
        <v>0</v>
      </c>
      <c r="AH328" s="13">
        <f>IF(CALC_Meerjarig!AH311&lt;='Invoer - uitgebreid'!$C11,Invoer!$C9*'Economische variabelen'!$V58+Invoer!$D9*'Economische variabelen'!$V65+Invoer!$E9*'Economische variabelen'!$V72+Invoer!$F9*'Economische variabelen'!$V79,0)</f>
        <v>0</v>
      </c>
      <c r="AI328" s="13">
        <f>IF(CALC_Meerjarig!AI311&lt;='Invoer - uitgebreid'!$C11,Invoer!$C9*'Economische variabelen'!$V58+Invoer!$D9*'Economische variabelen'!$V65+Invoer!$E9*'Economische variabelen'!$V72+Invoer!$F9*'Economische variabelen'!$V79,0)</f>
        <v>0</v>
      </c>
      <c r="AJ328" s="13">
        <f>IF(CALC_Meerjarig!AJ311&lt;='Invoer - uitgebreid'!$C11,Invoer!$C9*'Economische variabelen'!$V58+Invoer!$D9*'Economische variabelen'!$V65+Invoer!$E9*'Economische variabelen'!$V72+Invoer!$F9*'Economische variabelen'!$V79,0)</f>
        <v>0</v>
      </c>
      <c r="AK328" s="13">
        <f>IF(CALC_Meerjarig!AK311&lt;='Invoer - uitgebreid'!$C11,Invoer!$C9*'Economische variabelen'!$V58+Invoer!$D9*'Economische variabelen'!$V65+Invoer!$E9*'Economische variabelen'!$V72+Invoer!$F9*'Economische variabelen'!$V79,0)</f>
        <v>0</v>
      </c>
      <c r="AL328" s="13">
        <f>IF(CALC_Meerjarig!AL311&lt;='Invoer - uitgebreid'!$C11,Invoer!$C9*'Economische variabelen'!$V58+Invoer!$D9*'Economische variabelen'!$V65+Invoer!$E9*'Economische variabelen'!$V72+Invoer!$F9*'Economische variabelen'!$V79,0)</f>
        <v>0</v>
      </c>
      <c r="AM328" s="13">
        <f>IF(CALC_Meerjarig!AM311&lt;='Invoer - uitgebreid'!$C11,Invoer!$C9*'Economische variabelen'!$V58+Invoer!$D9*'Economische variabelen'!$V65+Invoer!$E9*'Economische variabelen'!$V72+Invoer!$F9*'Economische variabelen'!$V79,0)</f>
        <v>0</v>
      </c>
      <c r="AN328" s="13">
        <f>IF(CALC_Meerjarig!AN311&lt;='Invoer - uitgebreid'!$C11,Invoer!$C9*'Economische variabelen'!$V58+Invoer!$D9*'Economische variabelen'!$V65+Invoer!$E9*'Economische variabelen'!$V72+Invoer!$F9*'Economische variabelen'!$V79,0)</f>
        <v>0</v>
      </c>
      <c r="AO328" s="13">
        <f>IF(CALC_Meerjarig!AO311&lt;='Invoer - uitgebreid'!$C11,Invoer!$C9*'Economische variabelen'!$V58+Invoer!$D9*'Economische variabelen'!$V65+Invoer!$E9*'Economische variabelen'!$V72+Invoer!$F9*'Economische variabelen'!$V79,0)</f>
        <v>0</v>
      </c>
      <c r="AP328" s="13">
        <f>IF(CALC_Meerjarig!AP311&lt;='Invoer - uitgebreid'!$C11,Invoer!$C9*'Economische variabelen'!$V58+Invoer!$D9*'Economische variabelen'!$V65+Invoer!$E9*'Economische variabelen'!$V72+Invoer!$F9*'Economische variabelen'!$V79,0)</f>
        <v>0</v>
      </c>
      <c r="AQ328" s="13">
        <f>IF(CALC_Meerjarig!AQ311&lt;='Invoer - uitgebreid'!$C11,Invoer!$C9*'Economische variabelen'!$V58+Invoer!$D9*'Economische variabelen'!$V65+Invoer!$E9*'Economische variabelen'!$V72+Invoer!$F9*'Economische variabelen'!$V79,0)</f>
        <v>0</v>
      </c>
      <c r="AR328" s="13">
        <f>IF(CALC_Meerjarig!AR311&lt;='Invoer - uitgebreid'!$C11,Invoer!$C9*'Economische variabelen'!$V58+Invoer!$D9*'Economische variabelen'!$V65+Invoer!$E9*'Economische variabelen'!$V72+Invoer!$F9*'Economische variabelen'!$V79,0)</f>
        <v>0</v>
      </c>
      <c r="AS328" s="13">
        <f>IF(CALC_Meerjarig!AS311&lt;='Invoer - uitgebreid'!$C11,Invoer!$C9*'Economische variabelen'!$V58+Invoer!$D9*'Economische variabelen'!$V65+Invoer!$E9*'Economische variabelen'!$V72+Invoer!$F9*'Economische variabelen'!$V79,0)</f>
        <v>0</v>
      </c>
      <c r="AT328" s="13">
        <f>IF(CALC_Meerjarig!AT311&lt;='Invoer - uitgebreid'!$C11,Invoer!$C9*'Economische variabelen'!$V58+Invoer!$D9*'Economische variabelen'!$V65+Invoer!$E9*'Economische variabelen'!$V72+Invoer!$F9*'Economische variabelen'!$V79,0)</f>
        <v>0</v>
      </c>
      <c r="AU328" s="13">
        <f>IF(CALC_Meerjarig!AU311&lt;='Invoer - uitgebreid'!$C11,Invoer!$C9*'Economische variabelen'!$V58+Invoer!$D9*'Economische variabelen'!$V65+Invoer!$E9*'Economische variabelen'!$V72+Invoer!$F9*'Economische variabelen'!$V79,0)</f>
        <v>0</v>
      </c>
      <c r="AV328" s="13">
        <f>IF(CALC_Meerjarig!AV311&lt;='Invoer - uitgebreid'!$C11,Invoer!$C9*'Economische variabelen'!$V58+Invoer!$D9*'Economische variabelen'!$V65+Invoer!$E9*'Economische variabelen'!$V72+Invoer!$F9*'Economische variabelen'!$V79,0)</f>
        <v>0</v>
      </c>
      <c r="AW328" s="13">
        <f>IF(CALC_Meerjarig!AW311&lt;='Invoer - uitgebreid'!$C11,Invoer!$C9*'Economische variabelen'!$V58+Invoer!$D9*'Economische variabelen'!$V65+Invoer!$E9*'Economische variabelen'!$V72+Invoer!$F9*'Economische variabelen'!$V79,0)</f>
        <v>0</v>
      </c>
      <c r="AX328" s="13">
        <f>IF(CALC_Meerjarig!AX311&lt;='Invoer - uitgebreid'!$C11,Invoer!$C9*'Economische variabelen'!$V58+Invoer!$D9*'Economische variabelen'!$V65+Invoer!$E9*'Economische variabelen'!$V72+Invoer!$F9*'Economische variabelen'!$V79,0)</f>
        <v>0</v>
      </c>
      <c r="AY328" s="13">
        <f>IF(CALC_Meerjarig!AY311&lt;='Invoer - uitgebreid'!$C11,Invoer!$C9*'Economische variabelen'!$V58+Invoer!$D9*'Economische variabelen'!$V65+Invoer!$E9*'Economische variabelen'!$V72+Invoer!$F9*'Economische variabelen'!$V79,0)</f>
        <v>0</v>
      </c>
      <c r="AZ328" s="13">
        <f>IF(CALC_Meerjarig!AZ311&lt;='Invoer - uitgebreid'!$C11,Invoer!$C9*'Economische variabelen'!$V58+Invoer!$D9*'Economische variabelen'!$V65+Invoer!$E9*'Economische variabelen'!$V72+Invoer!$F9*'Economische variabelen'!$V79,0)</f>
        <v>0</v>
      </c>
      <c r="BA328" s="13">
        <f>IF(CALC_Meerjarig!BA311&lt;='Invoer - uitgebreid'!$C11,Invoer!$C9*'Economische variabelen'!$V58+Invoer!$D9*'Economische variabelen'!$V65+Invoer!$E9*'Economische variabelen'!$V72+Invoer!$F9*'Economische variabelen'!$V79,0)</f>
        <v>0</v>
      </c>
      <c r="BB328" s="13">
        <f>IF(CALC_Meerjarig!BB311&lt;='Invoer - uitgebreid'!$C11,Invoer!$C9*'Economische variabelen'!$V58+Invoer!$D9*'Economische variabelen'!$V65+Invoer!$E9*'Economische variabelen'!$V72+Invoer!$F9*'Economische variabelen'!$V79,0)</f>
        <v>0</v>
      </c>
      <c r="BC328" s="13">
        <f>IF(CALC_Meerjarig!BC311&lt;='Invoer - uitgebreid'!$C11,Invoer!$C9*'Economische variabelen'!$V58+Invoer!$D9*'Economische variabelen'!$V65+Invoer!$E9*'Economische variabelen'!$V72+Invoer!$F9*'Economische variabelen'!$V79,0)</f>
        <v>0</v>
      </c>
      <c r="BD328" s="13">
        <f>IF(CALC_Meerjarig!BD311&lt;='Invoer - uitgebreid'!$C11,Invoer!$C9*'Economische variabelen'!$V58+Invoer!$D9*'Economische variabelen'!$V65+Invoer!$E9*'Economische variabelen'!$V72+Invoer!$F9*'Economische variabelen'!$V79,0)</f>
        <v>0</v>
      </c>
      <c r="BE328" s="13">
        <f>IF(CALC_Meerjarig!BE311&lt;='Invoer - uitgebreid'!$C11,Invoer!$C9*'Economische variabelen'!$V58+Invoer!$D9*'Economische variabelen'!$V65+Invoer!$E9*'Economische variabelen'!$V72+Invoer!$F9*'Economische variabelen'!$V79,0)</f>
        <v>0</v>
      </c>
      <c r="BF328" s="13">
        <f>IF(CALC_Meerjarig!BF311&lt;='Invoer - uitgebreid'!$C11,Invoer!$C9*'Economische variabelen'!$V58+Invoer!$D9*'Economische variabelen'!$V65+Invoer!$E9*'Economische variabelen'!$V72+Invoer!$F9*'Economische variabelen'!$V79,0)</f>
        <v>0</v>
      </c>
      <c r="BG328" s="13">
        <f>IF(CALC_Meerjarig!BG311&lt;='Invoer - uitgebreid'!$C11,Invoer!$C9*'Economische variabelen'!$V58+Invoer!$D9*'Economische variabelen'!$V65+Invoer!$E9*'Economische variabelen'!$V72+Invoer!$F9*'Economische variabelen'!$V79,0)</f>
        <v>0</v>
      </c>
      <c r="BH328" s="13">
        <f>IF(CALC_Meerjarig!BH311&lt;='Invoer - uitgebreid'!$C11,Invoer!$C9*'Economische variabelen'!$V58+Invoer!$D9*'Economische variabelen'!$V65+Invoer!$E9*'Economische variabelen'!$V72+Invoer!$F9*'Economische variabelen'!$V79,0)</f>
        <v>0</v>
      </c>
      <c r="BI328" s="13">
        <f>IF(CALC_Meerjarig!BI311&lt;='Invoer - uitgebreid'!$C11,Invoer!$C9*'Economische variabelen'!$V58+Invoer!$D9*'Economische variabelen'!$V65+Invoer!$E9*'Economische variabelen'!$V72+Invoer!$F9*'Economische variabelen'!$V79,0)</f>
        <v>0</v>
      </c>
      <c r="BJ328" s="13">
        <f>IF(CALC_Meerjarig!BJ311&lt;='Invoer - uitgebreid'!$C11,Invoer!$C9*'Economische variabelen'!$V58+Invoer!$D9*'Economische variabelen'!$V65+Invoer!$E9*'Economische variabelen'!$V72+Invoer!$F9*'Economische variabelen'!$V79,0)</f>
        <v>0</v>
      </c>
      <c r="BK328" s="13">
        <f>IF(CALC_Meerjarig!BK311&lt;='Invoer - uitgebreid'!$C11,Invoer!$C9*'Economische variabelen'!$V58+Invoer!$D9*'Economische variabelen'!$V65+Invoer!$E9*'Economische variabelen'!$V72+Invoer!$F9*'Economische variabelen'!$V79,0)</f>
        <v>0</v>
      </c>
      <c r="BL328" s="13">
        <f>IF(CALC_Meerjarig!BL311&lt;='Invoer - uitgebreid'!$C11,Invoer!$C9*'Economische variabelen'!$V58+Invoer!$D9*'Economische variabelen'!$V65+Invoer!$E9*'Economische variabelen'!$V72+Invoer!$F9*'Economische variabelen'!$V79,0)</f>
        <v>0</v>
      </c>
      <c r="BM328" s="13">
        <f>IF(CALC_Meerjarig!BM311&lt;='Invoer - uitgebreid'!$C11,Invoer!$C9*'Economische variabelen'!$V58+Invoer!$D9*'Economische variabelen'!$V65+Invoer!$E9*'Economische variabelen'!$V72+Invoer!$F9*'Economische variabelen'!$V79,0)</f>
        <v>0</v>
      </c>
      <c r="BN328" s="13">
        <f>IF(CALC_Meerjarig!BN311&lt;='Invoer - uitgebreid'!$C11,Invoer!$C9*'Economische variabelen'!$V58+Invoer!$D9*'Economische variabelen'!$V65+Invoer!$E9*'Economische variabelen'!$V72+Invoer!$F9*'Economische variabelen'!$V79,0)</f>
        <v>0</v>
      </c>
      <c r="BO328" s="13">
        <f>IF(CALC_Meerjarig!BO311&lt;='Invoer - uitgebreid'!$C11,Invoer!$C9*'Economische variabelen'!$V58+Invoer!$D9*'Economische variabelen'!$V65+Invoer!$E9*'Economische variabelen'!$V72+Invoer!$F9*'Economische variabelen'!$V79,0)</f>
        <v>0</v>
      </c>
      <c r="BP328" s="13">
        <f>IF(CALC_Meerjarig!BP311&lt;='Invoer - uitgebreid'!$C11,Invoer!$C9*'Economische variabelen'!$V58+Invoer!$D9*'Economische variabelen'!$V65+Invoer!$E9*'Economische variabelen'!$V72+Invoer!$F9*'Economische variabelen'!$V79,0)</f>
        <v>0</v>
      </c>
      <c r="BQ328" s="13">
        <f>IF(CALC_Meerjarig!BQ311&lt;='Invoer - uitgebreid'!$C11,Invoer!$C9*'Economische variabelen'!$V58+Invoer!$D9*'Economische variabelen'!$V65+Invoer!$E9*'Economische variabelen'!$V72+Invoer!$F9*'Economische variabelen'!$V79,0)</f>
        <v>0</v>
      </c>
      <c r="BR328" s="13">
        <f>IF(CALC_Meerjarig!BR311&lt;='Invoer - uitgebreid'!$C11,Invoer!$C9*'Economische variabelen'!$V58+Invoer!$D9*'Economische variabelen'!$V65+Invoer!$E9*'Economische variabelen'!$V72+Invoer!$F9*'Economische variabelen'!$V79,0)</f>
        <v>0</v>
      </c>
      <c r="BS328" s="13">
        <f>IF(CALC_Meerjarig!BS311&lt;='Invoer - uitgebreid'!$C11,Invoer!$C9*'Economische variabelen'!$V58+Invoer!$D9*'Economische variabelen'!$V65+Invoer!$E9*'Economische variabelen'!$V72+Invoer!$F9*'Economische variabelen'!$V79,0)</f>
        <v>0</v>
      </c>
      <c r="BT328" s="13">
        <f>IF(CALC_Meerjarig!BT311&lt;='Invoer - uitgebreid'!$C11,Invoer!$C9*'Economische variabelen'!$V58+Invoer!$D9*'Economische variabelen'!$V65+Invoer!$E9*'Economische variabelen'!$V72+Invoer!$F9*'Economische variabelen'!$V79,0)</f>
        <v>0</v>
      </c>
      <c r="BU328" s="13">
        <f>IF(CALC_Meerjarig!BU311&lt;='Invoer - uitgebreid'!$C11,Invoer!$C9*'Economische variabelen'!$V58+Invoer!$D9*'Economische variabelen'!$V65+Invoer!$E9*'Economische variabelen'!$V72+Invoer!$F9*'Economische variabelen'!$V79,0)</f>
        <v>0</v>
      </c>
      <c r="BV328" s="13">
        <f>IF(CALC_Meerjarig!BV311&lt;='Invoer - uitgebreid'!$C11,Invoer!$C9*'Economische variabelen'!$V58+Invoer!$D9*'Economische variabelen'!$V65+Invoer!$E9*'Economische variabelen'!$V72+Invoer!$F9*'Economische variabelen'!$V79,0)</f>
        <v>0</v>
      </c>
      <c r="BW328" s="13">
        <f>IF(CALC_Meerjarig!BW311&lt;='Invoer - uitgebreid'!$C11,Invoer!$C9*'Economische variabelen'!$V58+Invoer!$D9*'Economische variabelen'!$V65+Invoer!$E9*'Economische variabelen'!$V72+Invoer!$F9*'Economische variabelen'!$V79,0)</f>
        <v>0</v>
      </c>
      <c r="BX328" s="13">
        <f>IF(CALC_Meerjarig!BX311&lt;='Invoer - uitgebreid'!$C11,Invoer!$C9*'Economische variabelen'!$V58+Invoer!$D9*'Economische variabelen'!$V65+Invoer!$E9*'Economische variabelen'!$V72+Invoer!$F9*'Economische variabelen'!$V79,0)</f>
        <v>0</v>
      </c>
      <c r="BY328" s="13">
        <f>IF(CALC_Meerjarig!BY311&lt;='Invoer - uitgebreid'!$C11,Invoer!$C9*'Economische variabelen'!$V58+Invoer!$D9*'Economische variabelen'!$V65+Invoer!$E9*'Economische variabelen'!$V72+Invoer!$F9*'Economische variabelen'!$V79,0)</f>
        <v>0</v>
      </c>
      <c r="BZ328" s="13">
        <f>IF(CALC_Meerjarig!BZ311&lt;='Invoer - uitgebreid'!$C11,Invoer!$C9*'Economische variabelen'!$V58+Invoer!$D9*'Economische variabelen'!$V65+Invoer!$E9*'Economische variabelen'!$V72+Invoer!$F9*'Economische variabelen'!$V79,0)</f>
        <v>0</v>
      </c>
      <c r="CA328" s="13">
        <f>IF(CALC_Meerjarig!CA311&lt;='Invoer - uitgebreid'!$C11,Invoer!$C9*'Economische variabelen'!$V58+Invoer!$D9*'Economische variabelen'!$V65+Invoer!$E9*'Economische variabelen'!$V72+Invoer!$F9*'Economische variabelen'!$V79,0)</f>
        <v>0</v>
      </c>
      <c r="CB328" s="13">
        <f>IF(CALC_Meerjarig!CB311&lt;='Invoer - uitgebreid'!$C11,Invoer!$C9*'Economische variabelen'!$V58+Invoer!$D9*'Economische variabelen'!$V65+Invoer!$E9*'Economische variabelen'!$V72+Invoer!$F9*'Economische variabelen'!$V79,0)</f>
        <v>0</v>
      </c>
      <c r="CC328" s="13">
        <f>IF(CALC_Meerjarig!CC311&lt;='Invoer - uitgebreid'!$C11,Invoer!$C9*'Economische variabelen'!$V58+Invoer!$D9*'Economische variabelen'!$V65+Invoer!$E9*'Economische variabelen'!$V72+Invoer!$F9*'Economische variabelen'!$V79,0)</f>
        <v>0</v>
      </c>
      <c r="CD328" s="13">
        <f>IF(CALC_Meerjarig!CD311&lt;='Invoer - uitgebreid'!$C11,Invoer!$C9*'Economische variabelen'!$V58+Invoer!$D9*'Economische variabelen'!$V65+Invoer!$E9*'Economische variabelen'!$V72+Invoer!$F9*'Economische variabelen'!$V79,0)</f>
        <v>0</v>
      </c>
      <c r="CE328" s="13">
        <f>IF(CALC_Meerjarig!CE311&lt;='Invoer - uitgebreid'!$C11,Invoer!$C9*'Economische variabelen'!$V58+Invoer!$D9*'Economische variabelen'!$V65+Invoer!$E9*'Economische variabelen'!$V72+Invoer!$F9*'Economische variabelen'!$V79,0)</f>
        <v>0</v>
      </c>
      <c r="CF328" s="13">
        <f>IF(CALC_Meerjarig!CF311&lt;='Invoer - uitgebreid'!$C11,Invoer!$C9*'Economische variabelen'!$V58+Invoer!$D9*'Economische variabelen'!$V65+Invoer!$E9*'Economische variabelen'!$V72+Invoer!$F9*'Economische variabelen'!$V79,0)</f>
        <v>0</v>
      </c>
      <c r="CG328" s="13">
        <f>IF(CALC_Meerjarig!CG311&lt;='Invoer - uitgebreid'!$C11,Invoer!$C9*'Economische variabelen'!$V58+Invoer!$D9*'Economische variabelen'!$V65+Invoer!$E9*'Economische variabelen'!$V72+Invoer!$F9*'Economische variabelen'!$V79,0)</f>
        <v>0</v>
      </c>
      <c r="CH328" s="13">
        <f>IF(CALC_Meerjarig!CH311&lt;='Invoer - uitgebreid'!$C11,Invoer!$C9*'Economische variabelen'!$V58+Invoer!$D9*'Economische variabelen'!$V65+Invoer!$E9*'Economische variabelen'!$V72+Invoer!$F9*'Economische variabelen'!$V79,0)</f>
        <v>0</v>
      </c>
      <c r="CI328" s="13">
        <f>IF(CALC_Meerjarig!CI311&lt;='Invoer - uitgebreid'!$C11,Invoer!$C9*'Economische variabelen'!$V58+Invoer!$D9*'Economische variabelen'!$V65+Invoer!$E9*'Economische variabelen'!$V72+Invoer!$F9*'Economische variabelen'!$V79,0)</f>
        <v>0</v>
      </c>
      <c r="CJ328" s="13">
        <f>IF(CALC_Meerjarig!CJ311&lt;='Invoer - uitgebreid'!$C11,Invoer!$C9*'Economische variabelen'!$V58+Invoer!$D9*'Economische variabelen'!$V65+Invoer!$E9*'Economische variabelen'!$V72+Invoer!$F9*'Economische variabelen'!$V79,0)</f>
        <v>0</v>
      </c>
      <c r="CK328" s="13">
        <f>IF(CALC_Meerjarig!CK311&lt;='Invoer - uitgebreid'!$C11,Invoer!$C9*'Economische variabelen'!$V58+Invoer!$D9*'Economische variabelen'!$V65+Invoer!$E9*'Economische variabelen'!$V72+Invoer!$F9*'Economische variabelen'!$V79,0)</f>
        <v>0</v>
      </c>
      <c r="CL328" s="13">
        <f>IF(CALC_Meerjarig!CL311&lt;='Invoer - uitgebreid'!$C11,Invoer!$C9*'Economische variabelen'!$V58+Invoer!$D9*'Economische variabelen'!$V65+Invoer!$E9*'Economische variabelen'!$V72+Invoer!$F9*'Economische variabelen'!$V79,0)</f>
        <v>0</v>
      </c>
      <c r="CM328" s="13">
        <f>IF(CALC_Meerjarig!CM311&lt;='Invoer - uitgebreid'!$C11,Invoer!$C9*'Economische variabelen'!$V58+Invoer!$D9*'Economische variabelen'!$V65+Invoer!$E9*'Economische variabelen'!$V72+Invoer!$F9*'Economische variabelen'!$V79,0)</f>
        <v>0</v>
      </c>
      <c r="CN328" s="13">
        <f>IF(CALC_Meerjarig!CN311&lt;='Invoer - uitgebreid'!$C11,Invoer!$C9*'Economische variabelen'!$V58+Invoer!$D9*'Economische variabelen'!$V65+Invoer!$E9*'Economische variabelen'!$V72+Invoer!$F9*'Economische variabelen'!$V79,0)</f>
        <v>0</v>
      </c>
      <c r="CO328" s="13">
        <f>IF(CALC_Meerjarig!CO311&lt;='Invoer - uitgebreid'!$C11,Invoer!$C9*'Economische variabelen'!$V58+Invoer!$D9*'Economische variabelen'!$V65+Invoer!$E9*'Economische variabelen'!$V72+Invoer!$F9*'Economische variabelen'!$V79,0)</f>
        <v>0</v>
      </c>
      <c r="CP328" s="13">
        <f>IF(CALC_Meerjarig!CP311&lt;='Invoer - uitgebreid'!$C11,Invoer!$C9*'Economische variabelen'!$V58+Invoer!$D9*'Economische variabelen'!$V65+Invoer!$E9*'Economische variabelen'!$V72+Invoer!$F9*'Economische variabelen'!$V79,0)</f>
        <v>0</v>
      </c>
      <c r="CQ328" s="13">
        <f>IF(CALC_Meerjarig!CQ311&lt;='Invoer - uitgebreid'!$C11,Invoer!$C9*'Economische variabelen'!$V58+Invoer!$D9*'Economische variabelen'!$V65+Invoer!$E9*'Economische variabelen'!$V72+Invoer!$F9*'Economische variabelen'!$V79,0)</f>
        <v>0</v>
      </c>
      <c r="CR328" s="13">
        <f>IF(CALC_Meerjarig!CR311&lt;='Invoer - uitgebreid'!$C11,Invoer!$C9*'Economische variabelen'!$V58+Invoer!$D9*'Economische variabelen'!$V65+Invoer!$E9*'Economische variabelen'!$V72+Invoer!$F9*'Economische variabelen'!$V79,0)</f>
        <v>0</v>
      </c>
      <c r="CS328" s="13">
        <f>IF(CALC_Meerjarig!CS311&lt;='Invoer - uitgebreid'!$C11,Invoer!$C9*'Economische variabelen'!$V58+Invoer!$D9*'Economische variabelen'!$V65+Invoer!$E9*'Economische variabelen'!$V72+Invoer!$F9*'Economische variabelen'!$V79,0)</f>
        <v>0</v>
      </c>
      <c r="CT328" s="13">
        <f>IF(CALC_Meerjarig!CT311&lt;='Invoer - uitgebreid'!$C11,Invoer!$C9*'Economische variabelen'!$V58+Invoer!$D9*'Economische variabelen'!$V65+Invoer!$E9*'Economische variabelen'!$V72+Invoer!$F9*'Economische variabelen'!$V79,0)</f>
        <v>0</v>
      </c>
      <c r="CU328" s="13">
        <f>IF(CALC_Meerjarig!CU311&lt;='Invoer - uitgebreid'!$C11,Invoer!$C9*'Economische variabelen'!$V58+Invoer!$D9*'Economische variabelen'!$V65+Invoer!$E9*'Economische variabelen'!$V72+Invoer!$F9*'Economische variabelen'!$V79,0)</f>
        <v>0</v>
      </c>
      <c r="CV328" s="13">
        <f>IF(CALC_Meerjarig!CV311&lt;='Invoer - uitgebreid'!$C11,Invoer!$C9*'Economische variabelen'!$V58+Invoer!$D9*'Economische variabelen'!$V65+Invoer!$E9*'Economische variabelen'!$V72+Invoer!$F9*'Economische variabelen'!$V79,0)</f>
        <v>0</v>
      </c>
      <c r="CW328" s="13">
        <f>IF(CALC_Meerjarig!CW311&lt;='Invoer - uitgebreid'!$C11,Invoer!$C9*'Economische variabelen'!$V58+Invoer!$D9*'Economische variabelen'!$V65+Invoer!$E9*'Economische variabelen'!$V72+Invoer!$F9*'Economische variabelen'!$V79,0)</f>
        <v>0</v>
      </c>
      <c r="CX328" s="13">
        <f>IF(CALC_Meerjarig!CX311&lt;='Invoer - uitgebreid'!$C11,Invoer!$C9*'Economische variabelen'!$V58+Invoer!$D9*'Economische variabelen'!$V65+Invoer!$E9*'Economische variabelen'!$V72+Invoer!$F9*'Economische variabelen'!$V79,0)</f>
        <v>0</v>
      </c>
      <c r="CY328" s="13">
        <f>IF(CALC_Meerjarig!CY311&lt;='Invoer - uitgebreid'!$C11,Invoer!$C9*'Economische variabelen'!$V58+Invoer!$D9*'Economische variabelen'!$V65+Invoer!$E9*'Economische variabelen'!$V72+Invoer!$F9*'Economische variabelen'!$V79,0)</f>
        <v>0</v>
      </c>
    </row>
    <row r="329" spans="1:103" ht="15.75" customHeight="1" x14ac:dyDescent="0.3">
      <c r="A329" s="14" t="s">
        <v>502</v>
      </c>
      <c r="C329" s="13"/>
      <c r="D329" s="175">
        <f>D328*'Economische variabelen'!$AA84</f>
        <v>0</v>
      </c>
      <c r="E329" s="175">
        <f>E328*'Economische variabelen'!$AA84</f>
        <v>0</v>
      </c>
      <c r="F329" s="175">
        <f>F328*'Economische variabelen'!$AA84</f>
        <v>0</v>
      </c>
      <c r="G329" s="175">
        <f>G328*'Economische variabelen'!$AA84</f>
        <v>0</v>
      </c>
      <c r="H329" s="175">
        <f>H328*'Economische variabelen'!$AA84</f>
        <v>0</v>
      </c>
      <c r="I329" s="175">
        <f>I328*'Economische variabelen'!$AA84</f>
        <v>0</v>
      </c>
      <c r="J329" s="175">
        <f>J328*'Economische variabelen'!$AA84</f>
        <v>0</v>
      </c>
      <c r="K329" s="175">
        <f>K328*'Economische variabelen'!$AA84</f>
        <v>0</v>
      </c>
      <c r="L329" s="175">
        <f>L328*'Economische variabelen'!$AA84</f>
        <v>0</v>
      </c>
      <c r="M329" s="175">
        <f>M328*'Economische variabelen'!$AA84</f>
        <v>0</v>
      </c>
      <c r="N329" s="175">
        <f>N328*'Economische variabelen'!$AA84</f>
        <v>0</v>
      </c>
      <c r="O329" s="175">
        <f>O328*'Economische variabelen'!$AA84</f>
        <v>0</v>
      </c>
      <c r="P329" s="175">
        <f>P328*'Economische variabelen'!$AA84</f>
        <v>0</v>
      </c>
      <c r="Q329" s="175">
        <f>Q328*'Economische variabelen'!$AA84</f>
        <v>0</v>
      </c>
      <c r="R329" s="175">
        <f>R328*'Economische variabelen'!$AA84</f>
        <v>0</v>
      </c>
      <c r="S329" s="175">
        <f>S328*'Economische variabelen'!$AA84</f>
        <v>0</v>
      </c>
      <c r="T329" s="175">
        <f>T328*'Economische variabelen'!$AA84</f>
        <v>0</v>
      </c>
      <c r="U329" s="175">
        <f>U328*'Economische variabelen'!$AA84</f>
        <v>0</v>
      </c>
      <c r="V329" s="175">
        <f>V328*'Economische variabelen'!$AA84</f>
        <v>0</v>
      </c>
      <c r="W329" s="175">
        <f>W328*'Economische variabelen'!$AA84</f>
        <v>0</v>
      </c>
      <c r="X329" s="175">
        <f>X328*'Economische variabelen'!$AA84</f>
        <v>0</v>
      </c>
      <c r="Y329" s="175">
        <f>Y328*'Economische variabelen'!$AA84</f>
        <v>0</v>
      </c>
      <c r="Z329" s="175">
        <f>Z328*'Economische variabelen'!$AA84</f>
        <v>0</v>
      </c>
      <c r="AA329" s="175">
        <f>AA328*'Economische variabelen'!$AA84</f>
        <v>0</v>
      </c>
      <c r="AB329" s="175">
        <f>AB328*'Economische variabelen'!$AA84</f>
        <v>0</v>
      </c>
      <c r="AC329" s="175">
        <f>AC328*'Economische variabelen'!$AA84</f>
        <v>0</v>
      </c>
      <c r="AD329" s="175">
        <f>AD328*'Economische variabelen'!$AA84</f>
        <v>0</v>
      </c>
      <c r="AE329" s="175">
        <f>AE328*'Economische variabelen'!$AA84</f>
        <v>0</v>
      </c>
      <c r="AF329" s="175">
        <f>AF328*'Economische variabelen'!$AA84</f>
        <v>0</v>
      </c>
      <c r="AG329" s="175">
        <f>AG328*'Economische variabelen'!$AA84</f>
        <v>0</v>
      </c>
      <c r="AH329" s="175">
        <f>AH328*'Economische variabelen'!$AA84</f>
        <v>0</v>
      </c>
      <c r="AI329" s="175">
        <f>AI328*'Economische variabelen'!$AA84</f>
        <v>0</v>
      </c>
      <c r="AJ329" s="175">
        <f>AJ328*'Economische variabelen'!$AA84</f>
        <v>0</v>
      </c>
      <c r="AK329" s="175">
        <f>AK328*'Economische variabelen'!$AA84</f>
        <v>0</v>
      </c>
      <c r="AL329" s="175">
        <f>AL328*'Economische variabelen'!$AA84</f>
        <v>0</v>
      </c>
      <c r="AM329" s="175">
        <f>AM328*'Economische variabelen'!$AA84</f>
        <v>0</v>
      </c>
      <c r="AN329" s="175">
        <f>AN328*'Economische variabelen'!$AA84</f>
        <v>0</v>
      </c>
      <c r="AO329" s="175">
        <f>AO328*'Economische variabelen'!$AA84</f>
        <v>0</v>
      </c>
      <c r="AP329" s="175">
        <f>AP328*'Economische variabelen'!$AA84</f>
        <v>0</v>
      </c>
      <c r="AQ329" s="175">
        <f>AQ328*'Economische variabelen'!$AA84</f>
        <v>0</v>
      </c>
      <c r="AR329" s="175">
        <f>AR328*'Economische variabelen'!$AA84</f>
        <v>0</v>
      </c>
      <c r="AS329" s="175">
        <f>AS328*'Economische variabelen'!$AA84</f>
        <v>0</v>
      </c>
      <c r="AT329" s="175">
        <f>AT328*'Economische variabelen'!$AA84</f>
        <v>0</v>
      </c>
      <c r="AU329" s="175">
        <f>AU328*'Economische variabelen'!$AA84</f>
        <v>0</v>
      </c>
      <c r="AV329" s="175">
        <f>AV328*'Economische variabelen'!$AA84</f>
        <v>0</v>
      </c>
      <c r="AW329" s="175">
        <f>AW328*'Economische variabelen'!$AA84</f>
        <v>0</v>
      </c>
      <c r="AX329" s="175">
        <f>AX328*'Economische variabelen'!$AA84</f>
        <v>0</v>
      </c>
      <c r="AY329" s="175">
        <f>AY328*'Economische variabelen'!$AA84</f>
        <v>0</v>
      </c>
      <c r="AZ329" s="175">
        <f>AZ328*'Economische variabelen'!$AA84</f>
        <v>0</v>
      </c>
      <c r="BA329" s="175">
        <f>BA328*'Economische variabelen'!$AA84</f>
        <v>0</v>
      </c>
      <c r="BB329" s="175">
        <f>BB328*'Economische variabelen'!$AA84</f>
        <v>0</v>
      </c>
      <c r="BC329" s="175">
        <f>BC328*'Economische variabelen'!$AA84</f>
        <v>0</v>
      </c>
      <c r="BD329" s="175">
        <f>BD328*'Economische variabelen'!$AA84</f>
        <v>0</v>
      </c>
      <c r="BE329" s="175">
        <f>BE328*'Economische variabelen'!$AA84</f>
        <v>0</v>
      </c>
      <c r="BF329" s="175">
        <f>BF328*'Economische variabelen'!$AA84</f>
        <v>0</v>
      </c>
      <c r="BG329" s="175">
        <f>BG328*'Economische variabelen'!$AA84</f>
        <v>0</v>
      </c>
      <c r="BH329" s="175">
        <f>BH328*'Economische variabelen'!$AA84</f>
        <v>0</v>
      </c>
      <c r="BI329" s="175">
        <f>BI328*'Economische variabelen'!$AA84</f>
        <v>0</v>
      </c>
      <c r="BJ329" s="175">
        <f>BJ328*'Economische variabelen'!$AA84</f>
        <v>0</v>
      </c>
      <c r="BK329" s="175">
        <f>BK328*'Economische variabelen'!$AA84</f>
        <v>0</v>
      </c>
      <c r="BL329" s="175">
        <f>BL328*'Economische variabelen'!$AA84</f>
        <v>0</v>
      </c>
      <c r="BM329" s="175">
        <f>BM328*'Economische variabelen'!$AA84</f>
        <v>0</v>
      </c>
      <c r="BN329" s="175">
        <f>BN328*'Economische variabelen'!$AA84</f>
        <v>0</v>
      </c>
      <c r="BO329" s="175">
        <f>BO328*'Economische variabelen'!$AA84</f>
        <v>0</v>
      </c>
      <c r="BP329" s="175">
        <f>BP328*'Economische variabelen'!$AA84</f>
        <v>0</v>
      </c>
      <c r="BQ329" s="175">
        <f>BQ328*'Economische variabelen'!$AA84</f>
        <v>0</v>
      </c>
      <c r="BR329" s="175">
        <f>BR328*'Economische variabelen'!$AA84</f>
        <v>0</v>
      </c>
      <c r="BS329" s="175">
        <f>BS328*'Economische variabelen'!$AA84</f>
        <v>0</v>
      </c>
      <c r="BT329" s="175">
        <f>BT328*'Economische variabelen'!$AA84</f>
        <v>0</v>
      </c>
      <c r="BU329" s="175">
        <f>BU328*'Economische variabelen'!$AA84</f>
        <v>0</v>
      </c>
      <c r="BV329" s="175">
        <f>BV328*'Economische variabelen'!$AA84</f>
        <v>0</v>
      </c>
      <c r="BW329" s="175">
        <f>BW328*'Economische variabelen'!$AA84</f>
        <v>0</v>
      </c>
      <c r="BX329" s="175">
        <f>BX328*'Economische variabelen'!$AA84</f>
        <v>0</v>
      </c>
      <c r="BY329" s="175">
        <f>BY328*'Economische variabelen'!$AA84</f>
        <v>0</v>
      </c>
      <c r="BZ329" s="175">
        <f>BZ328*'Economische variabelen'!$AA84</f>
        <v>0</v>
      </c>
      <c r="CA329" s="175">
        <f>CA328*'Economische variabelen'!$AA84</f>
        <v>0</v>
      </c>
      <c r="CB329" s="175">
        <f>CB328*'Economische variabelen'!$AA84</f>
        <v>0</v>
      </c>
      <c r="CC329" s="175">
        <f>CC328*'Economische variabelen'!$AA84</f>
        <v>0</v>
      </c>
      <c r="CD329" s="175">
        <f>CD328*'Economische variabelen'!$AA84</f>
        <v>0</v>
      </c>
      <c r="CE329" s="175">
        <f>CE328*'Economische variabelen'!$AA84</f>
        <v>0</v>
      </c>
      <c r="CF329" s="175">
        <f>CF328*'Economische variabelen'!$AA84</f>
        <v>0</v>
      </c>
      <c r="CG329" s="175">
        <f>CG328*'Economische variabelen'!$AA84</f>
        <v>0</v>
      </c>
      <c r="CH329" s="175">
        <f>CH328*'Economische variabelen'!$AA84</f>
        <v>0</v>
      </c>
      <c r="CI329" s="175">
        <f>CI328*'Economische variabelen'!$AA84</f>
        <v>0</v>
      </c>
      <c r="CJ329" s="175">
        <f>CJ328*'Economische variabelen'!$AA84</f>
        <v>0</v>
      </c>
      <c r="CK329" s="175">
        <f>CK328*'Economische variabelen'!$AA84</f>
        <v>0</v>
      </c>
      <c r="CL329" s="175">
        <f>CL328*'Economische variabelen'!$AA84</f>
        <v>0</v>
      </c>
      <c r="CM329" s="175">
        <f>CM328*'Economische variabelen'!$AA84</f>
        <v>0</v>
      </c>
      <c r="CN329" s="175">
        <f>CN328*'Economische variabelen'!$AA84</f>
        <v>0</v>
      </c>
      <c r="CO329" s="175">
        <f>CO328*'Economische variabelen'!$AA84</f>
        <v>0</v>
      </c>
      <c r="CP329" s="175">
        <f>CP328*'Economische variabelen'!$AA84</f>
        <v>0</v>
      </c>
      <c r="CQ329" s="175">
        <f>CQ328*'Economische variabelen'!$AA84</f>
        <v>0</v>
      </c>
      <c r="CR329" s="175">
        <f>CR328*'Economische variabelen'!$AA84</f>
        <v>0</v>
      </c>
      <c r="CS329" s="175">
        <f>CS328*'Economische variabelen'!$AA84</f>
        <v>0</v>
      </c>
      <c r="CT329" s="175">
        <f>CT328*'Economische variabelen'!$AA84</f>
        <v>0</v>
      </c>
      <c r="CU329" s="175">
        <f>CU328*'Economische variabelen'!$AA84</f>
        <v>0</v>
      </c>
      <c r="CV329" s="175">
        <f>CV328*'Economische variabelen'!$AA84</f>
        <v>0</v>
      </c>
      <c r="CW329" s="175">
        <f>CW328*'Economische variabelen'!$AA84</f>
        <v>0</v>
      </c>
      <c r="CX329" s="175">
        <f>CX328*'Economische variabelen'!$AA84</f>
        <v>0</v>
      </c>
      <c r="CY329" s="175">
        <f>CY328*'Economische variabelen'!$AA84</f>
        <v>0</v>
      </c>
    </row>
    <row r="330" spans="1:103" ht="15.75" customHeight="1" x14ac:dyDescent="0.3">
      <c r="A330" s="16"/>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c r="AZ330" s="20"/>
      <c r="BA330" s="20"/>
      <c r="BB330" s="20"/>
      <c r="BC330" s="20"/>
      <c r="BD330" s="20"/>
      <c r="BE330" s="20"/>
      <c r="BF330" s="20"/>
      <c r="BG330" s="20"/>
      <c r="BH330" s="20"/>
      <c r="BI330" s="20"/>
      <c r="BJ330" s="20"/>
      <c r="BK330" s="20"/>
      <c r="BL330" s="20"/>
      <c r="BM330" s="20"/>
      <c r="BN330" s="20"/>
      <c r="BO330" s="20"/>
      <c r="BP330" s="20"/>
      <c r="BQ330" s="20"/>
      <c r="BR330" s="20"/>
      <c r="BS330" s="20"/>
      <c r="BT330" s="20"/>
      <c r="BU330" s="20"/>
      <c r="BV330" s="20"/>
      <c r="BW330" s="20"/>
      <c r="BX330" s="20"/>
      <c r="BY330" s="20"/>
      <c r="BZ330" s="20"/>
      <c r="CA330" s="20"/>
      <c r="CB330" s="20"/>
      <c r="CC330" s="20"/>
      <c r="CD330" s="20"/>
      <c r="CE330" s="20"/>
      <c r="CF330" s="20"/>
      <c r="CG330" s="20"/>
      <c r="CH330" s="20"/>
      <c r="CI330" s="20"/>
      <c r="CJ330" s="20"/>
      <c r="CK330" s="20"/>
      <c r="CL330" s="20"/>
      <c r="CM330" s="20"/>
      <c r="CN330" s="20"/>
      <c r="CO330" s="20"/>
      <c r="CP330" s="20"/>
      <c r="CQ330" s="20"/>
      <c r="CR330" s="20"/>
      <c r="CS330" s="20"/>
      <c r="CT330" s="20"/>
      <c r="CU330" s="20"/>
      <c r="CV330" s="20"/>
      <c r="CW330" s="20"/>
      <c r="CX330" s="20"/>
      <c r="CY330" s="20"/>
    </row>
    <row r="331" spans="1:103" ht="15.75" customHeight="1" thickBot="1" x14ac:dyDescent="0.35">
      <c r="A331" s="248" t="s">
        <v>208</v>
      </c>
      <c r="B331" s="248"/>
      <c r="C331" s="390">
        <f t="shared" ref="C331:AQ331" si="39">C325+C327+C329</f>
        <v>0</v>
      </c>
      <c r="D331" s="390">
        <f t="shared" si="39"/>
        <v>0</v>
      </c>
      <c r="E331" s="390">
        <f t="shared" si="39"/>
        <v>0</v>
      </c>
      <c r="F331" s="390">
        <f t="shared" si="39"/>
        <v>0</v>
      </c>
      <c r="G331" s="390">
        <f t="shared" si="39"/>
        <v>0</v>
      </c>
      <c r="H331" s="390">
        <f t="shared" si="39"/>
        <v>0</v>
      </c>
      <c r="I331" s="390">
        <f t="shared" si="39"/>
        <v>0</v>
      </c>
      <c r="J331" s="390">
        <f t="shared" si="39"/>
        <v>0</v>
      </c>
      <c r="K331" s="390">
        <f t="shared" si="39"/>
        <v>0</v>
      </c>
      <c r="L331" s="390">
        <f t="shared" si="39"/>
        <v>0</v>
      </c>
      <c r="M331" s="390">
        <f t="shared" si="39"/>
        <v>0</v>
      </c>
      <c r="N331" s="390">
        <f t="shared" si="39"/>
        <v>0</v>
      </c>
      <c r="O331" s="390">
        <f t="shared" si="39"/>
        <v>0</v>
      </c>
      <c r="P331" s="390">
        <f t="shared" si="39"/>
        <v>0</v>
      </c>
      <c r="Q331" s="390">
        <f t="shared" si="39"/>
        <v>0</v>
      </c>
      <c r="R331" s="390">
        <f t="shared" si="39"/>
        <v>0</v>
      </c>
      <c r="S331" s="390">
        <f t="shared" si="39"/>
        <v>0</v>
      </c>
      <c r="T331" s="390">
        <f t="shared" si="39"/>
        <v>0</v>
      </c>
      <c r="U331" s="390">
        <f t="shared" si="39"/>
        <v>0</v>
      </c>
      <c r="V331" s="390">
        <f t="shared" si="39"/>
        <v>0</v>
      </c>
      <c r="W331" s="390">
        <f t="shared" si="39"/>
        <v>0</v>
      </c>
      <c r="X331" s="390">
        <f t="shared" si="39"/>
        <v>0</v>
      </c>
      <c r="Y331" s="390">
        <f t="shared" si="39"/>
        <v>0</v>
      </c>
      <c r="Z331" s="390">
        <f t="shared" si="39"/>
        <v>0</v>
      </c>
      <c r="AA331" s="390">
        <f t="shared" si="39"/>
        <v>0</v>
      </c>
      <c r="AB331" s="390">
        <f t="shared" si="39"/>
        <v>0</v>
      </c>
      <c r="AC331" s="390">
        <f t="shared" si="39"/>
        <v>0</v>
      </c>
      <c r="AD331" s="390">
        <f t="shared" si="39"/>
        <v>0</v>
      </c>
      <c r="AE331" s="390">
        <f t="shared" si="39"/>
        <v>0</v>
      </c>
      <c r="AF331" s="390">
        <f t="shared" si="39"/>
        <v>0</v>
      </c>
      <c r="AG331" s="390">
        <f t="shared" si="39"/>
        <v>0</v>
      </c>
      <c r="AH331" s="390">
        <f t="shared" si="39"/>
        <v>0</v>
      </c>
      <c r="AI331" s="390">
        <f t="shared" si="39"/>
        <v>0</v>
      </c>
      <c r="AJ331" s="390">
        <f t="shared" si="39"/>
        <v>0</v>
      </c>
      <c r="AK331" s="390">
        <f t="shared" si="39"/>
        <v>0</v>
      </c>
      <c r="AL331" s="390">
        <f t="shared" si="39"/>
        <v>0</v>
      </c>
      <c r="AM331" s="390">
        <f t="shared" si="39"/>
        <v>0</v>
      </c>
      <c r="AN331" s="390">
        <f t="shared" si="39"/>
        <v>0</v>
      </c>
      <c r="AO331" s="390">
        <f t="shared" si="39"/>
        <v>0</v>
      </c>
      <c r="AP331" s="390">
        <f t="shared" si="39"/>
        <v>0</v>
      </c>
      <c r="AQ331" s="390">
        <f t="shared" si="39"/>
        <v>0</v>
      </c>
      <c r="AR331" s="390">
        <f t="shared" ref="AR331:CY331" si="40">AR325+AR327+AR329</f>
        <v>0</v>
      </c>
      <c r="AS331" s="390">
        <f t="shared" si="40"/>
        <v>0</v>
      </c>
      <c r="AT331" s="390">
        <f t="shared" si="40"/>
        <v>0</v>
      </c>
      <c r="AU331" s="390">
        <f t="shared" si="40"/>
        <v>0</v>
      </c>
      <c r="AV331" s="390">
        <f t="shared" si="40"/>
        <v>0</v>
      </c>
      <c r="AW331" s="390">
        <f t="shared" si="40"/>
        <v>0</v>
      </c>
      <c r="AX331" s="390">
        <f t="shared" si="40"/>
        <v>0</v>
      </c>
      <c r="AY331" s="390">
        <f t="shared" si="40"/>
        <v>0</v>
      </c>
      <c r="AZ331" s="390">
        <f t="shared" si="40"/>
        <v>0</v>
      </c>
      <c r="BA331" s="390">
        <f t="shared" si="40"/>
        <v>0</v>
      </c>
      <c r="BB331" s="390">
        <f t="shared" si="40"/>
        <v>0</v>
      </c>
      <c r="BC331" s="390">
        <f t="shared" si="40"/>
        <v>0</v>
      </c>
      <c r="BD331" s="390">
        <f t="shared" si="40"/>
        <v>0</v>
      </c>
      <c r="BE331" s="390">
        <f t="shared" si="40"/>
        <v>0</v>
      </c>
      <c r="BF331" s="390">
        <f t="shared" si="40"/>
        <v>0</v>
      </c>
      <c r="BG331" s="390">
        <f t="shared" si="40"/>
        <v>0</v>
      </c>
      <c r="BH331" s="390">
        <f t="shared" si="40"/>
        <v>0</v>
      </c>
      <c r="BI331" s="390">
        <f t="shared" si="40"/>
        <v>0</v>
      </c>
      <c r="BJ331" s="390">
        <f t="shared" si="40"/>
        <v>0</v>
      </c>
      <c r="BK331" s="390">
        <f t="shared" si="40"/>
        <v>0</v>
      </c>
      <c r="BL331" s="390">
        <f t="shared" si="40"/>
        <v>0</v>
      </c>
      <c r="BM331" s="390">
        <f t="shared" si="40"/>
        <v>0</v>
      </c>
      <c r="BN331" s="390">
        <f t="shared" si="40"/>
        <v>0</v>
      </c>
      <c r="BO331" s="390">
        <f t="shared" si="40"/>
        <v>0</v>
      </c>
      <c r="BP331" s="390">
        <f t="shared" si="40"/>
        <v>0</v>
      </c>
      <c r="BQ331" s="390">
        <f t="shared" si="40"/>
        <v>0</v>
      </c>
      <c r="BR331" s="390">
        <f t="shared" si="40"/>
        <v>0</v>
      </c>
      <c r="BS331" s="390">
        <f t="shared" si="40"/>
        <v>0</v>
      </c>
      <c r="BT331" s="390">
        <f t="shared" si="40"/>
        <v>0</v>
      </c>
      <c r="BU331" s="390">
        <f t="shared" si="40"/>
        <v>0</v>
      </c>
      <c r="BV331" s="390">
        <f t="shared" si="40"/>
        <v>0</v>
      </c>
      <c r="BW331" s="390">
        <f t="shared" si="40"/>
        <v>0</v>
      </c>
      <c r="BX331" s="390">
        <f t="shared" si="40"/>
        <v>0</v>
      </c>
      <c r="BY331" s="390">
        <f t="shared" si="40"/>
        <v>0</v>
      </c>
      <c r="BZ331" s="390">
        <f t="shared" si="40"/>
        <v>0</v>
      </c>
      <c r="CA331" s="390">
        <f t="shared" si="40"/>
        <v>0</v>
      </c>
      <c r="CB331" s="390">
        <f t="shared" si="40"/>
        <v>0</v>
      </c>
      <c r="CC331" s="390">
        <f t="shared" si="40"/>
        <v>0</v>
      </c>
      <c r="CD331" s="390">
        <f t="shared" si="40"/>
        <v>0</v>
      </c>
      <c r="CE331" s="390">
        <f t="shared" si="40"/>
        <v>0</v>
      </c>
      <c r="CF331" s="390">
        <f t="shared" si="40"/>
        <v>0</v>
      </c>
      <c r="CG331" s="390">
        <f t="shared" si="40"/>
        <v>0</v>
      </c>
      <c r="CH331" s="390">
        <f t="shared" si="40"/>
        <v>0</v>
      </c>
      <c r="CI331" s="390">
        <f t="shared" si="40"/>
        <v>0</v>
      </c>
      <c r="CJ331" s="390">
        <f t="shared" si="40"/>
        <v>0</v>
      </c>
      <c r="CK331" s="390">
        <f t="shared" si="40"/>
        <v>0</v>
      </c>
      <c r="CL331" s="390">
        <f t="shared" si="40"/>
        <v>0</v>
      </c>
      <c r="CM331" s="390">
        <f t="shared" si="40"/>
        <v>0</v>
      </c>
      <c r="CN331" s="390">
        <f t="shared" si="40"/>
        <v>0</v>
      </c>
      <c r="CO331" s="390">
        <f t="shared" si="40"/>
        <v>0</v>
      </c>
      <c r="CP331" s="390">
        <f t="shared" si="40"/>
        <v>0</v>
      </c>
      <c r="CQ331" s="390">
        <f t="shared" si="40"/>
        <v>0</v>
      </c>
      <c r="CR331" s="390">
        <f t="shared" si="40"/>
        <v>0</v>
      </c>
      <c r="CS331" s="390">
        <f t="shared" si="40"/>
        <v>0</v>
      </c>
      <c r="CT331" s="390">
        <f t="shared" si="40"/>
        <v>0</v>
      </c>
      <c r="CU331" s="390">
        <f t="shared" si="40"/>
        <v>0</v>
      </c>
      <c r="CV331" s="390">
        <f t="shared" si="40"/>
        <v>0</v>
      </c>
      <c r="CW331" s="390">
        <f t="shared" si="40"/>
        <v>0</v>
      </c>
      <c r="CX331" s="390">
        <f t="shared" si="40"/>
        <v>0</v>
      </c>
      <c r="CY331" s="390">
        <f t="shared" si="40"/>
        <v>0</v>
      </c>
    </row>
    <row r="332" spans="1:103" ht="15.75" customHeight="1" thickTop="1" x14ac:dyDescent="0.3">
      <c r="A332" s="16"/>
      <c r="C332" s="20"/>
      <c r="D332" s="20"/>
      <c r="E332" s="20"/>
      <c r="F332" s="20"/>
      <c r="G332" s="20"/>
      <c r="H332" s="20"/>
      <c r="I332" s="20"/>
      <c r="J332" s="20"/>
      <c r="K332" s="20"/>
      <c r="L332" s="20"/>
      <c r="M332" s="20"/>
      <c r="N332" s="20"/>
      <c r="O332" s="20"/>
      <c r="P332" s="20"/>
      <c r="Q332" s="20"/>
      <c r="R332" s="20"/>
      <c r="S332" s="20"/>
      <c r="T332" s="20"/>
      <c r="U332" s="20"/>
      <c r="V332" s="20"/>
      <c r="W332" s="20"/>
    </row>
    <row r="333" spans="1:103" ht="15.75" customHeight="1" thickBot="1" x14ac:dyDescent="0.4">
      <c r="A333" s="269" t="s">
        <v>58</v>
      </c>
    </row>
    <row r="334" spans="1:103" ht="15.75" customHeight="1" thickTop="1" x14ac:dyDescent="0.3">
      <c r="A334" s="14" t="s">
        <v>59</v>
      </c>
      <c r="B334" s="20"/>
      <c r="C334" s="13"/>
      <c r="D334" s="175">
        <f>IF(D311&lt;='Invoer - uitgebreid'!$C11,'Economische variabelen'!$AA85*'Invoer - uitgebreid'!$B11,0)</f>
        <v>0</v>
      </c>
      <c r="E334" s="175">
        <f>IF(E311&lt;='Invoer - uitgebreid'!$C11,'Economische variabelen'!$AA85*'Invoer - uitgebreid'!$B11,0)</f>
        <v>0</v>
      </c>
      <c r="F334" s="175">
        <f>IF(F311&lt;='Invoer - uitgebreid'!$C11,'Economische variabelen'!$AA85*'Invoer - uitgebreid'!$B11,0)</f>
        <v>0</v>
      </c>
      <c r="G334" s="175">
        <f>IF(G311&lt;='Invoer - uitgebreid'!$C11,'Economische variabelen'!$AA85*'Invoer - uitgebreid'!$B11,0)</f>
        <v>0</v>
      </c>
      <c r="H334" s="175">
        <f>IF(H311&lt;='Invoer - uitgebreid'!$C11,'Economische variabelen'!$AA85*'Invoer - uitgebreid'!$B11,0)</f>
        <v>0</v>
      </c>
      <c r="I334" s="175">
        <f>IF(I311&lt;='Invoer - uitgebreid'!$C11,'Economische variabelen'!$AA85*'Invoer - uitgebreid'!$B11,0)</f>
        <v>0</v>
      </c>
      <c r="J334" s="175">
        <f>IF(J311&lt;='Invoer - uitgebreid'!$C11,'Economische variabelen'!$AA85*'Invoer - uitgebreid'!$B11,0)</f>
        <v>0</v>
      </c>
      <c r="K334" s="175">
        <f>IF(K311&lt;='Invoer - uitgebreid'!$C11,'Economische variabelen'!$AA85*'Invoer - uitgebreid'!$B11,0)</f>
        <v>0</v>
      </c>
      <c r="L334" s="175">
        <f>IF(L311&lt;='Invoer - uitgebreid'!$C11,'Economische variabelen'!$AA85*'Invoer - uitgebreid'!$B11,0)</f>
        <v>0</v>
      </c>
      <c r="M334" s="175">
        <f>IF(M311&lt;='Invoer - uitgebreid'!$C11,'Economische variabelen'!$AA85*'Invoer - uitgebreid'!$B11,0)</f>
        <v>0</v>
      </c>
      <c r="N334" s="175">
        <f>IF(N311&lt;='Invoer - uitgebreid'!$C11,'Economische variabelen'!$AA85*'Invoer - uitgebreid'!$B11,0)</f>
        <v>0</v>
      </c>
      <c r="O334" s="175">
        <f>IF(O311&lt;='Invoer - uitgebreid'!$C11,'Economische variabelen'!$AA85*'Invoer - uitgebreid'!$B11,0)</f>
        <v>0</v>
      </c>
      <c r="P334" s="175">
        <f>IF(P311&lt;='Invoer - uitgebreid'!$C11,'Economische variabelen'!$AA85*'Invoer - uitgebreid'!$B11,0)</f>
        <v>0</v>
      </c>
      <c r="Q334" s="175">
        <f>IF(Q311&lt;='Invoer - uitgebreid'!$C11,'Economische variabelen'!$AA85*'Invoer - uitgebreid'!$B11,0)</f>
        <v>0</v>
      </c>
      <c r="R334" s="175">
        <f>IF(R311&lt;='Invoer - uitgebreid'!$C11,'Economische variabelen'!$AA85*'Invoer - uitgebreid'!$B11,0)</f>
        <v>0</v>
      </c>
      <c r="S334" s="175">
        <f>IF(S311&lt;='Invoer - uitgebreid'!$C11,'Economische variabelen'!$AA85*'Invoer - uitgebreid'!$B11,0)</f>
        <v>0</v>
      </c>
      <c r="T334" s="175">
        <f>IF(T311&lt;='Invoer - uitgebreid'!$C11,'Economische variabelen'!$AA85*'Invoer - uitgebreid'!$B11,0)</f>
        <v>0</v>
      </c>
      <c r="U334" s="175">
        <f>IF(U311&lt;='Invoer - uitgebreid'!$C11,'Economische variabelen'!$AA85*'Invoer - uitgebreid'!$B11,0)</f>
        <v>0</v>
      </c>
      <c r="V334" s="175">
        <f>IF(V311&lt;='Invoer - uitgebreid'!$C11,'Economische variabelen'!$AA85*'Invoer - uitgebreid'!$B11,0)</f>
        <v>0</v>
      </c>
      <c r="W334" s="175">
        <f>IF(W311&lt;='Invoer - uitgebreid'!$C11,'Economische variabelen'!$AA85*'Invoer - uitgebreid'!$B11,0)</f>
        <v>0</v>
      </c>
      <c r="X334" s="175">
        <f>IF(X311&lt;='Invoer - uitgebreid'!$C11,'Economische variabelen'!$AA85*'Invoer - uitgebreid'!$B11,0)</f>
        <v>0</v>
      </c>
      <c r="Y334" s="175">
        <f>IF(Y311&lt;='Invoer - uitgebreid'!$C11,'Economische variabelen'!$AA85*'Invoer - uitgebreid'!$B11,0)</f>
        <v>0</v>
      </c>
      <c r="Z334" s="175">
        <f>IF(Z311&lt;='Invoer - uitgebreid'!$C11,'Economische variabelen'!$AA85*'Invoer - uitgebreid'!$B11,0)</f>
        <v>0</v>
      </c>
      <c r="AA334" s="175">
        <f>IF(AA311&lt;='Invoer - uitgebreid'!$C11,'Economische variabelen'!$AA85*'Invoer - uitgebreid'!$B11,0)</f>
        <v>0</v>
      </c>
      <c r="AB334" s="175">
        <f>IF(AB311&lt;='Invoer - uitgebreid'!$C11,'Economische variabelen'!$AA85*'Invoer - uitgebreid'!$B11,0)</f>
        <v>0</v>
      </c>
      <c r="AC334" s="175">
        <f>IF(AC311&lt;='Invoer - uitgebreid'!$C11,'Economische variabelen'!$AA85*'Invoer - uitgebreid'!$B11,0)</f>
        <v>0</v>
      </c>
      <c r="AD334" s="175">
        <f>IF(AD311&lt;='Invoer - uitgebreid'!$C11,'Economische variabelen'!$AA85*'Invoer - uitgebreid'!$B11,0)</f>
        <v>0</v>
      </c>
      <c r="AE334" s="175">
        <f>IF(AE311&lt;='Invoer - uitgebreid'!$C11,'Economische variabelen'!$AA85*'Invoer - uitgebreid'!$B11,0)</f>
        <v>0</v>
      </c>
      <c r="AF334" s="175">
        <f>IF(AF311&lt;='Invoer - uitgebreid'!$C11,'Economische variabelen'!$AA85*'Invoer - uitgebreid'!$B11,0)</f>
        <v>0</v>
      </c>
      <c r="AG334" s="175">
        <f>IF(AG311&lt;='Invoer - uitgebreid'!$C11,'Economische variabelen'!$AA85*'Invoer - uitgebreid'!$B11,0)</f>
        <v>0</v>
      </c>
      <c r="AH334" s="175">
        <f>IF(AH311&lt;='Invoer - uitgebreid'!$C11,'Economische variabelen'!$AA85*'Invoer - uitgebreid'!$B11,0)</f>
        <v>0</v>
      </c>
      <c r="AI334" s="175">
        <f>IF(AI311&lt;='Invoer - uitgebreid'!$C11,'Economische variabelen'!$AA85*'Invoer - uitgebreid'!$B11,0)</f>
        <v>0</v>
      </c>
      <c r="AJ334" s="175">
        <f>IF(AJ311&lt;='Invoer - uitgebreid'!$C11,'Economische variabelen'!$AA85*'Invoer - uitgebreid'!$B11,0)</f>
        <v>0</v>
      </c>
      <c r="AK334" s="175">
        <f>IF(AK311&lt;='Invoer - uitgebreid'!$C11,'Economische variabelen'!$AA85*'Invoer - uitgebreid'!$B11,0)</f>
        <v>0</v>
      </c>
      <c r="AL334" s="175">
        <f>IF(AL311&lt;='Invoer - uitgebreid'!$C11,'Economische variabelen'!$AA85*'Invoer - uitgebreid'!$B11,0)</f>
        <v>0</v>
      </c>
      <c r="AM334" s="175">
        <f>IF(AM311&lt;='Invoer - uitgebreid'!$C11,'Economische variabelen'!$AA85*'Invoer - uitgebreid'!$B11,0)</f>
        <v>0</v>
      </c>
      <c r="AN334" s="175">
        <f>IF(AN311&lt;='Invoer - uitgebreid'!$C11,'Economische variabelen'!$AA85*'Invoer - uitgebreid'!$B11,0)</f>
        <v>0</v>
      </c>
      <c r="AO334" s="175">
        <f>IF(AO311&lt;='Invoer - uitgebreid'!$C11,'Economische variabelen'!$AA85*'Invoer - uitgebreid'!$B11,0)</f>
        <v>0</v>
      </c>
      <c r="AP334" s="175">
        <f>IF(AP311&lt;='Invoer - uitgebreid'!$C11,'Economische variabelen'!$AA85*'Invoer - uitgebreid'!$B11,0)</f>
        <v>0</v>
      </c>
      <c r="AQ334" s="175">
        <f>IF(AQ311&lt;='Invoer - uitgebreid'!$C11,'Economische variabelen'!$AA85*'Invoer - uitgebreid'!$B11,0)</f>
        <v>0</v>
      </c>
      <c r="AR334" s="175">
        <f>IF(AR311&lt;='Invoer - uitgebreid'!$C11,'Economische variabelen'!$AA85*'Invoer - uitgebreid'!$B11,0)</f>
        <v>0</v>
      </c>
      <c r="AS334" s="175">
        <f>IF(AS311&lt;='Invoer - uitgebreid'!$C11,'Economische variabelen'!$AA85*'Invoer - uitgebreid'!$B11,0)</f>
        <v>0</v>
      </c>
      <c r="AT334" s="175">
        <f>IF(AT311&lt;='Invoer - uitgebreid'!$C11,'Economische variabelen'!$AA85*'Invoer - uitgebreid'!$B11,0)</f>
        <v>0</v>
      </c>
      <c r="AU334" s="175">
        <f>IF(AU311&lt;='Invoer - uitgebreid'!$C11,'Economische variabelen'!$AA85*'Invoer - uitgebreid'!$B11,0)</f>
        <v>0</v>
      </c>
      <c r="AV334" s="175">
        <f>IF(AV311&lt;='Invoer - uitgebreid'!$C11,'Economische variabelen'!$AA85*'Invoer - uitgebreid'!$B11,0)</f>
        <v>0</v>
      </c>
      <c r="AW334" s="175">
        <f>IF(AW311&lt;='Invoer - uitgebreid'!$C11,'Economische variabelen'!$AA85*'Invoer - uitgebreid'!$B11,0)</f>
        <v>0</v>
      </c>
      <c r="AX334" s="175">
        <f>IF(AX311&lt;='Invoer - uitgebreid'!$C11,'Economische variabelen'!$AA85*'Invoer - uitgebreid'!$B11,0)</f>
        <v>0</v>
      </c>
      <c r="AY334" s="175">
        <f>IF(AY311&lt;='Invoer - uitgebreid'!$C11,'Economische variabelen'!$AA85*'Invoer - uitgebreid'!$B11,0)</f>
        <v>0</v>
      </c>
      <c r="AZ334" s="175">
        <f>IF(AZ311&lt;='Invoer - uitgebreid'!$C11,'Economische variabelen'!$AA85*'Invoer - uitgebreid'!$B11,0)</f>
        <v>0</v>
      </c>
      <c r="BA334" s="175">
        <f>IF(BA311&lt;='Invoer - uitgebreid'!$C11,'Economische variabelen'!$AA85*'Invoer - uitgebreid'!$B11,0)</f>
        <v>0</v>
      </c>
      <c r="BB334" s="175">
        <f>IF(BB311&lt;='Invoer - uitgebreid'!$C11,'Economische variabelen'!$AA85*'Invoer - uitgebreid'!$B11,0)</f>
        <v>0</v>
      </c>
      <c r="BC334" s="175">
        <f>IF(BC311&lt;='Invoer - uitgebreid'!$C11,'Economische variabelen'!$AA85*'Invoer - uitgebreid'!$B11,0)</f>
        <v>0</v>
      </c>
      <c r="BD334" s="175">
        <f>IF(BD311&lt;='Invoer - uitgebreid'!$C11,'Economische variabelen'!$AA85*'Invoer - uitgebreid'!$B11,0)</f>
        <v>0</v>
      </c>
      <c r="BE334" s="175">
        <f>IF(BE311&lt;='Invoer - uitgebreid'!$C11,'Economische variabelen'!$AA85*'Invoer - uitgebreid'!$B11,0)</f>
        <v>0</v>
      </c>
      <c r="BF334" s="175">
        <f>IF(BF311&lt;='Invoer - uitgebreid'!$C11,'Economische variabelen'!$AA85*'Invoer - uitgebreid'!$B11,0)</f>
        <v>0</v>
      </c>
      <c r="BG334" s="175">
        <f>IF(BG311&lt;='Invoer - uitgebreid'!$C11,'Economische variabelen'!$AA85*'Invoer - uitgebreid'!$B11,0)</f>
        <v>0</v>
      </c>
      <c r="BH334" s="175">
        <f>IF(BH311&lt;='Invoer - uitgebreid'!$C11,'Economische variabelen'!$AA85*'Invoer - uitgebreid'!$B11,0)</f>
        <v>0</v>
      </c>
      <c r="BI334" s="175">
        <f>IF(BI311&lt;='Invoer - uitgebreid'!$C11,'Economische variabelen'!$AA85*'Invoer - uitgebreid'!$B11,0)</f>
        <v>0</v>
      </c>
      <c r="BJ334" s="175">
        <f>IF(BJ311&lt;='Invoer - uitgebreid'!$C11,'Economische variabelen'!$AA85*'Invoer - uitgebreid'!$B11,0)</f>
        <v>0</v>
      </c>
      <c r="BK334" s="175">
        <f>IF(BK311&lt;='Invoer - uitgebreid'!$C11,'Economische variabelen'!$AA85*'Invoer - uitgebreid'!$B11,0)</f>
        <v>0</v>
      </c>
      <c r="BL334" s="175">
        <f>IF(BL311&lt;='Invoer - uitgebreid'!$C11,'Economische variabelen'!$AA85*'Invoer - uitgebreid'!$B11,0)</f>
        <v>0</v>
      </c>
      <c r="BM334" s="175">
        <f>IF(BM311&lt;='Invoer - uitgebreid'!$C11,'Economische variabelen'!$AA85*'Invoer - uitgebreid'!$B11,0)</f>
        <v>0</v>
      </c>
      <c r="BN334" s="175">
        <f>IF(BN311&lt;='Invoer - uitgebreid'!$C11,'Economische variabelen'!$AA85*'Invoer - uitgebreid'!$B11,0)</f>
        <v>0</v>
      </c>
      <c r="BO334" s="175">
        <f>IF(BO311&lt;='Invoer - uitgebreid'!$C11,'Economische variabelen'!$AA85*'Invoer - uitgebreid'!$B11,0)</f>
        <v>0</v>
      </c>
      <c r="BP334" s="175">
        <f>IF(BP311&lt;='Invoer - uitgebreid'!$C11,'Economische variabelen'!$AA85*'Invoer - uitgebreid'!$B11,0)</f>
        <v>0</v>
      </c>
      <c r="BQ334" s="175">
        <f>IF(BQ311&lt;='Invoer - uitgebreid'!$C11,'Economische variabelen'!$AA85*'Invoer - uitgebreid'!$B11,0)</f>
        <v>0</v>
      </c>
      <c r="BR334" s="175">
        <f>IF(BR311&lt;='Invoer - uitgebreid'!$C11,'Economische variabelen'!$AA85*'Invoer - uitgebreid'!$B11,0)</f>
        <v>0</v>
      </c>
      <c r="BS334" s="175">
        <f>IF(BS311&lt;='Invoer - uitgebreid'!$C11,'Economische variabelen'!$AA85*'Invoer - uitgebreid'!$B11,0)</f>
        <v>0</v>
      </c>
      <c r="BT334" s="175">
        <f>IF(BT311&lt;='Invoer - uitgebreid'!$C11,'Economische variabelen'!$AA85*'Invoer - uitgebreid'!$B11,0)</f>
        <v>0</v>
      </c>
      <c r="BU334" s="175">
        <f>IF(BU311&lt;='Invoer - uitgebreid'!$C11,'Economische variabelen'!$AA85*'Invoer - uitgebreid'!$B11,0)</f>
        <v>0</v>
      </c>
      <c r="BV334" s="175">
        <f>IF(BV311&lt;='Invoer - uitgebreid'!$C11,'Economische variabelen'!$AA85*'Invoer - uitgebreid'!$B11,0)</f>
        <v>0</v>
      </c>
      <c r="BW334" s="175">
        <f>IF(BW311&lt;='Invoer - uitgebreid'!$C11,'Economische variabelen'!$AA85*'Invoer - uitgebreid'!$B11,0)</f>
        <v>0</v>
      </c>
      <c r="BX334" s="175">
        <f>IF(BX311&lt;='Invoer - uitgebreid'!$C11,'Economische variabelen'!$AA85*'Invoer - uitgebreid'!$B11,0)</f>
        <v>0</v>
      </c>
      <c r="BY334" s="175">
        <f>IF(BY311&lt;='Invoer - uitgebreid'!$C11,'Economische variabelen'!$AA85*'Invoer - uitgebreid'!$B11,0)</f>
        <v>0</v>
      </c>
      <c r="BZ334" s="175">
        <f>IF(BZ311&lt;='Invoer - uitgebreid'!$C11,'Economische variabelen'!$AA85*'Invoer - uitgebreid'!$B11,0)</f>
        <v>0</v>
      </c>
      <c r="CA334" s="175">
        <f>IF(CA311&lt;='Invoer - uitgebreid'!$C11,'Economische variabelen'!$AA85*'Invoer - uitgebreid'!$B11,0)</f>
        <v>0</v>
      </c>
      <c r="CB334" s="175">
        <f>IF(CB311&lt;='Invoer - uitgebreid'!$C11,'Economische variabelen'!$AA85*'Invoer - uitgebreid'!$B11,0)</f>
        <v>0</v>
      </c>
      <c r="CC334" s="175">
        <f>IF(CC311&lt;='Invoer - uitgebreid'!$C11,'Economische variabelen'!$AA85*'Invoer - uitgebreid'!$B11,0)</f>
        <v>0</v>
      </c>
      <c r="CD334" s="175">
        <f>IF(CD311&lt;='Invoer - uitgebreid'!$C11,'Economische variabelen'!$AA85*'Invoer - uitgebreid'!$B11,0)</f>
        <v>0</v>
      </c>
      <c r="CE334" s="175">
        <f>IF(CE311&lt;='Invoer - uitgebreid'!$C11,'Economische variabelen'!$AA85*'Invoer - uitgebreid'!$B11,0)</f>
        <v>0</v>
      </c>
      <c r="CF334" s="175">
        <f>IF(CF311&lt;='Invoer - uitgebreid'!$C11,'Economische variabelen'!$AA85*'Invoer - uitgebreid'!$B11,0)</f>
        <v>0</v>
      </c>
      <c r="CG334" s="175">
        <f>IF(CG311&lt;='Invoer - uitgebreid'!$C11,'Economische variabelen'!$AA85*'Invoer - uitgebreid'!$B11,0)</f>
        <v>0</v>
      </c>
      <c r="CH334" s="175">
        <f>IF(CH311&lt;='Invoer - uitgebreid'!$C11,'Economische variabelen'!$AA85*'Invoer - uitgebreid'!$B11,0)</f>
        <v>0</v>
      </c>
      <c r="CI334" s="175">
        <f>IF(CI311&lt;='Invoer - uitgebreid'!$C11,'Economische variabelen'!$AA85*'Invoer - uitgebreid'!$B11,0)</f>
        <v>0</v>
      </c>
      <c r="CJ334" s="175">
        <f>IF(CJ311&lt;='Invoer - uitgebreid'!$C11,'Economische variabelen'!$AA85*'Invoer - uitgebreid'!$B11,0)</f>
        <v>0</v>
      </c>
      <c r="CK334" s="175">
        <f>IF(CK311&lt;='Invoer - uitgebreid'!$C11,'Economische variabelen'!$AA85*'Invoer - uitgebreid'!$B11,0)</f>
        <v>0</v>
      </c>
      <c r="CL334" s="175">
        <f>IF(CL311&lt;='Invoer - uitgebreid'!$C11,'Economische variabelen'!$AA85*'Invoer - uitgebreid'!$B11,0)</f>
        <v>0</v>
      </c>
      <c r="CM334" s="175">
        <f>IF(CM311&lt;='Invoer - uitgebreid'!$C11,'Economische variabelen'!$AA85*'Invoer - uitgebreid'!$B11,0)</f>
        <v>0</v>
      </c>
      <c r="CN334" s="175">
        <f>IF(CN311&lt;='Invoer - uitgebreid'!$C11,'Economische variabelen'!$AA85*'Invoer - uitgebreid'!$B11,0)</f>
        <v>0</v>
      </c>
      <c r="CO334" s="175">
        <f>IF(CO311&lt;='Invoer - uitgebreid'!$C11,'Economische variabelen'!$AA85*'Invoer - uitgebreid'!$B11,0)</f>
        <v>0</v>
      </c>
      <c r="CP334" s="175">
        <f>IF(CP311&lt;='Invoer - uitgebreid'!$C11,'Economische variabelen'!$AA85*'Invoer - uitgebreid'!$B11,0)</f>
        <v>0</v>
      </c>
      <c r="CQ334" s="175">
        <f>IF(CQ311&lt;='Invoer - uitgebreid'!$C11,'Economische variabelen'!$AA85*'Invoer - uitgebreid'!$B11,0)</f>
        <v>0</v>
      </c>
      <c r="CR334" s="175">
        <f>IF(CR311&lt;='Invoer - uitgebreid'!$C11,'Economische variabelen'!$AA85*'Invoer - uitgebreid'!$B11,0)</f>
        <v>0</v>
      </c>
      <c r="CS334" s="175">
        <f>IF(CS311&lt;='Invoer - uitgebreid'!$C11,'Economische variabelen'!$AA85*'Invoer - uitgebreid'!$B11,0)</f>
        <v>0</v>
      </c>
      <c r="CT334" s="175">
        <f>IF(CT311&lt;='Invoer - uitgebreid'!$C11,'Economische variabelen'!$AA85*'Invoer - uitgebreid'!$B11,0)</f>
        <v>0</v>
      </c>
      <c r="CU334" s="175">
        <f>IF(CU311&lt;='Invoer - uitgebreid'!$C11,'Economische variabelen'!$AA85*'Invoer - uitgebreid'!$B11,0)</f>
        <v>0</v>
      </c>
      <c r="CV334" s="175">
        <f>IF(CV311&lt;='Invoer - uitgebreid'!$C11,'Economische variabelen'!$AA85*'Invoer - uitgebreid'!$B11,0)</f>
        <v>0</v>
      </c>
      <c r="CW334" s="175">
        <f>IF(CW311&lt;='Invoer - uitgebreid'!$C11,'Economische variabelen'!$AA85*'Invoer - uitgebreid'!$B11,0)</f>
        <v>0</v>
      </c>
      <c r="CX334" s="175">
        <f>IF(CX311&lt;='Invoer - uitgebreid'!$C11,'Economische variabelen'!$AA85*'Invoer - uitgebreid'!$B11,0)</f>
        <v>0</v>
      </c>
      <c r="CY334" s="175">
        <f>IF(CY311&lt;='Invoer - uitgebreid'!$C11,'Economische variabelen'!$AA85*'Invoer - uitgebreid'!$B11,0)</f>
        <v>0</v>
      </c>
    </row>
    <row r="335" spans="1:103" ht="15.75" customHeight="1" x14ac:dyDescent="0.3">
      <c r="A335" s="14" t="s">
        <v>209</v>
      </c>
      <c r="B335" s="20"/>
      <c r="C335" s="13"/>
      <c r="D335" s="175">
        <f>IF(D311&lt;='Invoer - uitgebreid'!$C11,'Economische variabelen'!$AA86*'Invoer - uitgebreid'!$B11,0)</f>
        <v>0</v>
      </c>
      <c r="E335" s="175">
        <f>IF(E311&lt;='Invoer - uitgebreid'!$C11,'Economische variabelen'!$AA86*'Invoer - uitgebreid'!$B11,0)</f>
        <v>0</v>
      </c>
      <c r="F335" s="175">
        <f>IF(F311&lt;='Invoer - uitgebreid'!$C11,'Economische variabelen'!$AA86*'Invoer - uitgebreid'!$B11,0)</f>
        <v>0</v>
      </c>
      <c r="G335" s="175">
        <f>IF(G311&lt;='Invoer - uitgebreid'!$C11,'Economische variabelen'!$AA86*'Invoer - uitgebreid'!$B11,0)</f>
        <v>0</v>
      </c>
      <c r="H335" s="175">
        <f>IF(H311&lt;='Invoer - uitgebreid'!$C11,'Economische variabelen'!$AA86*'Invoer - uitgebreid'!$B11,0)</f>
        <v>0</v>
      </c>
      <c r="I335" s="175">
        <f>IF(I311&lt;='Invoer - uitgebreid'!$C11,'Economische variabelen'!$AA86*'Invoer - uitgebreid'!$B11,0)</f>
        <v>0</v>
      </c>
      <c r="J335" s="175">
        <f>IF(J311&lt;='Invoer - uitgebreid'!$C11,'Economische variabelen'!$AA86*'Invoer - uitgebreid'!$B11,0)</f>
        <v>0</v>
      </c>
      <c r="K335" s="175">
        <f>IF(K311&lt;='Invoer - uitgebreid'!$C11,'Economische variabelen'!$AA86*'Invoer - uitgebreid'!$B11,0)</f>
        <v>0</v>
      </c>
      <c r="L335" s="175">
        <f>IF(L311&lt;='Invoer - uitgebreid'!$C11,'Economische variabelen'!$AA86*'Invoer - uitgebreid'!$B11,0)</f>
        <v>0</v>
      </c>
      <c r="M335" s="175">
        <f>IF(M311&lt;='Invoer - uitgebreid'!$C11,'Economische variabelen'!$AA86*'Invoer - uitgebreid'!$B11,0)</f>
        <v>0</v>
      </c>
      <c r="N335" s="175">
        <f>IF(N311&lt;='Invoer - uitgebreid'!$C11,'Economische variabelen'!$AA86*'Invoer - uitgebreid'!$B11,0)</f>
        <v>0</v>
      </c>
      <c r="O335" s="175">
        <f>IF(O311&lt;='Invoer - uitgebreid'!$C11,'Economische variabelen'!$AA86*'Invoer - uitgebreid'!$B11,0)</f>
        <v>0</v>
      </c>
      <c r="P335" s="175">
        <f>IF(P311&lt;='Invoer - uitgebreid'!$C11,'Economische variabelen'!$AA86*'Invoer - uitgebreid'!$B11,0)</f>
        <v>0</v>
      </c>
      <c r="Q335" s="175">
        <f>IF(Q311&lt;='Invoer - uitgebreid'!$C11,'Economische variabelen'!$AA86*'Invoer - uitgebreid'!$B11,0)</f>
        <v>0</v>
      </c>
      <c r="R335" s="175">
        <f>IF(R311&lt;='Invoer - uitgebreid'!$C11,'Economische variabelen'!$AA86*'Invoer - uitgebreid'!$B11,0)</f>
        <v>0</v>
      </c>
      <c r="S335" s="175">
        <f>IF(S311&lt;='Invoer - uitgebreid'!$C11,'Economische variabelen'!$AA86*'Invoer - uitgebreid'!$B11,0)</f>
        <v>0</v>
      </c>
      <c r="T335" s="175">
        <f>IF(T311&lt;='Invoer - uitgebreid'!$C11,'Economische variabelen'!$AA86*'Invoer - uitgebreid'!$B11,0)</f>
        <v>0</v>
      </c>
      <c r="U335" s="175">
        <f>IF(U311&lt;='Invoer - uitgebreid'!$C11,'Economische variabelen'!$AA86*'Invoer - uitgebreid'!$B11,0)</f>
        <v>0</v>
      </c>
      <c r="V335" s="175">
        <f>IF(V311&lt;='Invoer - uitgebreid'!$C11,'Economische variabelen'!$AA86*'Invoer - uitgebreid'!$B11,0)</f>
        <v>0</v>
      </c>
      <c r="W335" s="175">
        <f>IF(W311&lt;='Invoer - uitgebreid'!$C11,'Economische variabelen'!$AA86*'Invoer - uitgebreid'!$B11,0)</f>
        <v>0</v>
      </c>
      <c r="X335" s="175">
        <f>IF(X311&lt;='Invoer - uitgebreid'!$C11,'Economische variabelen'!$AA86*'Invoer - uitgebreid'!$B11,0)</f>
        <v>0</v>
      </c>
      <c r="Y335" s="175">
        <f>IF(Y311&lt;='Invoer - uitgebreid'!$C11,'Economische variabelen'!$AA86*'Invoer - uitgebreid'!$B11,0)</f>
        <v>0</v>
      </c>
      <c r="Z335" s="175">
        <f>IF(Z311&lt;='Invoer - uitgebreid'!$C11,'Economische variabelen'!$AA86*'Invoer - uitgebreid'!$B11,0)</f>
        <v>0</v>
      </c>
      <c r="AA335" s="175">
        <f>IF(AA311&lt;='Invoer - uitgebreid'!$C11,'Economische variabelen'!$AA86*'Invoer - uitgebreid'!$B11,0)</f>
        <v>0</v>
      </c>
      <c r="AB335" s="175">
        <f>IF(AB311&lt;='Invoer - uitgebreid'!$C11,'Economische variabelen'!$AA86*'Invoer - uitgebreid'!$B11,0)</f>
        <v>0</v>
      </c>
      <c r="AC335" s="175">
        <f>IF(AC311&lt;='Invoer - uitgebreid'!$C11,'Economische variabelen'!$AA86*'Invoer - uitgebreid'!$B11,0)</f>
        <v>0</v>
      </c>
      <c r="AD335" s="175">
        <f>IF(AD311&lt;='Invoer - uitgebreid'!$C11,'Economische variabelen'!$AA86*'Invoer - uitgebreid'!$B11,0)</f>
        <v>0</v>
      </c>
      <c r="AE335" s="175">
        <f>IF(AE311&lt;='Invoer - uitgebreid'!$C11,'Economische variabelen'!$AA86*'Invoer - uitgebreid'!$B11,0)</f>
        <v>0</v>
      </c>
      <c r="AF335" s="175">
        <f>IF(AF311&lt;='Invoer - uitgebreid'!$C11,'Economische variabelen'!$AA86*'Invoer - uitgebreid'!$B11,0)</f>
        <v>0</v>
      </c>
      <c r="AG335" s="175">
        <f>IF(AG311&lt;='Invoer - uitgebreid'!$C11,'Economische variabelen'!$AA86*'Invoer - uitgebreid'!$B11,0)</f>
        <v>0</v>
      </c>
      <c r="AH335" s="175">
        <f>IF(AH311&lt;='Invoer - uitgebreid'!$C11,'Economische variabelen'!$AA86*'Invoer - uitgebreid'!$B11,0)</f>
        <v>0</v>
      </c>
      <c r="AI335" s="175">
        <f>IF(AI311&lt;='Invoer - uitgebreid'!$C11,'Economische variabelen'!$AA86*'Invoer - uitgebreid'!$B11,0)</f>
        <v>0</v>
      </c>
      <c r="AJ335" s="175">
        <f>IF(AJ311&lt;='Invoer - uitgebreid'!$C11,'Economische variabelen'!$AA86*'Invoer - uitgebreid'!$B11,0)</f>
        <v>0</v>
      </c>
      <c r="AK335" s="175">
        <f>IF(AK311&lt;='Invoer - uitgebreid'!$C11,'Economische variabelen'!$AA86*'Invoer - uitgebreid'!$B11,0)</f>
        <v>0</v>
      </c>
      <c r="AL335" s="175">
        <f>IF(AL311&lt;='Invoer - uitgebreid'!$C11,'Economische variabelen'!$AA86*'Invoer - uitgebreid'!$B11,0)</f>
        <v>0</v>
      </c>
      <c r="AM335" s="175">
        <f>IF(AM311&lt;='Invoer - uitgebreid'!$C11,'Economische variabelen'!$AA86*'Invoer - uitgebreid'!$B11,0)</f>
        <v>0</v>
      </c>
      <c r="AN335" s="175">
        <f>IF(AN311&lt;='Invoer - uitgebreid'!$C11,'Economische variabelen'!$AA86*'Invoer - uitgebreid'!$B11,0)</f>
        <v>0</v>
      </c>
      <c r="AO335" s="175">
        <f>IF(AO311&lt;='Invoer - uitgebreid'!$C11,'Economische variabelen'!$AA86*'Invoer - uitgebreid'!$B11,0)</f>
        <v>0</v>
      </c>
      <c r="AP335" s="175">
        <f>IF(AP311&lt;='Invoer - uitgebreid'!$C11,'Economische variabelen'!$AA86*'Invoer - uitgebreid'!$B11,0)</f>
        <v>0</v>
      </c>
      <c r="AQ335" s="175">
        <f>IF(AQ311&lt;='Invoer - uitgebreid'!$C11,'Economische variabelen'!$AA86*'Invoer - uitgebreid'!$B11,0)</f>
        <v>0</v>
      </c>
      <c r="AR335" s="175">
        <f>IF(AR311&lt;='Invoer - uitgebreid'!$C11,'Economische variabelen'!$AA86*'Invoer - uitgebreid'!$B11,0)</f>
        <v>0</v>
      </c>
      <c r="AS335" s="175">
        <f>IF(AS311&lt;='Invoer - uitgebreid'!$C11,'Economische variabelen'!$AA86*'Invoer - uitgebreid'!$B11,0)</f>
        <v>0</v>
      </c>
      <c r="AT335" s="175">
        <f>IF(AT311&lt;='Invoer - uitgebreid'!$C11,'Economische variabelen'!$AA86*'Invoer - uitgebreid'!$B11,0)</f>
        <v>0</v>
      </c>
      <c r="AU335" s="175">
        <f>IF(AU311&lt;='Invoer - uitgebreid'!$C11,'Economische variabelen'!$AA86*'Invoer - uitgebreid'!$B11,0)</f>
        <v>0</v>
      </c>
      <c r="AV335" s="175">
        <f>IF(AV311&lt;='Invoer - uitgebreid'!$C11,'Economische variabelen'!$AA86*'Invoer - uitgebreid'!$B11,0)</f>
        <v>0</v>
      </c>
      <c r="AW335" s="175">
        <f>IF(AW311&lt;='Invoer - uitgebreid'!$C11,'Economische variabelen'!$AA86*'Invoer - uitgebreid'!$B11,0)</f>
        <v>0</v>
      </c>
      <c r="AX335" s="175">
        <f>IF(AX311&lt;='Invoer - uitgebreid'!$C11,'Economische variabelen'!$AA86*'Invoer - uitgebreid'!$B11,0)</f>
        <v>0</v>
      </c>
      <c r="AY335" s="175">
        <f>IF(AY311&lt;='Invoer - uitgebreid'!$C11,'Economische variabelen'!$AA86*'Invoer - uitgebreid'!$B11,0)</f>
        <v>0</v>
      </c>
      <c r="AZ335" s="175">
        <f>IF(AZ311&lt;='Invoer - uitgebreid'!$C11,'Economische variabelen'!$AA86*'Invoer - uitgebreid'!$B11,0)</f>
        <v>0</v>
      </c>
      <c r="BA335" s="175">
        <f>IF(BA311&lt;='Invoer - uitgebreid'!$C11,'Economische variabelen'!$AA86*'Invoer - uitgebreid'!$B11,0)</f>
        <v>0</v>
      </c>
      <c r="BB335" s="175">
        <f>IF(BB311&lt;='Invoer - uitgebreid'!$C11,'Economische variabelen'!$AA86*'Invoer - uitgebreid'!$B11,0)</f>
        <v>0</v>
      </c>
      <c r="BC335" s="175">
        <f>IF(BC311&lt;='Invoer - uitgebreid'!$C11,'Economische variabelen'!$AA86*'Invoer - uitgebreid'!$B11,0)</f>
        <v>0</v>
      </c>
      <c r="BD335" s="175">
        <f>IF(BD311&lt;='Invoer - uitgebreid'!$C11,'Economische variabelen'!$AA86*'Invoer - uitgebreid'!$B11,0)</f>
        <v>0</v>
      </c>
      <c r="BE335" s="175">
        <f>IF(BE311&lt;='Invoer - uitgebreid'!$C11,'Economische variabelen'!$AA86*'Invoer - uitgebreid'!$B11,0)</f>
        <v>0</v>
      </c>
      <c r="BF335" s="175">
        <f>IF(BF311&lt;='Invoer - uitgebreid'!$C11,'Economische variabelen'!$AA86*'Invoer - uitgebreid'!$B11,0)</f>
        <v>0</v>
      </c>
      <c r="BG335" s="175">
        <f>IF(BG311&lt;='Invoer - uitgebreid'!$C11,'Economische variabelen'!$AA86*'Invoer - uitgebreid'!$B11,0)</f>
        <v>0</v>
      </c>
      <c r="BH335" s="175">
        <f>IF(BH311&lt;='Invoer - uitgebreid'!$C11,'Economische variabelen'!$AA86*'Invoer - uitgebreid'!$B11,0)</f>
        <v>0</v>
      </c>
      <c r="BI335" s="175">
        <f>IF(BI311&lt;='Invoer - uitgebreid'!$C11,'Economische variabelen'!$AA86*'Invoer - uitgebreid'!$B11,0)</f>
        <v>0</v>
      </c>
      <c r="BJ335" s="175">
        <f>IF(BJ311&lt;='Invoer - uitgebreid'!$C11,'Economische variabelen'!$AA86*'Invoer - uitgebreid'!$B11,0)</f>
        <v>0</v>
      </c>
      <c r="BK335" s="175">
        <f>IF(BK311&lt;='Invoer - uitgebreid'!$C11,'Economische variabelen'!$AA86*'Invoer - uitgebreid'!$B11,0)</f>
        <v>0</v>
      </c>
      <c r="BL335" s="175">
        <f>IF(BL311&lt;='Invoer - uitgebreid'!$C11,'Economische variabelen'!$AA86*'Invoer - uitgebreid'!$B11,0)</f>
        <v>0</v>
      </c>
      <c r="BM335" s="175">
        <f>IF(BM311&lt;='Invoer - uitgebreid'!$C11,'Economische variabelen'!$AA86*'Invoer - uitgebreid'!$B11,0)</f>
        <v>0</v>
      </c>
      <c r="BN335" s="175">
        <f>IF(BN311&lt;='Invoer - uitgebreid'!$C11,'Economische variabelen'!$AA86*'Invoer - uitgebreid'!$B11,0)</f>
        <v>0</v>
      </c>
      <c r="BO335" s="175">
        <f>IF(BO311&lt;='Invoer - uitgebreid'!$C11,'Economische variabelen'!$AA86*'Invoer - uitgebreid'!$B11,0)</f>
        <v>0</v>
      </c>
      <c r="BP335" s="175">
        <f>IF(BP311&lt;='Invoer - uitgebreid'!$C11,'Economische variabelen'!$AA86*'Invoer - uitgebreid'!$B11,0)</f>
        <v>0</v>
      </c>
      <c r="BQ335" s="175">
        <f>IF(BQ311&lt;='Invoer - uitgebreid'!$C11,'Economische variabelen'!$AA86*'Invoer - uitgebreid'!$B11,0)</f>
        <v>0</v>
      </c>
      <c r="BR335" s="175">
        <f>IF(BR311&lt;='Invoer - uitgebreid'!$C11,'Economische variabelen'!$AA86*'Invoer - uitgebreid'!$B11,0)</f>
        <v>0</v>
      </c>
      <c r="BS335" s="175">
        <f>IF(BS311&lt;='Invoer - uitgebreid'!$C11,'Economische variabelen'!$AA86*'Invoer - uitgebreid'!$B11,0)</f>
        <v>0</v>
      </c>
      <c r="BT335" s="175">
        <f>IF(BT311&lt;='Invoer - uitgebreid'!$C11,'Economische variabelen'!$AA86*'Invoer - uitgebreid'!$B11,0)</f>
        <v>0</v>
      </c>
      <c r="BU335" s="175">
        <f>IF(BU311&lt;='Invoer - uitgebreid'!$C11,'Economische variabelen'!$AA86*'Invoer - uitgebreid'!$B11,0)</f>
        <v>0</v>
      </c>
      <c r="BV335" s="175">
        <f>IF(BV311&lt;='Invoer - uitgebreid'!$C11,'Economische variabelen'!$AA86*'Invoer - uitgebreid'!$B11,0)</f>
        <v>0</v>
      </c>
      <c r="BW335" s="175">
        <f>IF(BW311&lt;='Invoer - uitgebreid'!$C11,'Economische variabelen'!$AA86*'Invoer - uitgebreid'!$B11,0)</f>
        <v>0</v>
      </c>
      <c r="BX335" s="175">
        <f>IF(BX311&lt;='Invoer - uitgebreid'!$C11,'Economische variabelen'!$AA86*'Invoer - uitgebreid'!$B11,0)</f>
        <v>0</v>
      </c>
      <c r="BY335" s="175">
        <f>IF(BY311&lt;='Invoer - uitgebreid'!$C11,'Economische variabelen'!$AA86*'Invoer - uitgebreid'!$B11,0)</f>
        <v>0</v>
      </c>
      <c r="BZ335" s="175">
        <f>IF(BZ311&lt;='Invoer - uitgebreid'!$C11,'Economische variabelen'!$AA86*'Invoer - uitgebreid'!$B11,0)</f>
        <v>0</v>
      </c>
      <c r="CA335" s="175">
        <f>IF(CA311&lt;='Invoer - uitgebreid'!$C11,'Economische variabelen'!$AA86*'Invoer - uitgebreid'!$B11,0)</f>
        <v>0</v>
      </c>
      <c r="CB335" s="175">
        <f>IF(CB311&lt;='Invoer - uitgebreid'!$C11,'Economische variabelen'!$AA86*'Invoer - uitgebreid'!$B11,0)</f>
        <v>0</v>
      </c>
      <c r="CC335" s="175">
        <f>IF(CC311&lt;='Invoer - uitgebreid'!$C11,'Economische variabelen'!$AA86*'Invoer - uitgebreid'!$B11,0)</f>
        <v>0</v>
      </c>
      <c r="CD335" s="175">
        <f>IF(CD311&lt;='Invoer - uitgebreid'!$C11,'Economische variabelen'!$AA86*'Invoer - uitgebreid'!$B11,0)</f>
        <v>0</v>
      </c>
      <c r="CE335" s="175">
        <f>IF(CE311&lt;='Invoer - uitgebreid'!$C11,'Economische variabelen'!$AA86*'Invoer - uitgebreid'!$B11,0)</f>
        <v>0</v>
      </c>
      <c r="CF335" s="175">
        <f>IF(CF311&lt;='Invoer - uitgebreid'!$C11,'Economische variabelen'!$AA86*'Invoer - uitgebreid'!$B11,0)</f>
        <v>0</v>
      </c>
      <c r="CG335" s="175">
        <f>IF(CG311&lt;='Invoer - uitgebreid'!$C11,'Economische variabelen'!$AA86*'Invoer - uitgebreid'!$B11,0)</f>
        <v>0</v>
      </c>
      <c r="CH335" s="175">
        <f>IF(CH311&lt;='Invoer - uitgebreid'!$C11,'Economische variabelen'!$AA86*'Invoer - uitgebreid'!$B11,0)</f>
        <v>0</v>
      </c>
      <c r="CI335" s="175">
        <f>IF(CI311&lt;='Invoer - uitgebreid'!$C11,'Economische variabelen'!$AA86*'Invoer - uitgebreid'!$B11,0)</f>
        <v>0</v>
      </c>
      <c r="CJ335" s="175">
        <f>IF(CJ311&lt;='Invoer - uitgebreid'!$C11,'Economische variabelen'!$AA86*'Invoer - uitgebreid'!$B11,0)</f>
        <v>0</v>
      </c>
      <c r="CK335" s="175">
        <f>IF(CK311&lt;='Invoer - uitgebreid'!$C11,'Economische variabelen'!$AA86*'Invoer - uitgebreid'!$B11,0)</f>
        <v>0</v>
      </c>
      <c r="CL335" s="175">
        <f>IF(CL311&lt;='Invoer - uitgebreid'!$C11,'Economische variabelen'!$AA86*'Invoer - uitgebreid'!$B11,0)</f>
        <v>0</v>
      </c>
      <c r="CM335" s="175">
        <f>IF(CM311&lt;='Invoer - uitgebreid'!$C11,'Economische variabelen'!$AA86*'Invoer - uitgebreid'!$B11,0)</f>
        <v>0</v>
      </c>
      <c r="CN335" s="175">
        <f>IF(CN311&lt;='Invoer - uitgebreid'!$C11,'Economische variabelen'!$AA86*'Invoer - uitgebreid'!$B11,0)</f>
        <v>0</v>
      </c>
      <c r="CO335" s="175">
        <f>IF(CO311&lt;='Invoer - uitgebreid'!$C11,'Economische variabelen'!$AA86*'Invoer - uitgebreid'!$B11,0)</f>
        <v>0</v>
      </c>
      <c r="CP335" s="175">
        <f>IF(CP311&lt;='Invoer - uitgebreid'!$C11,'Economische variabelen'!$AA86*'Invoer - uitgebreid'!$B11,0)</f>
        <v>0</v>
      </c>
      <c r="CQ335" s="175">
        <f>IF(CQ311&lt;='Invoer - uitgebreid'!$C11,'Economische variabelen'!$AA86*'Invoer - uitgebreid'!$B11,0)</f>
        <v>0</v>
      </c>
      <c r="CR335" s="175">
        <f>IF(CR311&lt;='Invoer - uitgebreid'!$C11,'Economische variabelen'!$AA86*'Invoer - uitgebreid'!$B11,0)</f>
        <v>0</v>
      </c>
      <c r="CS335" s="175">
        <f>IF(CS311&lt;='Invoer - uitgebreid'!$C11,'Economische variabelen'!$AA86*'Invoer - uitgebreid'!$B11,0)</f>
        <v>0</v>
      </c>
      <c r="CT335" s="175">
        <f>IF(CT311&lt;='Invoer - uitgebreid'!$C11,'Economische variabelen'!$AA86*'Invoer - uitgebreid'!$B11,0)</f>
        <v>0</v>
      </c>
      <c r="CU335" s="175">
        <f>IF(CU311&lt;='Invoer - uitgebreid'!$C11,'Economische variabelen'!$AA86*'Invoer - uitgebreid'!$B11,0)</f>
        <v>0</v>
      </c>
      <c r="CV335" s="175">
        <f>IF(CV311&lt;='Invoer - uitgebreid'!$C11,'Economische variabelen'!$AA86*'Invoer - uitgebreid'!$B11,0)</f>
        <v>0</v>
      </c>
      <c r="CW335" s="175">
        <f>IF(CW311&lt;='Invoer - uitgebreid'!$C11,'Economische variabelen'!$AA86*'Invoer - uitgebreid'!$B11,0)</f>
        <v>0</v>
      </c>
      <c r="CX335" s="175">
        <f>IF(CX311&lt;='Invoer - uitgebreid'!$C11,'Economische variabelen'!$AA86*'Invoer - uitgebreid'!$B11,0)</f>
        <v>0</v>
      </c>
      <c r="CY335" s="175">
        <f>IF(CY311&lt;='Invoer - uitgebreid'!$C11,'Economische variabelen'!$AA86*'Invoer - uitgebreid'!$B11,0)</f>
        <v>0</v>
      </c>
    </row>
    <row r="336" spans="1:103" ht="15.75" customHeight="1" x14ac:dyDescent="0.3">
      <c r="A336" s="14"/>
      <c r="B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c r="BB336" s="20"/>
      <c r="BC336" s="20"/>
      <c r="BD336" s="20"/>
      <c r="BE336" s="20"/>
      <c r="BF336" s="20"/>
      <c r="BG336" s="20"/>
      <c r="BH336" s="20"/>
      <c r="BI336" s="20"/>
      <c r="BJ336" s="20"/>
      <c r="BK336" s="20"/>
      <c r="BL336" s="20"/>
      <c r="BM336" s="20"/>
      <c r="BN336" s="20"/>
      <c r="BO336" s="20"/>
      <c r="BP336" s="20"/>
      <c r="BQ336" s="20"/>
      <c r="BR336" s="20"/>
      <c r="BS336" s="20"/>
      <c r="BT336" s="20"/>
      <c r="BU336" s="20"/>
      <c r="BV336" s="20"/>
      <c r="BW336" s="20"/>
      <c r="BX336" s="20"/>
      <c r="BY336" s="20"/>
      <c r="BZ336" s="20"/>
      <c r="CA336" s="20"/>
      <c r="CB336" s="20"/>
      <c r="CC336" s="20"/>
      <c r="CD336" s="20"/>
      <c r="CE336" s="20"/>
      <c r="CF336" s="20"/>
      <c r="CG336" s="20"/>
      <c r="CH336" s="20"/>
      <c r="CI336" s="20"/>
      <c r="CJ336" s="20"/>
      <c r="CK336" s="20"/>
      <c r="CL336" s="20"/>
      <c r="CM336" s="20"/>
      <c r="CN336" s="20"/>
      <c r="CO336" s="20"/>
      <c r="CP336" s="20"/>
      <c r="CQ336" s="20"/>
      <c r="CR336" s="20"/>
      <c r="CS336" s="20"/>
      <c r="CT336" s="20"/>
      <c r="CU336" s="20"/>
      <c r="CV336" s="20"/>
      <c r="CW336" s="20"/>
      <c r="CX336" s="20"/>
      <c r="CY336" s="20"/>
    </row>
    <row r="337" spans="1:103" ht="15.75" customHeight="1" thickBot="1" x14ac:dyDescent="0.35">
      <c r="A337" s="248" t="s">
        <v>210</v>
      </c>
      <c r="B337" s="390"/>
      <c r="C337" s="390">
        <f t="shared" ref="C337:AQ337" si="41">C331+SUM(C334:C335)</f>
        <v>0</v>
      </c>
      <c r="D337" s="390">
        <f t="shared" si="41"/>
        <v>0</v>
      </c>
      <c r="E337" s="390">
        <f t="shared" si="41"/>
        <v>0</v>
      </c>
      <c r="F337" s="390">
        <f t="shared" si="41"/>
        <v>0</v>
      </c>
      <c r="G337" s="390">
        <f t="shared" si="41"/>
        <v>0</v>
      </c>
      <c r="H337" s="390">
        <f t="shared" si="41"/>
        <v>0</v>
      </c>
      <c r="I337" s="390">
        <f t="shared" si="41"/>
        <v>0</v>
      </c>
      <c r="J337" s="390">
        <f t="shared" si="41"/>
        <v>0</v>
      </c>
      <c r="K337" s="390">
        <f t="shared" si="41"/>
        <v>0</v>
      </c>
      <c r="L337" s="390">
        <f t="shared" si="41"/>
        <v>0</v>
      </c>
      <c r="M337" s="390">
        <f t="shared" si="41"/>
        <v>0</v>
      </c>
      <c r="N337" s="390">
        <f t="shared" si="41"/>
        <v>0</v>
      </c>
      <c r="O337" s="390">
        <f t="shared" si="41"/>
        <v>0</v>
      </c>
      <c r="P337" s="390">
        <f t="shared" si="41"/>
        <v>0</v>
      </c>
      <c r="Q337" s="390">
        <f t="shared" si="41"/>
        <v>0</v>
      </c>
      <c r="R337" s="390">
        <f t="shared" si="41"/>
        <v>0</v>
      </c>
      <c r="S337" s="390">
        <f t="shared" si="41"/>
        <v>0</v>
      </c>
      <c r="T337" s="390">
        <f t="shared" si="41"/>
        <v>0</v>
      </c>
      <c r="U337" s="390">
        <f t="shared" si="41"/>
        <v>0</v>
      </c>
      <c r="V337" s="390">
        <f t="shared" si="41"/>
        <v>0</v>
      </c>
      <c r="W337" s="390">
        <f t="shared" si="41"/>
        <v>0</v>
      </c>
      <c r="X337" s="390">
        <f t="shared" si="41"/>
        <v>0</v>
      </c>
      <c r="Y337" s="390">
        <f t="shared" si="41"/>
        <v>0</v>
      </c>
      <c r="Z337" s="390">
        <f t="shared" si="41"/>
        <v>0</v>
      </c>
      <c r="AA337" s="390">
        <f t="shared" si="41"/>
        <v>0</v>
      </c>
      <c r="AB337" s="390">
        <f t="shared" si="41"/>
        <v>0</v>
      </c>
      <c r="AC337" s="390">
        <f t="shared" si="41"/>
        <v>0</v>
      </c>
      <c r="AD337" s="390">
        <f t="shared" si="41"/>
        <v>0</v>
      </c>
      <c r="AE337" s="390">
        <f t="shared" si="41"/>
        <v>0</v>
      </c>
      <c r="AF337" s="390">
        <f t="shared" si="41"/>
        <v>0</v>
      </c>
      <c r="AG337" s="390">
        <f t="shared" si="41"/>
        <v>0</v>
      </c>
      <c r="AH337" s="390">
        <f t="shared" si="41"/>
        <v>0</v>
      </c>
      <c r="AI337" s="390">
        <f t="shared" si="41"/>
        <v>0</v>
      </c>
      <c r="AJ337" s="390">
        <f t="shared" si="41"/>
        <v>0</v>
      </c>
      <c r="AK337" s="390">
        <f t="shared" si="41"/>
        <v>0</v>
      </c>
      <c r="AL337" s="390">
        <f t="shared" si="41"/>
        <v>0</v>
      </c>
      <c r="AM337" s="390">
        <f t="shared" si="41"/>
        <v>0</v>
      </c>
      <c r="AN337" s="390">
        <f t="shared" si="41"/>
        <v>0</v>
      </c>
      <c r="AO337" s="390">
        <f t="shared" si="41"/>
        <v>0</v>
      </c>
      <c r="AP337" s="390">
        <f t="shared" si="41"/>
        <v>0</v>
      </c>
      <c r="AQ337" s="390">
        <f t="shared" si="41"/>
        <v>0</v>
      </c>
      <c r="AR337" s="390">
        <f t="shared" ref="AR337:CY337" si="42">AR331+SUM(AR334:AR335)</f>
        <v>0</v>
      </c>
      <c r="AS337" s="390">
        <f t="shared" si="42"/>
        <v>0</v>
      </c>
      <c r="AT337" s="390">
        <f t="shared" si="42"/>
        <v>0</v>
      </c>
      <c r="AU337" s="390">
        <f t="shared" si="42"/>
        <v>0</v>
      </c>
      <c r="AV337" s="390">
        <f t="shared" si="42"/>
        <v>0</v>
      </c>
      <c r="AW337" s="390">
        <f t="shared" si="42"/>
        <v>0</v>
      </c>
      <c r="AX337" s="390">
        <f t="shared" si="42"/>
        <v>0</v>
      </c>
      <c r="AY337" s="390">
        <f t="shared" si="42"/>
        <v>0</v>
      </c>
      <c r="AZ337" s="390">
        <f t="shared" si="42"/>
        <v>0</v>
      </c>
      <c r="BA337" s="390">
        <f t="shared" si="42"/>
        <v>0</v>
      </c>
      <c r="BB337" s="390">
        <f t="shared" si="42"/>
        <v>0</v>
      </c>
      <c r="BC337" s="390">
        <f t="shared" si="42"/>
        <v>0</v>
      </c>
      <c r="BD337" s="390">
        <f t="shared" si="42"/>
        <v>0</v>
      </c>
      <c r="BE337" s="390">
        <f t="shared" si="42"/>
        <v>0</v>
      </c>
      <c r="BF337" s="390">
        <f t="shared" si="42"/>
        <v>0</v>
      </c>
      <c r="BG337" s="390">
        <f t="shared" si="42"/>
        <v>0</v>
      </c>
      <c r="BH337" s="390">
        <f t="shared" si="42"/>
        <v>0</v>
      </c>
      <c r="BI337" s="390">
        <f t="shared" si="42"/>
        <v>0</v>
      </c>
      <c r="BJ337" s="390">
        <f t="shared" si="42"/>
        <v>0</v>
      </c>
      <c r="BK337" s="390">
        <f t="shared" si="42"/>
        <v>0</v>
      </c>
      <c r="BL337" s="390">
        <f t="shared" si="42"/>
        <v>0</v>
      </c>
      <c r="BM337" s="390">
        <f t="shared" si="42"/>
        <v>0</v>
      </c>
      <c r="BN337" s="390">
        <f t="shared" si="42"/>
        <v>0</v>
      </c>
      <c r="BO337" s="390">
        <f t="shared" si="42"/>
        <v>0</v>
      </c>
      <c r="BP337" s="390">
        <f t="shared" si="42"/>
        <v>0</v>
      </c>
      <c r="BQ337" s="390">
        <f t="shared" si="42"/>
        <v>0</v>
      </c>
      <c r="BR337" s="390">
        <f t="shared" si="42"/>
        <v>0</v>
      </c>
      <c r="BS337" s="390">
        <f t="shared" si="42"/>
        <v>0</v>
      </c>
      <c r="BT337" s="390">
        <f t="shared" si="42"/>
        <v>0</v>
      </c>
      <c r="BU337" s="390">
        <f t="shared" si="42"/>
        <v>0</v>
      </c>
      <c r="BV337" s="390">
        <f t="shared" si="42"/>
        <v>0</v>
      </c>
      <c r="BW337" s="390">
        <f t="shared" si="42"/>
        <v>0</v>
      </c>
      <c r="BX337" s="390">
        <f t="shared" si="42"/>
        <v>0</v>
      </c>
      <c r="BY337" s="390">
        <f t="shared" si="42"/>
        <v>0</v>
      </c>
      <c r="BZ337" s="390">
        <f t="shared" si="42"/>
        <v>0</v>
      </c>
      <c r="CA337" s="390">
        <f t="shared" si="42"/>
        <v>0</v>
      </c>
      <c r="CB337" s="390">
        <f t="shared" si="42"/>
        <v>0</v>
      </c>
      <c r="CC337" s="390">
        <f t="shared" si="42"/>
        <v>0</v>
      </c>
      <c r="CD337" s="390">
        <f t="shared" si="42"/>
        <v>0</v>
      </c>
      <c r="CE337" s="390">
        <f t="shared" si="42"/>
        <v>0</v>
      </c>
      <c r="CF337" s="390">
        <f t="shared" si="42"/>
        <v>0</v>
      </c>
      <c r="CG337" s="390">
        <f t="shared" si="42"/>
        <v>0</v>
      </c>
      <c r="CH337" s="390">
        <f t="shared" si="42"/>
        <v>0</v>
      </c>
      <c r="CI337" s="390">
        <f t="shared" si="42"/>
        <v>0</v>
      </c>
      <c r="CJ337" s="390">
        <f t="shared" si="42"/>
        <v>0</v>
      </c>
      <c r="CK337" s="390">
        <f t="shared" si="42"/>
        <v>0</v>
      </c>
      <c r="CL337" s="390">
        <f t="shared" si="42"/>
        <v>0</v>
      </c>
      <c r="CM337" s="390">
        <f t="shared" si="42"/>
        <v>0</v>
      </c>
      <c r="CN337" s="390">
        <f t="shared" si="42"/>
        <v>0</v>
      </c>
      <c r="CO337" s="390">
        <f t="shared" si="42"/>
        <v>0</v>
      </c>
      <c r="CP337" s="390">
        <f t="shared" si="42"/>
        <v>0</v>
      </c>
      <c r="CQ337" s="390">
        <f t="shared" si="42"/>
        <v>0</v>
      </c>
      <c r="CR337" s="390">
        <f t="shared" si="42"/>
        <v>0</v>
      </c>
      <c r="CS337" s="390">
        <f t="shared" si="42"/>
        <v>0</v>
      </c>
      <c r="CT337" s="390">
        <f t="shared" si="42"/>
        <v>0</v>
      </c>
      <c r="CU337" s="390">
        <f t="shared" si="42"/>
        <v>0</v>
      </c>
      <c r="CV337" s="390">
        <f t="shared" si="42"/>
        <v>0</v>
      </c>
      <c r="CW337" s="390">
        <f t="shared" si="42"/>
        <v>0</v>
      </c>
      <c r="CX337" s="390">
        <f t="shared" si="42"/>
        <v>0</v>
      </c>
      <c r="CY337" s="390">
        <f t="shared" si="42"/>
        <v>0</v>
      </c>
    </row>
    <row r="338" spans="1:103" ht="15.75" customHeight="1" thickTop="1" x14ac:dyDescent="0.25"/>
    <row r="339" spans="1:103" ht="15.75" customHeight="1" thickBot="1" x14ac:dyDescent="0.4">
      <c r="A339" s="269" t="s">
        <v>53</v>
      </c>
    </row>
    <row r="340" spans="1:103" ht="15.75" customHeight="1" thickTop="1" x14ac:dyDescent="0.3">
      <c r="A340" s="14" t="s">
        <v>211</v>
      </c>
      <c r="C340" s="19">
        <f t="shared" ref="C340:AQ340" si="43">C337-C320</f>
        <v>0</v>
      </c>
      <c r="D340" s="19">
        <f t="shared" si="43"/>
        <v>0</v>
      </c>
      <c r="E340" s="19">
        <f t="shared" si="43"/>
        <v>0</v>
      </c>
      <c r="F340" s="19">
        <f t="shared" si="43"/>
        <v>0</v>
      </c>
      <c r="G340" s="19">
        <f t="shared" si="43"/>
        <v>0</v>
      </c>
      <c r="H340" s="19">
        <f t="shared" si="43"/>
        <v>0</v>
      </c>
      <c r="I340" s="19">
        <f t="shared" si="43"/>
        <v>0</v>
      </c>
      <c r="J340" s="19">
        <f t="shared" si="43"/>
        <v>0</v>
      </c>
      <c r="K340" s="19">
        <f t="shared" si="43"/>
        <v>0</v>
      </c>
      <c r="L340" s="19">
        <f t="shared" si="43"/>
        <v>0</v>
      </c>
      <c r="M340" s="19">
        <f t="shared" si="43"/>
        <v>0</v>
      </c>
      <c r="N340" s="19">
        <f t="shared" si="43"/>
        <v>0</v>
      </c>
      <c r="O340" s="19">
        <f t="shared" si="43"/>
        <v>0</v>
      </c>
      <c r="P340" s="19">
        <f t="shared" si="43"/>
        <v>0</v>
      </c>
      <c r="Q340" s="19">
        <f t="shared" si="43"/>
        <v>0</v>
      </c>
      <c r="R340" s="19">
        <f t="shared" si="43"/>
        <v>0</v>
      </c>
      <c r="S340" s="19">
        <f t="shared" si="43"/>
        <v>0</v>
      </c>
      <c r="T340" s="19">
        <f t="shared" si="43"/>
        <v>0</v>
      </c>
      <c r="U340" s="19">
        <f t="shared" si="43"/>
        <v>0</v>
      </c>
      <c r="V340" s="19">
        <f t="shared" si="43"/>
        <v>0</v>
      </c>
      <c r="W340" s="19">
        <f t="shared" si="43"/>
        <v>0</v>
      </c>
      <c r="X340" s="19">
        <f t="shared" si="43"/>
        <v>0</v>
      </c>
      <c r="Y340" s="19">
        <f t="shared" si="43"/>
        <v>0</v>
      </c>
      <c r="Z340" s="19">
        <f t="shared" si="43"/>
        <v>0</v>
      </c>
      <c r="AA340" s="19">
        <f t="shared" si="43"/>
        <v>0</v>
      </c>
      <c r="AB340" s="19">
        <f t="shared" si="43"/>
        <v>0</v>
      </c>
      <c r="AC340" s="19">
        <f t="shared" si="43"/>
        <v>0</v>
      </c>
      <c r="AD340" s="19">
        <f t="shared" si="43"/>
        <v>0</v>
      </c>
      <c r="AE340" s="19">
        <f t="shared" si="43"/>
        <v>0</v>
      </c>
      <c r="AF340" s="19">
        <f t="shared" si="43"/>
        <v>0</v>
      </c>
      <c r="AG340" s="19">
        <f t="shared" si="43"/>
        <v>0</v>
      </c>
      <c r="AH340" s="19">
        <f t="shared" si="43"/>
        <v>0</v>
      </c>
      <c r="AI340" s="19">
        <f t="shared" si="43"/>
        <v>0</v>
      </c>
      <c r="AJ340" s="19">
        <f t="shared" si="43"/>
        <v>0</v>
      </c>
      <c r="AK340" s="19">
        <f t="shared" si="43"/>
        <v>0</v>
      </c>
      <c r="AL340" s="19">
        <f t="shared" si="43"/>
        <v>0</v>
      </c>
      <c r="AM340" s="19">
        <f t="shared" si="43"/>
        <v>0</v>
      </c>
      <c r="AN340" s="19">
        <f t="shared" si="43"/>
        <v>0</v>
      </c>
      <c r="AO340" s="19">
        <f t="shared" si="43"/>
        <v>0</v>
      </c>
      <c r="AP340" s="19">
        <f t="shared" si="43"/>
        <v>0</v>
      </c>
      <c r="AQ340" s="19">
        <f t="shared" si="43"/>
        <v>0</v>
      </c>
      <c r="AR340" s="19">
        <f t="shared" ref="AR340:CY340" si="44">AR337-AR320</f>
        <v>0</v>
      </c>
      <c r="AS340" s="19">
        <f t="shared" si="44"/>
        <v>0</v>
      </c>
      <c r="AT340" s="19">
        <f t="shared" si="44"/>
        <v>0</v>
      </c>
      <c r="AU340" s="19">
        <f t="shared" si="44"/>
        <v>0</v>
      </c>
      <c r="AV340" s="19">
        <f t="shared" si="44"/>
        <v>0</v>
      </c>
      <c r="AW340" s="19">
        <f t="shared" si="44"/>
        <v>0</v>
      </c>
      <c r="AX340" s="19">
        <f t="shared" si="44"/>
        <v>0</v>
      </c>
      <c r="AY340" s="19">
        <f t="shared" si="44"/>
        <v>0</v>
      </c>
      <c r="AZ340" s="19">
        <f t="shared" si="44"/>
        <v>0</v>
      </c>
      <c r="BA340" s="19">
        <f t="shared" si="44"/>
        <v>0</v>
      </c>
      <c r="BB340" s="19">
        <f t="shared" si="44"/>
        <v>0</v>
      </c>
      <c r="BC340" s="19">
        <f t="shared" si="44"/>
        <v>0</v>
      </c>
      <c r="BD340" s="19">
        <f t="shared" si="44"/>
        <v>0</v>
      </c>
      <c r="BE340" s="19">
        <f t="shared" si="44"/>
        <v>0</v>
      </c>
      <c r="BF340" s="19">
        <f t="shared" si="44"/>
        <v>0</v>
      </c>
      <c r="BG340" s="19">
        <f t="shared" si="44"/>
        <v>0</v>
      </c>
      <c r="BH340" s="19">
        <f t="shared" si="44"/>
        <v>0</v>
      </c>
      <c r="BI340" s="19">
        <f t="shared" si="44"/>
        <v>0</v>
      </c>
      <c r="BJ340" s="19">
        <f t="shared" si="44"/>
        <v>0</v>
      </c>
      <c r="BK340" s="19">
        <f t="shared" si="44"/>
        <v>0</v>
      </c>
      <c r="BL340" s="19">
        <f t="shared" si="44"/>
        <v>0</v>
      </c>
      <c r="BM340" s="19">
        <f t="shared" si="44"/>
        <v>0</v>
      </c>
      <c r="BN340" s="19">
        <f t="shared" si="44"/>
        <v>0</v>
      </c>
      <c r="BO340" s="19">
        <f t="shared" si="44"/>
        <v>0</v>
      </c>
      <c r="BP340" s="19">
        <f t="shared" si="44"/>
        <v>0</v>
      </c>
      <c r="BQ340" s="19">
        <f t="shared" si="44"/>
        <v>0</v>
      </c>
      <c r="BR340" s="19">
        <f t="shared" si="44"/>
        <v>0</v>
      </c>
      <c r="BS340" s="19">
        <f t="shared" si="44"/>
        <v>0</v>
      </c>
      <c r="BT340" s="19">
        <f t="shared" si="44"/>
        <v>0</v>
      </c>
      <c r="BU340" s="19">
        <f t="shared" si="44"/>
        <v>0</v>
      </c>
      <c r="BV340" s="19">
        <f t="shared" si="44"/>
        <v>0</v>
      </c>
      <c r="BW340" s="19">
        <f t="shared" si="44"/>
        <v>0</v>
      </c>
      <c r="BX340" s="19">
        <f t="shared" si="44"/>
        <v>0</v>
      </c>
      <c r="BY340" s="19">
        <f t="shared" si="44"/>
        <v>0</v>
      </c>
      <c r="BZ340" s="19">
        <f t="shared" si="44"/>
        <v>0</v>
      </c>
      <c r="CA340" s="19">
        <f t="shared" si="44"/>
        <v>0</v>
      </c>
      <c r="CB340" s="19">
        <f t="shared" si="44"/>
        <v>0</v>
      </c>
      <c r="CC340" s="19">
        <f t="shared" si="44"/>
        <v>0</v>
      </c>
      <c r="CD340" s="19">
        <f t="shared" si="44"/>
        <v>0</v>
      </c>
      <c r="CE340" s="19">
        <f t="shared" si="44"/>
        <v>0</v>
      </c>
      <c r="CF340" s="19">
        <f t="shared" si="44"/>
        <v>0</v>
      </c>
      <c r="CG340" s="19">
        <f t="shared" si="44"/>
        <v>0</v>
      </c>
      <c r="CH340" s="19">
        <f t="shared" si="44"/>
        <v>0</v>
      </c>
      <c r="CI340" s="19">
        <f t="shared" si="44"/>
        <v>0</v>
      </c>
      <c r="CJ340" s="19">
        <f t="shared" si="44"/>
        <v>0</v>
      </c>
      <c r="CK340" s="19">
        <f t="shared" si="44"/>
        <v>0</v>
      </c>
      <c r="CL340" s="19">
        <f t="shared" si="44"/>
        <v>0</v>
      </c>
      <c r="CM340" s="19">
        <f t="shared" si="44"/>
        <v>0</v>
      </c>
      <c r="CN340" s="19">
        <f t="shared" si="44"/>
        <v>0</v>
      </c>
      <c r="CO340" s="19">
        <f t="shared" si="44"/>
        <v>0</v>
      </c>
      <c r="CP340" s="19">
        <f t="shared" si="44"/>
        <v>0</v>
      </c>
      <c r="CQ340" s="19">
        <f t="shared" si="44"/>
        <v>0</v>
      </c>
      <c r="CR340" s="19">
        <f t="shared" si="44"/>
        <v>0</v>
      </c>
      <c r="CS340" s="19">
        <f t="shared" si="44"/>
        <v>0</v>
      </c>
      <c r="CT340" s="19">
        <f t="shared" si="44"/>
        <v>0</v>
      </c>
      <c r="CU340" s="19">
        <f t="shared" si="44"/>
        <v>0</v>
      </c>
      <c r="CV340" s="19">
        <f t="shared" si="44"/>
        <v>0</v>
      </c>
      <c r="CW340" s="19">
        <f t="shared" si="44"/>
        <v>0</v>
      </c>
      <c r="CX340" s="19">
        <f t="shared" si="44"/>
        <v>0</v>
      </c>
      <c r="CY340" s="19">
        <f t="shared" si="44"/>
        <v>0</v>
      </c>
    </row>
    <row r="341" spans="1:103" ht="15.75" customHeight="1" x14ac:dyDescent="0.3">
      <c r="A341" s="14" t="s">
        <v>212</v>
      </c>
      <c r="C341" s="19">
        <f>C340</f>
        <v>0</v>
      </c>
      <c r="D341" s="19">
        <f t="shared" ref="D341:AQ341" si="45">C341+D340</f>
        <v>0</v>
      </c>
      <c r="E341" s="19">
        <f t="shared" si="45"/>
        <v>0</v>
      </c>
      <c r="F341" s="19">
        <f t="shared" si="45"/>
        <v>0</v>
      </c>
      <c r="G341" s="19">
        <f t="shared" si="45"/>
        <v>0</v>
      </c>
      <c r="H341" s="19">
        <f t="shared" si="45"/>
        <v>0</v>
      </c>
      <c r="I341" s="19">
        <f t="shared" si="45"/>
        <v>0</v>
      </c>
      <c r="J341" s="19">
        <f t="shared" si="45"/>
        <v>0</v>
      </c>
      <c r="K341" s="19">
        <f t="shared" si="45"/>
        <v>0</v>
      </c>
      <c r="L341" s="19">
        <f t="shared" si="45"/>
        <v>0</v>
      </c>
      <c r="M341" s="19">
        <f t="shared" si="45"/>
        <v>0</v>
      </c>
      <c r="N341" s="19">
        <f t="shared" si="45"/>
        <v>0</v>
      </c>
      <c r="O341" s="19">
        <f t="shared" si="45"/>
        <v>0</v>
      </c>
      <c r="P341" s="19">
        <f t="shared" si="45"/>
        <v>0</v>
      </c>
      <c r="Q341" s="19">
        <f t="shared" si="45"/>
        <v>0</v>
      </c>
      <c r="R341" s="19">
        <f t="shared" si="45"/>
        <v>0</v>
      </c>
      <c r="S341" s="19">
        <f t="shared" si="45"/>
        <v>0</v>
      </c>
      <c r="T341" s="19">
        <f t="shared" si="45"/>
        <v>0</v>
      </c>
      <c r="U341" s="19">
        <f t="shared" si="45"/>
        <v>0</v>
      </c>
      <c r="V341" s="19">
        <f t="shared" si="45"/>
        <v>0</v>
      </c>
      <c r="W341" s="19">
        <f t="shared" si="45"/>
        <v>0</v>
      </c>
      <c r="X341" s="19">
        <f t="shared" si="45"/>
        <v>0</v>
      </c>
      <c r="Y341" s="19">
        <f t="shared" si="45"/>
        <v>0</v>
      </c>
      <c r="Z341" s="19">
        <f t="shared" si="45"/>
        <v>0</v>
      </c>
      <c r="AA341" s="19">
        <f t="shared" si="45"/>
        <v>0</v>
      </c>
      <c r="AB341" s="19">
        <f t="shared" si="45"/>
        <v>0</v>
      </c>
      <c r="AC341" s="19">
        <f t="shared" si="45"/>
        <v>0</v>
      </c>
      <c r="AD341" s="19">
        <f t="shared" si="45"/>
        <v>0</v>
      </c>
      <c r="AE341" s="19">
        <f t="shared" si="45"/>
        <v>0</v>
      </c>
      <c r="AF341" s="19">
        <f t="shared" si="45"/>
        <v>0</v>
      </c>
      <c r="AG341" s="19">
        <f t="shared" si="45"/>
        <v>0</v>
      </c>
      <c r="AH341" s="19">
        <f t="shared" si="45"/>
        <v>0</v>
      </c>
      <c r="AI341" s="19">
        <f t="shared" si="45"/>
        <v>0</v>
      </c>
      <c r="AJ341" s="19">
        <f t="shared" si="45"/>
        <v>0</v>
      </c>
      <c r="AK341" s="19">
        <f t="shared" si="45"/>
        <v>0</v>
      </c>
      <c r="AL341" s="19">
        <f t="shared" si="45"/>
        <v>0</v>
      </c>
      <c r="AM341" s="19">
        <f t="shared" si="45"/>
        <v>0</v>
      </c>
      <c r="AN341" s="19">
        <f t="shared" si="45"/>
        <v>0</v>
      </c>
      <c r="AO341" s="19">
        <f t="shared" si="45"/>
        <v>0</v>
      </c>
      <c r="AP341" s="19">
        <f t="shared" si="45"/>
        <v>0</v>
      </c>
      <c r="AQ341" s="19">
        <f t="shared" si="45"/>
        <v>0</v>
      </c>
      <c r="AR341" s="19">
        <f t="shared" ref="AR341" si="46">AQ341+AR340</f>
        <v>0</v>
      </c>
      <c r="AS341" s="19">
        <f t="shared" ref="AS341" si="47">AR341+AS340</f>
        <v>0</v>
      </c>
      <c r="AT341" s="19">
        <f t="shared" ref="AT341" si="48">AS341+AT340</f>
        <v>0</v>
      </c>
      <c r="AU341" s="19">
        <f t="shared" ref="AU341" si="49">AT341+AU340</f>
        <v>0</v>
      </c>
      <c r="AV341" s="19">
        <f t="shared" ref="AV341" si="50">AU341+AV340</f>
        <v>0</v>
      </c>
      <c r="AW341" s="19">
        <f t="shared" ref="AW341" si="51">AV341+AW340</f>
        <v>0</v>
      </c>
      <c r="AX341" s="19">
        <f t="shared" ref="AX341" si="52">AW341+AX340</f>
        <v>0</v>
      </c>
      <c r="AY341" s="19">
        <f t="shared" ref="AY341" si="53">AX341+AY340</f>
        <v>0</v>
      </c>
      <c r="AZ341" s="19">
        <f t="shared" ref="AZ341" si="54">AY341+AZ340</f>
        <v>0</v>
      </c>
      <c r="BA341" s="19">
        <f t="shared" ref="BA341" si="55">AZ341+BA340</f>
        <v>0</v>
      </c>
      <c r="BB341" s="19">
        <f t="shared" ref="BB341" si="56">BA341+BB340</f>
        <v>0</v>
      </c>
      <c r="BC341" s="19">
        <f t="shared" ref="BC341" si="57">BB341+BC340</f>
        <v>0</v>
      </c>
      <c r="BD341" s="19">
        <f t="shared" ref="BD341" si="58">BC341+BD340</f>
        <v>0</v>
      </c>
      <c r="BE341" s="19">
        <f t="shared" ref="BE341" si="59">BD341+BE340</f>
        <v>0</v>
      </c>
      <c r="BF341" s="19">
        <f t="shared" ref="BF341" si="60">BE341+BF340</f>
        <v>0</v>
      </c>
      <c r="BG341" s="19">
        <f t="shared" ref="BG341" si="61">BF341+BG340</f>
        <v>0</v>
      </c>
      <c r="BH341" s="19">
        <f t="shared" ref="BH341" si="62">BG341+BH340</f>
        <v>0</v>
      </c>
      <c r="BI341" s="19">
        <f t="shared" ref="BI341" si="63">BH341+BI340</f>
        <v>0</v>
      </c>
      <c r="BJ341" s="19">
        <f t="shared" ref="BJ341" si="64">BI341+BJ340</f>
        <v>0</v>
      </c>
      <c r="BK341" s="19">
        <f t="shared" ref="BK341" si="65">BJ341+BK340</f>
        <v>0</v>
      </c>
      <c r="BL341" s="19">
        <f t="shared" ref="BL341" si="66">BK341+BL340</f>
        <v>0</v>
      </c>
      <c r="BM341" s="19">
        <f t="shared" ref="BM341" si="67">BL341+BM340</f>
        <v>0</v>
      </c>
      <c r="BN341" s="19">
        <f t="shared" ref="BN341" si="68">BM341+BN340</f>
        <v>0</v>
      </c>
      <c r="BO341" s="19">
        <f t="shared" ref="BO341" si="69">BN341+BO340</f>
        <v>0</v>
      </c>
      <c r="BP341" s="19">
        <f t="shared" ref="BP341" si="70">BO341+BP340</f>
        <v>0</v>
      </c>
      <c r="BQ341" s="19">
        <f t="shared" ref="BQ341" si="71">BP341+BQ340</f>
        <v>0</v>
      </c>
      <c r="BR341" s="19">
        <f t="shared" ref="BR341" si="72">BQ341+BR340</f>
        <v>0</v>
      </c>
      <c r="BS341" s="19">
        <f t="shared" ref="BS341" si="73">BR341+BS340</f>
        <v>0</v>
      </c>
      <c r="BT341" s="19">
        <f t="shared" ref="BT341" si="74">BS341+BT340</f>
        <v>0</v>
      </c>
      <c r="BU341" s="19">
        <f t="shared" ref="BU341" si="75">BT341+BU340</f>
        <v>0</v>
      </c>
      <c r="BV341" s="19">
        <f t="shared" ref="BV341" si="76">BU341+BV340</f>
        <v>0</v>
      </c>
      <c r="BW341" s="19">
        <f t="shared" ref="BW341" si="77">BV341+BW340</f>
        <v>0</v>
      </c>
      <c r="BX341" s="19">
        <f t="shared" ref="BX341" si="78">BW341+BX340</f>
        <v>0</v>
      </c>
      <c r="BY341" s="19">
        <f t="shared" ref="BY341" si="79">BX341+BY340</f>
        <v>0</v>
      </c>
      <c r="BZ341" s="19">
        <f t="shared" ref="BZ341" si="80">BY341+BZ340</f>
        <v>0</v>
      </c>
      <c r="CA341" s="19">
        <f t="shared" ref="CA341" si="81">BZ341+CA340</f>
        <v>0</v>
      </c>
      <c r="CB341" s="19">
        <f t="shared" ref="CB341" si="82">CA341+CB340</f>
        <v>0</v>
      </c>
      <c r="CC341" s="19">
        <f t="shared" ref="CC341" si="83">CB341+CC340</f>
        <v>0</v>
      </c>
      <c r="CD341" s="19">
        <f t="shared" ref="CD341" si="84">CC341+CD340</f>
        <v>0</v>
      </c>
      <c r="CE341" s="19">
        <f t="shared" ref="CE341" si="85">CD341+CE340</f>
        <v>0</v>
      </c>
      <c r="CF341" s="19">
        <f t="shared" ref="CF341" si="86">CE341+CF340</f>
        <v>0</v>
      </c>
      <c r="CG341" s="19">
        <f t="shared" ref="CG341" si="87">CF341+CG340</f>
        <v>0</v>
      </c>
      <c r="CH341" s="19">
        <f t="shared" ref="CH341" si="88">CG341+CH340</f>
        <v>0</v>
      </c>
      <c r="CI341" s="19">
        <f t="shared" ref="CI341" si="89">CH341+CI340</f>
        <v>0</v>
      </c>
      <c r="CJ341" s="19">
        <f t="shared" ref="CJ341" si="90">CI341+CJ340</f>
        <v>0</v>
      </c>
      <c r="CK341" s="19">
        <f t="shared" ref="CK341" si="91">CJ341+CK340</f>
        <v>0</v>
      </c>
      <c r="CL341" s="19">
        <f t="shared" ref="CL341" si="92">CK341+CL340</f>
        <v>0</v>
      </c>
      <c r="CM341" s="19">
        <f t="shared" ref="CM341" si="93">CL341+CM340</f>
        <v>0</v>
      </c>
      <c r="CN341" s="19">
        <f t="shared" ref="CN341" si="94">CM341+CN340</f>
        <v>0</v>
      </c>
      <c r="CO341" s="19">
        <f t="shared" ref="CO341" si="95">CN341+CO340</f>
        <v>0</v>
      </c>
      <c r="CP341" s="19">
        <f t="shared" ref="CP341" si="96">CO341+CP340</f>
        <v>0</v>
      </c>
      <c r="CQ341" s="19">
        <f t="shared" ref="CQ341" si="97">CP341+CQ340</f>
        <v>0</v>
      </c>
      <c r="CR341" s="19">
        <f t="shared" ref="CR341" si="98">CQ341+CR340</f>
        <v>0</v>
      </c>
      <c r="CS341" s="19">
        <f t="shared" ref="CS341" si="99">CR341+CS340</f>
        <v>0</v>
      </c>
      <c r="CT341" s="19">
        <f t="shared" ref="CT341" si="100">CS341+CT340</f>
        <v>0</v>
      </c>
      <c r="CU341" s="19">
        <f t="shared" ref="CU341" si="101">CT341+CU340</f>
        <v>0</v>
      </c>
      <c r="CV341" s="19">
        <f t="shared" ref="CV341" si="102">CU341+CV340</f>
        <v>0</v>
      </c>
      <c r="CW341" s="19">
        <f t="shared" ref="CW341" si="103">CV341+CW340</f>
        <v>0</v>
      </c>
      <c r="CX341" s="19">
        <f t="shared" ref="CX341" si="104">CW341+CX340</f>
        <v>0</v>
      </c>
      <c r="CY341" s="19">
        <f t="shared" ref="CY341" si="105">CX341+CY340</f>
        <v>0</v>
      </c>
    </row>
    <row r="342" spans="1:103" ht="15.75" customHeight="1" x14ac:dyDescent="0.3">
      <c r="A342" s="16"/>
      <c r="D342" s="20"/>
    </row>
    <row r="343" spans="1:103" ht="15.75" customHeight="1" x14ac:dyDescent="0.3">
      <c r="A343" s="14" t="s">
        <v>213</v>
      </c>
      <c r="C343" s="19">
        <f>SUM(C340:CY340)/'Invoer - uitgebreid'!C11</f>
        <v>0</v>
      </c>
    </row>
    <row r="344" spans="1:103" ht="15.75" customHeight="1" x14ac:dyDescent="0.3">
      <c r="A344" s="14" t="s">
        <v>214</v>
      </c>
      <c r="C344" s="19">
        <f>IF(C343&lt;&gt;0,C343/'Invoer - uitgebreid'!B11,0)</f>
        <v>0</v>
      </c>
    </row>
    <row r="345" spans="1:103" ht="15.75" customHeight="1" x14ac:dyDescent="0.25"/>
    <row r="346" spans="1:103" ht="15.75" customHeight="1" x14ac:dyDescent="0.25"/>
    <row r="347" spans="1:103" ht="15.75" customHeight="1" thickBot="1" x14ac:dyDescent="0.45">
      <c r="A347" s="5" t="s">
        <v>503</v>
      </c>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row>
    <row r="348" spans="1:103" ht="15.75" customHeight="1" thickTop="1" thickBot="1" x14ac:dyDescent="0.35">
      <c r="C348" s="11"/>
      <c r="D348" s="11" t="s">
        <v>75</v>
      </c>
      <c r="E348" s="11"/>
      <c r="F348" s="11"/>
      <c r="G348" s="11"/>
      <c r="H348" s="11"/>
      <c r="I348" s="11"/>
      <c r="J348" s="11"/>
      <c r="K348" s="11"/>
      <c r="L348" s="11"/>
      <c r="M348" s="11"/>
      <c r="N348" s="11"/>
      <c r="O348" s="11"/>
      <c r="P348" s="11"/>
      <c r="Q348" s="11"/>
      <c r="R348" s="11"/>
      <c r="S348" s="11"/>
      <c r="T348" s="11"/>
      <c r="U348" s="11"/>
      <c r="V348" s="11"/>
      <c r="W348" s="11"/>
    </row>
    <row r="349" spans="1:103" ht="15.75" customHeight="1" thickBot="1" x14ac:dyDescent="0.4">
      <c r="A349" s="269" t="s">
        <v>45</v>
      </c>
      <c r="B349" s="1" t="s">
        <v>205</v>
      </c>
      <c r="C349" s="1">
        <v>0</v>
      </c>
      <c r="D349" s="11">
        <v>1</v>
      </c>
      <c r="E349" s="11">
        <v>2</v>
      </c>
      <c r="F349" s="11">
        <v>3</v>
      </c>
      <c r="G349" s="11">
        <v>4</v>
      </c>
      <c r="H349" s="11">
        <v>5</v>
      </c>
      <c r="I349" s="11">
        <v>6</v>
      </c>
      <c r="J349" s="11">
        <v>7</v>
      </c>
      <c r="K349" s="11">
        <v>8</v>
      </c>
      <c r="L349" s="11">
        <v>9</v>
      </c>
      <c r="M349" s="11">
        <v>10</v>
      </c>
      <c r="N349" s="11">
        <v>11</v>
      </c>
      <c r="O349" s="11">
        <v>12</v>
      </c>
      <c r="P349" s="11">
        <v>13</v>
      </c>
      <c r="Q349" s="11">
        <v>14</v>
      </c>
      <c r="R349" s="11">
        <v>15</v>
      </c>
      <c r="S349" s="11">
        <v>16</v>
      </c>
      <c r="T349" s="11">
        <v>17</v>
      </c>
      <c r="U349" s="11">
        <v>18</v>
      </c>
      <c r="V349" s="11">
        <v>19</v>
      </c>
      <c r="W349" s="11">
        <v>20</v>
      </c>
      <c r="X349" s="11">
        <v>21</v>
      </c>
      <c r="Y349" s="11">
        <v>22</v>
      </c>
      <c r="Z349" s="11">
        <v>23</v>
      </c>
      <c r="AA349" s="11">
        <v>24</v>
      </c>
      <c r="AB349" s="11">
        <v>25</v>
      </c>
      <c r="AC349" s="11">
        <v>26</v>
      </c>
      <c r="AD349" s="11">
        <v>27</v>
      </c>
      <c r="AE349" s="11">
        <v>28</v>
      </c>
      <c r="AF349" s="11">
        <v>29</v>
      </c>
      <c r="AG349" s="11">
        <v>30</v>
      </c>
      <c r="AH349" s="11">
        <v>31</v>
      </c>
      <c r="AI349" s="11">
        <v>32</v>
      </c>
      <c r="AJ349" s="11">
        <v>33</v>
      </c>
      <c r="AK349" s="11">
        <v>34</v>
      </c>
      <c r="AL349" s="11">
        <v>35</v>
      </c>
      <c r="AM349" s="11">
        <v>36</v>
      </c>
      <c r="AN349" s="11">
        <v>37</v>
      </c>
      <c r="AO349" s="11">
        <v>38</v>
      </c>
      <c r="AP349" s="11">
        <v>39</v>
      </c>
      <c r="AQ349" s="11">
        <v>40</v>
      </c>
      <c r="AR349" s="11">
        <v>41</v>
      </c>
      <c r="AS349" s="11">
        <v>42</v>
      </c>
      <c r="AT349" s="11">
        <v>43</v>
      </c>
      <c r="AU349" s="11">
        <v>44</v>
      </c>
      <c r="AV349" s="11">
        <v>45</v>
      </c>
      <c r="AW349" s="11">
        <v>46</v>
      </c>
      <c r="AX349" s="11">
        <v>47</v>
      </c>
      <c r="AY349" s="11">
        <v>48</v>
      </c>
      <c r="AZ349" s="11">
        <v>49</v>
      </c>
      <c r="BA349" s="11">
        <v>50</v>
      </c>
      <c r="BB349" s="11">
        <v>51</v>
      </c>
      <c r="BC349" s="11">
        <v>52</v>
      </c>
      <c r="BD349" s="11">
        <v>53</v>
      </c>
      <c r="BE349" s="11">
        <v>54</v>
      </c>
      <c r="BF349" s="11">
        <v>55</v>
      </c>
      <c r="BG349" s="11">
        <v>56</v>
      </c>
      <c r="BH349" s="11">
        <v>57</v>
      </c>
      <c r="BI349" s="11">
        <v>58</v>
      </c>
      <c r="BJ349" s="11">
        <v>59</v>
      </c>
      <c r="BK349" s="11">
        <v>60</v>
      </c>
      <c r="BL349" s="11">
        <v>61</v>
      </c>
      <c r="BM349" s="11">
        <v>62</v>
      </c>
      <c r="BN349" s="11">
        <v>63</v>
      </c>
      <c r="BO349" s="11">
        <v>64</v>
      </c>
      <c r="BP349" s="11">
        <v>65</v>
      </c>
      <c r="BQ349" s="11">
        <v>66</v>
      </c>
      <c r="BR349" s="11">
        <v>67</v>
      </c>
      <c r="BS349" s="11">
        <v>68</v>
      </c>
      <c r="BT349" s="11">
        <v>69</v>
      </c>
      <c r="BU349" s="11">
        <v>70</v>
      </c>
      <c r="BV349" s="11">
        <v>71</v>
      </c>
      <c r="BW349" s="11">
        <v>72</v>
      </c>
      <c r="BX349" s="11">
        <v>73</v>
      </c>
      <c r="BY349" s="11">
        <v>74</v>
      </c>
      <c r="BZ349" s="11">
        <v>75</v>
      </c>
      <c r="CA349" s="11">
        <v>76</v>
      </c>
      <c r="CB349" s="11">
        <v>77</v>
      </c>
      <c r="CC349" s="11">
        <v>78</v>
      </c>
      <c r="CD349" s="11">
        <v>79</v>
      </c>
      <c r="CE349" s="11">
        <v>80</v>
      </c>
      <c r="CF349" s="11">
        <v>81</v>
      </c>
      <c r="CG349" s="11">
        <v>82</v>
      </c>
      <c r="CH349" s="11">
        <v>83</v>
      </c>
      <c r="CI349" s="11">
        <v>84</v>
      </c>
      <c r="CJ349" s="11">
        <v>85</v>
      </c>
      <c r="CK349" s="11">
        <v>86</v>
      </c>
      <c r="CL349" s="11">
        <v>87</v>
      </c>
      <c r="CM349" s="11">
        <v>88</v>
      </c>
      <c r="CN349" s="11">
        <v>89</v>
      </c>
      <c r="CO349" s="11">
        <v>90</v>
      </c>
      <c r="CP349" s="11">
        <v>91</v>
      </c>
      <c r="CQ349" s="11">
        <v>92</v>
      </c>
      <c r="CR349" s="11">
        <v>93</v>
      </c>
      <c r="CS349" s="11">
        <v>94</v>
      </c>
      <c r="CT349" s="11">
        <v>95</v>
      </c>
      <c r="CU349" s="11">
        <v>96</v>
      </c>
      <c r="CV349" s="11">
        <v>97</v>
      </c>
      <c r="CW349" s="11">
        <v>98</v>
      </c>
      <c r="CX349" s="11">
        <v>99</v>
      </c>
      <c r="CY349" s="11">
        <v>100</v>
      </c>
    </row>
    <row r="350" spans="1:103" ht="15.75" customHeight="1" thickTop="1" thickBot="1" x14ac:dyDescent="0.35">
      <c r="A350" s="14" t="s">
        <v>206</v>
      </c>
      <c r="B350" s="174">
        <f>'Economische variabelen'!AB73</f>
        <v>9000</v>
      </c>
      <c r="C350" s="175">
        <f>B350*'Invoer - uitgebreid'!$F11</f>
        <v>0</v>
      </c>
      <c r="D350" s="20">
        <v>0</v>
      </c>
      <c r="E350" s="20">
        <v>0</v>
      </c>
      <c r="F350" s="20">
        <v>0</v>
      </c>
      <c r="G350" s="20">
        <v>0</v>
      </c>
      <c r="H350" s="20">
        <v>0</v>
      </c>
      <c r="I350" s="20">
        <v>0</v>
      </c>
      <c r="J350" s="20">
        <v>0</v>
      </c>
      <c r="K350" s="20">
        <v>0</v>
      </c>
      <c r="L350" s="20">
        <v>0</v>
      </c>
      <c r="M350" s="20">
        <v>0</v>
      </c>
      <c r="N350" s="20">
        <v>0</v>
      </c>
      <c r="O350" s="20">
        <v>0</v>
      </c>
      <c r="P350" s="20">
        <v>0</v>
      </c>
      <c r="Q350" s="20">
        <v>0</v>
      </c>
      <c r="R350" s="20">
        <v>0</v>
      </c>
    </row>
    <row r="351" spans="1:103" ht="15.75" customHeight="1" thickTop="1" thickBot="1" x14ac:dyDescent="0.35">
      <c r="A351" s="14" t="s">
        <v>47</v>
      </c>
      <c r="B351" s="174">
        <f>'Economische variabelen'!AB74</f>
        <v>9000</v>
      </c>
      <c r="C351" s="175">
        <f>B351*'Invoer - uitgebreid'!$F11</f>
        <v>0</v>
      </c>
      <c r="D351" s="20"/>
      <c r="E351" s="20"/>
      <c r="F351" s="20"/>
      <c r="G351" s="20"/>
      <c r="H351" s="20"/>
      <c r="I351" s="20"/>
      <c r="J351" s="20"/>
      <c r="K351" s="20"/>
      <c r="L351" s="20"/>
      <c r="M351" s="20"/>
      <c r="N351" s="20"/>
      <c r="O351" s="20"/>
      <c r="P351" s="20"/>
      <c r="Q351" s="20"/>
      <c r="R351" s="20"/>
    </row>
    <row r="352" spans="1:103" ht="15.75" customHeight="1" thickTop="1" x14ac:dyDescent="0.25"/>
    <row r="353" spans="1:165" ht="15.75" customHeight="1" thickBot="1" x14ac:dyDescent="0.4">
      <c r="A353" s="269" t="s">
        <v>48</v>
      </c>
      <c r="B353" s="1" t="s">
        <v>205</v>
      </c>
    </row>
    <row r="354" spans="1:165" ht="15.75" customHeight="1" thickTop="1" thickBot="1" x14ac:dyDescent="0.35">
      <c r="A354" s="258" t="s">
        <v>377</v>
      </c>
      <c r="B354" s="174">
        <f>'Economische variabelen'!AB77</f>
        <v>500</v>
      </c>
      <c r="C354" s="20"/>
      <c r="D354" s="175">
        <f>IF(D349&lt;='Invoer - uitgebreid'!$G11,'Invoer - uitgebreid'!$F11*$B354,0)</f>
        <v>0</v>
      </c>
      <c r="E354" s="175">
        <f>IF(E349&lt;='Invoer - uitgebreid'!$G11,'Invoer - uitgebreid'!$F11*$B354,0)</f>
        <v>0</v>
      </c>
      <c r="F354" s="175">
        <f>IF(F349&lt;='Invoer - uitgebreid'!$G11,'Invoer - uitgebreid'!$F11*$B354,0)</f>
        <v>0</v>
      </c>
      <c r="G354" s="175">
        <f>IF(G349&lt;='Invoer - uitgebreid'!$G11,'Invoer - uitgebreid'!$F11*$B354,0)</f>
        <v>0</v>
      </c>
      <c r="H354" s="175">
        <f>IF(H349&lt;='Invoer - uitgebreid'!$G11,'Invoer - uitgebreid'!$F11*$B354,0)</f>
        <v>0</v>
      </c>
      <c r="I354" s="175">
        <f>IF(I349&lt;='Invoer - uitgebreid'!$G11,'Invoer - uitgebreid'!$F11*$B354,0)</f>
        <v>0</v>
      </c>
      <c r="J354" s="175">
        <f>IF(J349&lt;='Invoer - uitgebreid'!$G11,'Invoer - uitgebreid'!$F11*$B354,0)</f>
        <v>0</v>
      </c>
      <c r="K354" s="175">
        <f>IF(K349&lt;='Invoer - uitgebreid'!$G11,'Invoer - uitgebreid'!$F11*$B354,0)</f>
        <v>0</v>
      </c>
      <c r="L354" s="175">
        <f>IF(L349&lt;='Invoer - uitgebreid'!$G11,'Invoer - uitgebreid'!$F11*$B354,0)</f>
        <v>0</v>
      </c>
      <c r="M354" s="175">
        <f>IF(M349&lt;='Invoer - uitgebreid'!$G11,'Invoer - uitgebreid'!$F11*$B354,0)</f>
        <v>0</v>
      </c>
      <c r="N354" s="175">
        <f>IF(N349&lt;='Invoer - uitgebreid'!$G11,'Invoer - uitgebreid'!$F11*$B354,0)</f>
        <v>0</v>
      </c>
      <c r="O354" s="175">
        <f>IF(O349&lt;='Invoer - uitgebreid'!$G11,'Invoer - uitgebreid'!$F11*$B354,0)</f>
        <v>0</v>
      </c>
      <c r="P354" s="175">
        <f>IF(P349&lt;='Invoer - uitgebreid'!$G11,'Invoer - uitgebreid'!$F11*$B354,0)</f>
        <v>0</v>
      </c>
      <c r="Q354" s="175">
        <f>IF(Q349&lt;='Invoer - uitgebreid'!$G11,'Invoer - uitgebreid'!$F11*$B354,0)</f>
        <v>0</v>
      </c>
      <c r="R354" s="175">
        <f>IF(R349&lt;='Invoer - uitgebreid'!$G11,'Invoer - uitgebreid'!$F11*$B354,0)</f>
        <v>0</v>
      </c>
      <c r="S354" s="175">
        <f>IF(S349&lt;='Invoer - uitgebreid'!$G11,'Invoer - uitgebreid'!$F11*$B354,0)</f>
        <v>0</v>
      </c>
      <c r="T354" s="175">
        <f>IF(T349&lt;='Invoer - uitgebreid'!$G11,'Invoer - uitgebreid'!$F11*$B354,0)</f>
        <v>0</v>
      </c>
      <c r="U354" s="175">
        <f>IF(U349&lt;='Invoer - uitgebreid'!$G11,'Invoer - uitgebreid'!$F11*$B354,0)</f>
        <v>0</v>
      </c>
      <c r="V354" s="175">
        <f>IF(V349&lt;='Invoer - uitgebreid'!$G11,'Invoer - uitgebreid'!$F11*$B354,0)</f>
        <v>0</v>
      </c>
      <c r="W354" s="175">
        <f>IF(W349&lt;='Invoer - uitgebreid'!$G11,'Invoer - uitgebreid'!$F11*$B354,0)</f>
        <v>0</v>
      </c>
      <c r="X354" s="175">
        <f>IF(X349&lt;='Invoer - uitgebreid'!$G11,'Invoer - uitgebreid'!$F11*$B354,0)</f>
        <v>0</v>
      </c>
      <c r="Y354" s="175">
        <f>IF(Y349&lt;='Invoer - uitgebreid'!$G11,'Invoer - uitgebreid'!$F11*$B354,0)</f>
        <v>0</v>
      </c>
      <c r="Z354" s="175">
        <f>IF(Z349&lt;='Invoer - uitgebreid'!$G11,'Invoer - uitgebreid'!$F11*$B354,0)</f>
        <v>0</v>
      </c>
      <c r="AA354" s="175">
        <f>IF(AA349&lt;='Invoer - uitgebreid'!$G11,'Invoer - uitgebreid'!$F11*$B354,0)</f>
        <v>0</v>
      </c>
      <c r="AB354" s="175">
        <f>IF(AB349&lt;='Invoer - uitgebreid'!$G11,'Invoer - uitgebreid'!$F11*$B354,0)</f>
        <v>0</v>
      </c>
      <c r="AC354" s="175">
        <f>IF(AC349&lt;='Invoer - uitgebreid'!$G11,'Invoer - uitgebreid'!$F11*$B354,0)</f>
        <v>0</v>
      </c>
      <c r="AD354" s="175">
        <f>IF(AD349&lt;='Invoer - uitgebreid'!$G11,'Invoer - uitgebreid'!$F11*$B354,0)</f>
        <v>0</v>
      </c>
      <c r="AE354" s="175">
        <f>IF(AE349&lt;='Invoer - uitgebreid'!$G11,'Invoer - uitgebreid'!$F11*$B354,0)</f>
        <v>0</v>
      </c>
      <c r="AF354" s="175">
        <f>IF(AF349&lt;='Invoer - uitgebreid'!$G11,'Invoer - uitgebreid'!$F11*$B354,0)</f>
        <v>0</v>
      </c>
      <c r="AG354" s="175">
        <f>IF(AG349&lt;='Invoer - uitgebreid'!$G11,'Invoer - uitgebreid'!$F11*$B354,0)</f>
        <v>0</v>
      </c>
      <c r="AH354" s="175">
        <f>IF(AH349&lt;='Invoer - uitgebreid'!$G11,'Invoer - uitgebreid'!$F11*$B354,0)</f>
        <v>0</v>
      </c>
      <c r="AI354" s="175">
        <f>IF(AI349&lt;='Invoer - uitgebreid'!$G11,'Invoer - uitgebreid'!$F11*$B354,0)</f>
        <v>0</v>
      </c>
      <c r="AJ354" s="175">
        <f>IF(AJ349&lt;='Invoer - uitgebreid'!$G11,'Invoer - uitgebreid'!$F11*$B354,0)</f>
        <v>0</v>
      </c>
      <c r="AK354" s="175">
        <f>IF(AK349&lt;='Invoer - uitgebreid'!$G11,'Invoer - uitgebreid'!$F11*$B354,0)</f>
        <v>0</v>
      </c>
      <c r="AL354" s="175">
        <f>IF(AL349&lt;='Invoer - uitgebreid'!$G11,'Invoer - uitgebreid'!$F11*$B354,0)</f>
        <v>0</v>
      </c>
      <c r="AM354" s="175">
        <f>IF(AM349&lt;='Invoer - uitgebreid'!$G11,'Invoer - uitgebreid'!$F11*$B354,0)</f>
        <v>0</v>
      </c>
      <c r="AN354" s="175">
        <f>IF(AN349&lt;='Invoer - uitgebreid'!$G11,'Invoer - uitgebreid'!$F11*$B354,0)</f>
        <v>0</v>
      </c>
      <c r="AO354" s="175">
        <f>IF(AO349&lt;='Invoer - uitgebreid'!$G11,'Invoer - uitgebreid'!$F11*$B354,0)</f>
        <v>0</v>
      </c>
      <c r="AP354" s="175">
        <f>IF(AP349&lt;='Invoer - uitgebreid'!$G11,'Invoer - uitgebreid'!$F11*$B354,0)</f>
        <v>0</v>
      </c>
      <c r="AQ354" s="175">
        <f>IF(AQ349&lt;='Invoer - uitgebreid'!$G11,'Invoer - uitgebreid'!$F11*$B354,0)</f>
        <v>0</v>
      </c>
      <c r="AR354" s="175">
        <f>IF(AR349&lt;='Invoer - uitgebreid'!$G11,'Invoer - uitgebreid'!$F11*$B354,0)</f>
        <v>0</v>
      </c>
      <c r="AS354" s="175">
        <f>IF(AS349&lt;='Invoer - uitgebreid'!$G11,'Invoer - uitgebreid'!$F11*$B354,0)</f>
        <v>0</v>
      </c>
      <c r="AT354" s="175">
        <f>IF(AT349&lt;='Invoer - uitgebreid'!$G11,'Invoer - uitgebreid'!$F11*$B354,0)</f>
        <v>0</v>
      </c>
      <c r="AU354" s="175">
        <f>IF(AU349&lt;='Invoer - uitgebreid'!$G11,'Invoer - uitgebreid'!$F11*$B354,0)</f>
        <v>0</v>
      </c>
      <c r="AV354" s="175">
        <f>IF(AV349&lt;='Invoer - uitgebreid'!$G11,'Invoer - uitgebreid'!$F11*$B354,0)</f>
        <v>0</v>
      </c>
      <c r="AW354" s="175">
        <f>IF(AW349&lt;='Invoer - uitgebreid'!$G11,'Invoer - uitgebreid'!$F11*$B354,0)</f>
        <v>0</v>
      </c>
      <c r="AX354" s="175">
        <f>IF(AX349&lt;='Invoer - uitgebreid'!$G11,'Invoer - uitgebreid'!$F11*$B354,0)</f>
        <v>0</v>
      </c>
      <c r="AY354" s="175">
        <f>IF(AY349&lt;='Invoer - uitgebreid'!$G11,'Invoer - uitgebreid'!$F11*$B354,0)</f>
        <v>0</v>
      </c>
      <c r="AZ354" s="175">
        <f>IF(AZ349&lt;='Invoer - uitgebreid'!$G11,'Invoer - uitgebreid'!$F11*$B354,0)</f>
        <v>0</v>
      </c>
      <c r="BA354" s="175">
        <f>IF(BA349&lt;='Invoer - uitgebreid'!$G11,'Invoer - uitgebreid'!$F11*$B354,0)</f>
        <v>0</v>
      </c>
      <c r="BB354" s="175">
        <f>IF(BB349&lt;='Invoer - uitgebreid'!$G11,'Invoer - uitgebreid'!$F11*$B354,0)</f>
        <v>0</v>
      </c>
      <c r="BC354" s="175">
        <f>IF(BC349&lt;='Invoer - uitgebreid'!$G11,'Invoer - uitgebreid'!$F11*$B354,0)</f>
        <v>0</v>
      </c>
      <c r="BD354" s="175">
        <f>IF(BD349&lt;='Invoer - uitgebreid'!$G11,'Invoer - uitgebreid'!$F11*$B354,0)</f>
        <v>0</v>
      </c>
      <c r="BE354" s="175">
        <f>IF(BE349&lt;='Invoer - uitgebreid'!$G11,'Invoer - uitgebreid'!$F11*$B354,0)</f>
        <v>0</v>
      </c>
      <c r="BF354" s="175">
        <f>IF(BF349&lt;='Invoer - uitgebreid'!$G11,'Invoer - uitgebreid'!$F11*$B354,0)</f>
        <v>0</v>
      </c>
      <c r="BG354" s="175">
        <f>IF(BG349&lt;='Invoer - uitgebreid'!$G11,'Invoer - uitgebreid'!$F11*$B354,0)</f>
        <v>0</v>
      </c>
      <c r="BH354" s="175">
        <f>IF(BH349&lt;='Invoer - uitgebreid'!$G11,'Invoer - uitgebreid'!$F11*$B354,0)</f>
        <v>0</v>
      </c>
      <c r="BI354" s="175">
        <f>IF(BI349&lt;='Invoer - uitgebreid'!$G11,'Invoer - uitgebreid'!$F11*$B354,0)</f>
        <v>0</v>
      </c>
      <c r="BJ354" s="175">
        <f>IF(BJ349&lt;='Invoer - uitgebreid'!$G11,'Invoer - uitgebreid'!$F11*$B354,0)</f>
        <v>0</v>
      </c>
      <c r="BK354" s="175">
        <f>IF(BK349&lt;='Invoer - uitgebreid'!$G11,'Invoer - uitgebreid'!$F11*$B354,0)</f>
        <v>0</v>
      </c>
      <c r="BL354" s="175">
        <f>IF(BL349&lt;='Invoer - uitgebreid'!$G11,'Invoer - uitgebreid'!$F11*$B354,0)</f>
        <v>0</v>
      </c>
      <c r="BM354" s="175">
        <f>IF(BM349&lt;='Invoer - uitgebreid'!$G11,'Invoer - uitgebreid'!$F11*$B354,0)</f>
        <v>0</v>
      </c>
      <c r="BN354" s="175">
        <f>IF(BN349&lt;='Invoer - uitgebreid'!$G11,'Invoer - uitgebreid'!$F11*$B354,0)</f>
        <v>0</v>
      </c>
      <c r="BO354" s="175">
        <f>IF(BO349&lt;='Invoer - uitgebreid'!$G11,'Invoer - uitgebreid'!$F11*$B354,0)</f>
        <v>0</v>
      </c>
      <c r="BP354" s="175">
        <f>IF(BP349&lt;='Invoer - uitgebreid'!$G11,'Invoer - uitgebreid'!$F11*$B354,0)</f>
        <v>0</v>
      </c>
      <c r="BQ354" s="175">
        <f>IF(BQ349&lt;='Invoer - uitgebreid'!$G11,'Invoer - uitgebreid'!$F11*$B354,0)</f>
        <v>0</v>
      </c>
      <c r="BR354" s="175">
        <f>IF(BR349&lt;='Invoer - uitgebreid'!$G11,'Invoer - uitgebreid'!$F11*$B354,0)</f>
        <v>0</v>
      </c>
      <c r="BS354" s="175">
        <f>IF(BS349&lt;='Invoer - uitgebreid'!$G11,'Invoer - uitgebreid'!$F11*$B354,0)</f>
        <v>0</v>
      </c>
      <c r="BT354" s="175">
        <f>IF(BT349&lt;='Invoer - uitgebreid'!$G11,'Invoer - uitgebreid'!$F11*$B354,0)</f>
        <v>0</v>
      </c>
      <c r="BU354" s="175">
        <f>IF(BU349&lt;='Invoer - uitgebreid'!$G11,'Invoer - uitgebreid'!$F11*$B354,0)</f>
        <v>0</v>
      </c>
      <c r="BV354" s="175">
        <f>IF(BV349&lt;='Invoer - uitgebreid'!$G11,'Invoer - uitgebreid'!$F11*$B354,0)</f>
        <v>0</v>
      </c>
      <c r="BW354" s="175">
        <f>IF(BW349&lt;='Invoer - uitgebreid'!$G11,'Invoer - uitgebreid'!$F11*$B354,0)</f>
        <v>0</v>
      </c>
      <c r="BX354" s="175">
        <f>IF(BX349&lt;='Invoer - uitgebreid'!$G11,'Invoer - uitgebreid'!$F11*$B354,0)</f>
        <v>0</v>
      </c>
      <c r="BY354" s="175">
        <f>IF(BY349&lt;='Invoer - uitgebreid'!$G11,'Invoer - uitgebreid'!$F11*$B354,0)</f>
        <v>0</v>
      </c>
      <c r="BZ354" s="175">
        <f>IF(BZ349&lt;='Invoer - uitgebreid'!$G11,'Invoer - uitgebreid'!$F11*$B354,0)</f>
        <v>0</v>
      </c>
      <c r="CA354" s="175">
        <f>IF(CA349&lt;='Invoer - uitgebreid'!$G11,'Invoer - uitgebreid'!$F11*$B354,0)</f>
        <v>0</v>
      </c>
      <c r="CB354" s="175">
        <f>IF(CB349&lt;='Invoer - uitgebreid'!$G11,'Invoer - uitgebreid'!$F11*$B354,0)</f>
        <v>0</v>
      </c>
      <c r="CC354" s="175">
        <f>IF(CC349&lt;='Invoer - uitgebreid'!$G11,'Invoer - uitgebreid'!$F11*$B354,0)</f>
        <v>0</v>
      </c>
      <c r="CD354" s="175">
        <f>IF(CD349&lt;='Invoer - uitgebreid'!$G11,'Invoer - uitgebreid'!$F11*$B354,0)</f>
        <v>0</v>
      </c>
      <c r="CE354" s="175">
        <f>IF(CE349&lt;='Invoer - uitgebreid'!$G11,'Invoer - uitgebreid'!$F11*$B354,0)</f>
        <v>0</v>
      </c>
      <c r="CF354" s="175">
        <f>IF(CF349&lt;='Invoer - uitgebreid'!$G11,'Invoer - uitgebreid'!$F11*$B354,0)</f>
        <v>0</v>
      </c>
      <c r="CG354" s="175">
        <f>IF(CG349&lt;='Invoer - uitgebreid'!$G11,'Invoer - uitgebreid'!$F11*$B354,0)</f>
        <v>0</v>
      </c>
      <c r="CH354" s="175">
        <f>IF(CH349&lt;='Invoer - uitgebreid'!$G11,'Invoer - uitgebreid'!$F11*$B354,0)</f>
        <v>0</v>
      </c>
      <c r="CI354" s="175">
        <f>IF(CI349&lt;='Invoer - uitgebreid'!$G11,'Invoer - uitgebreid'!$F11*$B354,0)</f>
        <v>0</v>
      </c>
      <c r="CJ354" s="175">
        <f>IF(CJ349&lt;='Invoer - uitgebreid'!$G11,'Invoer - uitgebreid'!$F11*$B354,0)</f>
        <v>0</v>
      </c>
      <c r="CK354" s="175">
        <f>IF(CK349&lt;='Invoer - uitgebreid'!$G11,'Invoer - uitgebreid'!$F11*$B354,0)</f>
        <v>0</v>
      </c>
      <c r="CL354" s="175">
        <f>IF(CL349&lt;='Invoer - uitgebreid'!$G11,'Invoer - uitgebreid'!$F11*$B354,0)</f>
        <v>0</v>
      </c>
      <c r="CM354" s="175">
        <f>IF(CM349&lt;='Invoer - uitgebreid'!$G11,'Invoer - uitgebreid'!$F11*$B354,0)</f>
        <v>0</v>
      </c>
      <c r="CN354" s="175">
        <f>IF(CN349&lt;='Invoer - uitgebreid'!$G11,'Invoer - uitgebreid'!$F11*$B354,0)</f>
        <v>0</v>
      </c>
      <c r="CO354" s="175">
        <f>IF(CO349&lt;='Invoer - uitgebreid'!$G11,'Invoer - uitgebreid'!$F11*$B354,0)</f>
        <v>0</v>
      </c>
      <c r="CP354" s="175">
        <f>IF(CP349&lt;='Invoer - uitgebreid'!$G11,'Invoer - uitgebreid'!$F11*$B354,0)</f>
        <v>0</v>
      </c>
      <c r="CQ354" s="175">
        <f>IF(CQ349&lt;='Invoer - uitgebreid'!$G11,'Invoer - uitgebreid'!$F11*$B354,0)</f>
        <v>0</v>
      </c>
      <c r="CR354" s="175">
        <f>IF(CR349&lt;='Invoer - uitgebreid'!$G11,'Invoer - uitgebreid'!$F11*$B354,0)</f>
        <v>0</v>
      </c>
      <c r="CS354" s="175">
        <f>IF(CS349&lt;='Invoer - uitgebreid'!$G11,'Invoer - uitgebreid'!$F11*$B354,0)</f>
        <v>0</v>
      </c>
      <c r="CT354" s="175">
        <f>IF(CT349&lt;='Invoer - uitgebreid'!$G11,'Invoer - uitgebreid'!$F11*$B354,0)</f>
        <v>0</v>
      </c>
      <c r="CU354" s="175">
        <f>IF(CU349&lt;='Invoer - uitgebreid'!$G11,'Invoer - uitgebreid'!$F11*$B354,0)</f>
        <v>0</v>
      </c>
      <c r="CV354" s="175">
        <f>IF(CV349&lt;='Invoer - uitgebreid'!$G11,'Invoer - uitgebreid'!$F11*$B354,0)</f>
        <v>0</v>
      </c>
      <c r="CW354" s="175">
        <f>IF(CW349&lt;='Invoer - uitgebreid'!$G11,'Invoer - uitgebreid'!$F11*$B354,0)</f>
        <v>0</v>
      </c>
      <c r="CX354" s="175">
        <f>IF(CX349&lt;='Invoer - uitgebreid'!$G11,'Invoer - uitgebreid'!$F11*$B354,0)</f>
        <v>0</v>
      </c>
      <c r="CY354" s="175">
        <f>IF(CY349&lt;='Invoer - uitgebreid'!$G11,'Invoer - uitgebreid'!$F11*$B354,0)</f>
        <v>0</v>
      </c>
    </row>
    <row r="355" spans="1:165" ht="15.75" customHeight="1" thickTop="1" thickBot="1" x14ac:dyDescent="0.35">
      <c r="A355" s="258" t="s">
        <v>489</v>
      </c>
      <c r="B355" s="485">
        <f>'Economische variabelen'!AB78</f>
        <v>0.15</v>
      </c>
      <c r="C355" s="20"/>
      <c r="D355" s="175">
        <f>IF(D349&lt;='Invoer - uitgebreid'!$G11,$B355*D369,0)</f>
        <v>0</v>
      </c>
      <c r="E355" s="175">
        <f>IF(E349&lt;='Invoer - uitgebreid'!$G11,$B355*E369,0)</f>
        <v>0</v>
      </c>
      <c r="F355" s="175">
        <f>IF(F349&lt;='Invoer - uitgebreid'!$G11,$B355*F369,0)</f>
        <v>0</v>
      </c>
      <c r="G355" s="175">
        <f>IF(G349&lt;='Invoer - uitgebreid'!$G11,$B355*G369,0)</f>
        <v>0</v>
      </c>
      <c r="H355" s="175">
        <f>IF(H349&lt;='Invoer - uitgebreid'!$G11,$B355*H369,0)</f>
        <v>0</v>
      </c>
      <c r="I355" s="175">
        <f>IF(I349&lt;='Invoer - uitgebreid'!$G11,$B355*I369,0)</f>
        <v>0</v>
      </c>
      <c r="J355" s="175">
        <f>IF(J349&lt;='Invoer - uitgebreid'!$G11,$B355*J369,0)</f>
        <v>0</v>
      </c>
      <c r="K355" s="175">
        <f>IF(K349&lt;='Invoer - uitgebreid'!$G11,$B355*K369,0)</f>
        <v>0</v>
      </c>
      <c r="L355" s="175">
        <f>IF(L349&lt;='Invoer - uitgebreid'!$G11,$B355*L369,0)</f>
        <v>0</v>
      </c>
      <c r="M355" s="175">
        <f>IF(M349&lt;='Invoer - uitgebreid'!$G11,$B355*M369,0)</f>
        <v>0</v>
      </c>
      <c r="N355" s="175">
        <f>IF(N349&lt;='Invoer - uitgebreid'!$G11,$B355*N369,0)</f>
        <v>0</v>
      </c>
      <c r="O355" s="175">
        <f>IF(O349&lt;='Invoer - uitgebreid'!$G11,$B355*O369,0)</f>
        <v>0</v>
      </c>
      <c r="P355" s="175">
        <f>IF(P349&lt;='Invoer - uitgebreid'!$G11,$B355*P369,0)</f>
        <v>0</v>
      </c>
      <c r="Q355" s="175">
        <f>IF(Q349&lt;='Invoer - uitgebreid'!$G11,$B355*Q369,0)</f>
        <v>0</v>
      </c>
      <c r="R355" s="175">
        <f>IF(R349&lt;='Invoer - uitgebreid'!$G11,$B355*R369,0)</f>
        <v>0</v>
      </c>
      <c r="S355" s="175">
        <f>IF(S349&lt;='Invoer - uitgebreid'!$G11,$B355*S369,0)</f>
        <v>0</v>
      </c>
      <c r="T355" s="175">
        <f>IF(T349&lt;='Invoer - uitgebreid'!$G11,$B355*T369,0)</f>
        <v>0</v>
      </c>
      <c r="U355" s="175">
        <f>IF(U349&lt;='Invoer - uitgebreid'!$G11,$B355*U369,0)</f>
        <v>0</v>
      </c>
      <c r="V355" s="175">
        <f>IF(V349&lt;='Invoer - uitgebreid'!$G11,$B355*V369,0)</f>
        <v>0</v>
      </c>
      <c r="W355" s="175">
        <f>IF(W349&lt;='Invoer - uitgebreid'!$G11,$B355*W369,0)</f>
        <v>0</v>
      </c>
      <c r="X355" s="175">
        <f>IF(X349&lt;='Invoer - uitgebreid'!$G11,$B355*X369,0)</f>
        <v>0</v>
      </c>
      <c r="Y355" s="175">
        <f>IF(Y349&lt;='Invoer - uitgebreid'!$G11,$B355*Y369,0)</f>
        <v>0</v>
      </c>
      <c r="Z355" s="175">
        <f>IF(Z349&lt;='Invoer - uitgebreid'!$G11,$B355*Z369,0)</f>
        <v>0</v>
      </c>
      <c r="AA355" s="175">
        <f>IF(AA349&lt;='Invoer - uitgebreid'!$G11,$B355*AA369,0)</f>
        <v>0</v>
      </c>
      <c r="AB355" s="175">
        <f>IF(AB349&lt;='Invoer - uitgebreid'!$G11,$B355*AB369,0)</f>
        <v>0</v>
      </c>
      <c r="AC355" s="175">
        <f>IF(AC349&lt;='Invoer - uitgebreid'!$G11,$B355*AC369,0)</f>
        <v>0</v>
      </c>
      <c r="AD355" s="175">
        <f>IF(AD349&lt;='Invoer - uitgebreid'!$G11,$B355*AD369,0)</f>
        <v>0</v>
      </c>
      <c r="AE355" s="175">
        <f>IF(AE349&lt;='Invoer - uitgebreid'!$G11,$B355*AE369,0)</f>
        <v>0</v>
      </c>
      <c r="AF355" s="175">
        <f>IF(AF349&lt;='Invoer - uitgebreid'!$G11,$B355*AF369,0)</f>
        <v>0</v>
      </c>
      <c r="AG355" s="175">
        <f>IF(AG349&lt;='Invoer - uitgebreid'!$G11,$B355*AG369,0)</f>
        <v>0</v>
      </c>
      <c r="AH355" s="175">
        <f>IF(AH349&lt;='Invoer - uitgebreid'!$G11,$B355*AH369,0)</f>
        <v>0</v>
      </c>
      <c r="AI355" s="175">
        <f>IF(AI349&lt;='Invoer - uitgebreid'!$G11,$B355*AI369,0)</f>
        <v>0</v>
      </c>
      <c r="AJ355" s="175">
        <f>IF(AJ349&lt;='Invoer - uitgebreid'!$G11,$B355*AJ369,0)</f>
        <v>0</v>
      </c>
      <c r="AK355" s="175">
        <f>IF(AK349&lt;='Invoer - uitgebreid'!$G11,$B355*AK369,0)</f>
        <v>0</v>
      </c>
      <c r="AL355" s="175">
        <f>IF(AL349&lt;='Invoer - uitgebreid'!$G11,$B355*AL369,0)</f>
        <v>0</v>
      </c>
      <c r="AM355" s="175">
        <f>IF(AM349&lt;='Invoer - uitgebreid'!$G11,$B355*AM369,0)</f>
        <v>0</v>
      </c>
      <c r="AN355" s="175">
        <f>IF(AN349&lt;='Invoer - uitgebreid'!$G11,$B355*AN369,0)</f>
        <v>0</v>
      </c>
      <c r="AO355" s="175">
        <f>IF(AO349&lt;='Invoer - uitgebreid'!$G11,$B355*AO369,0)</f>
        <v>0</v>
      </c>
      <c r="AP355" s="175">
        <f>IF(AP349&lt;='Invoer - uitgebreid'!$G11,$B355*AP369,0)</f>
        <v>0</v>
      </c>
      <c r="AQ355" s="175">
        <f>IF(AQ349&lt;='Invoer - uitgebreid'!$G11,$B355*AQ369,0)</f>
        <v>0</v>
      </c>
      <c r="AR355" s="175">
        <f>IF(AR349&lt;='Invoer - uitgebreid'!$G11,$B355*AR369,0)</f>
        <v>0</v>
      </c>
      <c r="AS355" s="175">
        <f>IF(AS349&lt;='Invoer - uitgebreid'!$G11,$B355*AS369,0)</f>
        <v>0</v>
      </c>
      <c r="AT355" s="175">
        <f>IF(AT349&lt;='Invoer - uitgebreid'!$G11,$B355*AT369,0)</f>
        <v>0</v>
      </c>
      <c r="AU355" s="175">
        <f>IF(AU349&lt;='Invoer - uitgebreid'!$G11,$B355*AU369,0)</f>
        <v>0</v>
      </c>
      <c r="AV355" s="175">
        <f>IF(AV349&lt;='Invoer - uitgebreid'!$G11,$B355*AV369,0)</f>
        <v>0</v>
      </c>
      <c r="AW355" s="175">
        <f>IF(AW349&lt;='Invoer - uitgebreid'!$G11,$B355*AW369,0)</f>
        <v>0</v>
      </c>
      <c r="AX355" s="175">
        <f>IF(AX349&lt;='Invoer - uitgebreid'!$G11,$B355*AX369,0)</f>
        <v>0</v>
      </c>
      <c r="AY355" s="175">
        <f>IF(AY349&lt;='Invoer - uitgebreid'!$G11,$B355*AY369,0)</f>
        <v>0</v>
      </c>
      <c r="AZ355" s="175">
        <f>IF(AZ349&lt;='Invoer - uitgebreid'!$G11,$B355*AZ369,0)</f>
        <v>0</v>
      </c>
      <c r="BA355" s="175">
        <f>IF(BA349&lt;='Invoer - uitgebreid'!$G11,$B355*BA369,0)</f>
        <v>0</v>
      </c>
      <c r="BB355" s="175">
        <f>IF(BB349&lt;='Invoer - uitgebreid'!$G11,$B355*BB369,0)</f>
        <v>0</v>
      </c>
      <c r="BC355" s="175">
        <f>IF(BC349&lt;='Invoer - uitgebreid'!$G11,$B355*BC369,0)</f>
        <v>0</v>
      </c>
      <c r="BD355" s="175">
        <f>IF(BD349&lt;='Invoer - uitgebreid'!$G11,$B355*BD369,0)</f>
        <v>0</v>
      </c>
      <c r="BE355" s="175">
        <f>IF(BE349&lt;='Invoer - uitgebreid'!$G11,$B355*BE369,0)</f>
        <v>0</v>
      </c>
      <c r="BF355" s="175">
        <f>IF(BF349&lt;='Invoer - uitgebreid'!$G11,$B355*BF369,0)</f>
        <v>0</v>
      </c>
      <c r="BG355" s="175">
        <f>IF(BG349&lt;='Invoer - uitgebreid'!$G11,$B355*BG369,0)</f>
        <v>0</v>
      </c>
      <c r="BH355" s="175">
        <f>IF(BH349&lt;='Invoer - uitgebreid'!$G11,$B355*BH369,0)</f>
        <v>0</v>
      </c>
      <c r="BI355" s="175">
        <f>IF(BI349&lt;='Invoer - uitgebreid'!$G11,$B355*BI369,0)</f>
        <v>0</v>
      </c>
      <c r="BJ355" s="175">
        <f>IF(BJ349&lt;='Invoer - uitgebreid'!$G11,$B355*BJ369,0)</f>
        <v>0</v>
      </c>
      <c r="BK355" s="175">
        <f>IF(BK349&lt;='Invoer - uitgebreid'!$G11,$B355*BK369,0)</f>
        <v>0</v>
      </c>
      <c r="BL355" s="175">
        <f>IF(BL349&lt;='Invoer - uitgebreid'!$G11,$B355*BL369,0)</f>
        <v>0</v>
      </c>
      <c r="BM355" s="175">
        <f>IF(BM349&lt;='Invoer - uitgebreid'!$G11,$B355*BM369,0)</f>
        <v>0</v>
      </c>
      <c r="BN355" s="175">
        <f>IF(BN349&lt;='Invoer - uitgebreid'!$G11,$B355*BN369,0)</f>
        <v>0</v>
      </c>
      <c r="BO355" s="175">
        <f>IF(BO349&lt;='Invoer - uitgebreid'!$G11,$B355*BO369,0)</f>
        <v>0</v>
      </c>
      <c r="BP355" s="175">
        <f>IF(BP349&lt;='Invoer - uitgebreid'!$G11,$B355*BP369,0)</f>
        <v>0</v>
      </c>
      <c r="BQ355" s="175">
        <f>IF(BQ349&lt;='Invoer - uitgebreid'!$G11,$B355*BQ369,0)</f>
        <v>0</v>
      </c>
      <c r="BR355" s="175">
        <f>IF(BR349&lt;='Invoer - uitgebreid'!$G11,$B355*BR369,0)</f>
        <v>0</v>
      </c>
      <c r="BS355" s="175">
        <f>IF(BS349&lt;='Invoer - uitgebreid'!$G11,$B355*BS369,0)</f>
        <v>0</v>
      </c>
      <c r="BT355" s="175">
        <f>IF(BT349&lt;='Invoer - uitgebreid'!$G11,$B355*BT369,0)</f>
        <v>0</v>
      </c>
      <c r="BU355" s="175">
        <f>IF(BU349&lt;='Invoer - uitgebreid'!$G11,$B355*BU369,0)</f>
        <v>0</v>
      </c>
      <c r="BV355" s="175">
        <f>IF(BV349&lt;='Invoer - uitgebreid'!$G11,$B355*BV369,0)</f>
        <v>0</v>
      </c>
      <c r="BW355" s="175">
        <f>IF(BW349&lt;='Invoer - uitgebreid'!$G11,$B355*BW369,0)</f>
        <v>0</v>
      </c>
      <c r="BX355" s="175">
        <f>IF(BX349&lt;='Invoer - uitgebreid'!$G11,$B355*BX369,0)</f>
        <v>0</v>
      </c>
      <c r="BY355" s="175">
        <f>IF(BY349&lt;='Invoer - uitgebreid'!$G11,$B355*BY369,0)</f>
        <v>0</v>
      </c>
      <c r="BZ355" s="175">
        <f>IF(BZ349&lt;='Invoer - uitgebreid'!$G11,$B355*BZ369,0)</f>
        <v>0</v>
      </c>
      <c r="CA355" s="175">
        <f>IF(CA349&lt;='Invoer - uitgebreid'!$G11,$B355*CA369,0)</f>
        <v>0</v>
      </c>
      <c r="CB355" s="175">
        <f>IF(CB349&lt;='Invoer - uitgebreid'!$G11,$B355*CB369,0)</f>
        <v>0</v>
      </c>
      <c r="CC355" s="175">
        <f>IF(CC349&lt;='Invoer - uitgebreid'!$G11,$B355*CC369,0)</f>
        <v>0</v>
      </c>
      <c r="CD355" s="175">
        <f>IF(CD349&lt;='Invoer - uitgebreid'!$G11,$B355*CD369,0)</f>
        <v>0</v>
      </c>
      <c r="CE355" s="175">
        <f>IF(CE349&lt;='Invoer - uitgebreid'!$G11,$B355*CE369,0)</f>
        <v>0</v>
      </c>
      <c r="CF355" s="175">
        <f>IF(CF349&lt;='Invoer - uitgebreid'!$G11,$B355*CF369,0)</f>
        <v>0</v>
      </c>
      <c r="CG355" s="175">
        <f>IF(CG349&lt;='Invoer - uitgebreid'!$G11,$B355*CG369,0)</f>
        <v>0</v>
      </c>
      <c r="CH355" s="175">
        <f>IF(CH349&lt;='Invoer - uitgebreid'!$G11,$B355*CH369,0)</f>
        <v>0</v>
      </c>
      <c r="CI355" s="175">
        <f>IF(CI349&lt;='Invoer - uitgebreid'!$G11,$B355*CI369,0)</f>
        <v>0</v>
      </c>
      <c r="CJ355" s="175">
        <f>IF(CJ349&lt;='Invoer - uitgebreid'!$G11,$B355*CJ369,0)</f>
        <v>0</v>
      </c>
      <c r="CK355" s="175">
        <f>IF(CK349&lt;='Invoer - uitgebreid'!$G11,$B355*CK369,0)</f>
        <v>0</v>
      </c>
      <c r="CL355" s="175">
        <f>IF(CL349&lt;='Invoer - uitgebreid'!$G11,$B355*CL369,0)</f>
        <v>0</v>
      </c>
      <c r="CM355" s="175">
        <f>IF(CM349&lt;='Invoer - uitgebreid'!$G11,$B355*CM369,0)</f>
        <v>0</v>
      </c>
      <c r="CN355" s="175">
        <f>IF(CN349&lt;='Invoer - uitgebreid'!$G11,$B355*CN369,0)</f>
        <v>0</v>
      </c>
      <c r="CO355" s="175">
        <f>IF(CO349&lt;='Invoer - uitgebreid'!$G11,$B355*CO369,0)</f>
        <v>0</v>
      </c>
      <c r="CP355" s="175">
        <f>IF(CP349&lt;='Invoer - uitgebreid'!$G11,$B355*CP369,0)</f>
        <v>0</v>
      </c>
      <c r="CQ355" s="175">
        <f>IF(CQ349&lt;='Invoer - uitgebreid'!$G11,$B355*CQ369,0)</f>
        <v>0</v>
      </c>
      <c r="CR355" s="175">
        <f>IF(CR349&lt;='Invoer - uitgebreid'!$G11,$B355*CR369,0)</f>
        <v>0</v>
      </c>
      <c r="CS355" s="175">
        <f>IF(CS349&lt;='Invoer - uitgebreid'!$G11,$B355*CS369,0)</f>
        <v>0</v>
      </c>
      <c r="CT355" s="175">
        <f>IF(CT349&lt;='Invoer - uitgebreid'!$G11,$B355*CT369,0)</f>
        <v>0</v>
      </c>
      <c r="CU355" s="175">
        <f>IF(CU349&lt;='Invoer - uitgebreid'!$G11,$B355*CU369,0)</f>
        <v>0</v>
      </c>
      <c r="CV355" s="175">
        <f>IF(CV349&lt;='Invoer - uitgebreid'!$G11,$B355*CV369,0)</f>
        <v>0</v>
      </c>
      <c r="CW355" s="175">
        <f>IF(CW349&lt;='Invoer - uitgebreid'!$G11,$B355*CW369,0)</f>
        <v>0</v>
      </c>
      <c r="CX355" s="175">
        <f>IF(CX349&lt;='Invoer - uitgebreid'!$G11,$B355*CX369,0)</f>
        <v>0</v>
      </c>
      <c r="CY355" s="175">
        <f>IF(CY349&lt;='Invoer - uitgebreid'!$G11,$B355*CY369,0)</f>
        <v>0</v>
      </c>
    </row>
    <row r="356" spans="1:165" ht="15.75" customHeight="1" thickTop="1" thickBot="1" x14ac:dyDescent="0.35">
      <c r="A356" s="265" t="s">
        <v>93</v>
      </c>
      <c r="B356" s="261">
        <f>'Economische variabelen'!AB79</f>
        <v>0</v>
      </c>
      <c r="C356" s="20"/>
      <c r="D356" s="175">
        <f>IF(D349&lt;='Invoer - uitgebreid'!$G11,'Invoer - uitgebreid'!$F11*$B356,0)</f>
        <v>0</v>
      </c>
      <c r="E356" s="175">
        <f>IF(E349&lt;='Invoer - uitgebreid'!$G11,'Invoer - uitgebreid'!$F11*$B356,0)</f>
        <v>0</v>
      </c>
      <c r="F356" s="175">
        <f>IF(F349&lt;='Invoer - uitgebreid'!$G11,'Invoer - uitgebreid'!$F11*$B356,0)</f>
        <v>0</v>
      </c>
      <c r="G356" s="175">
        <f>IF(G349&lt;='Invoer - uitgebreid'!$G11,'Invoer - uitgebreid'!$F11*$B356,0)</f>
        <v>0</v>
      </c>
      <c r="H356" s="175">
        <f>IF(H349&lt;='Invoer - uitgebreid'!$G11,'Invoer - uitgebreid'!$F11*$B356,0)</f>
        <v>0</v>
      </c>
      <c r="I356" s="175">
        <f>IF(I349&lt;='Invoer - uitgebreid'!$G11,'Invoer - uitgebreid'!$F11*$B356,0)</f>
        <v>0</v>
      </c>
      <c r="J356" s="175">
        <f>IF(J349&lt;='Invoer - uitgebreid'!$G11,'Invoer - uitgebreid'!$F11*$B356,0)</f>
        <v>0</v>
      </c>
      <c r="K356" s="175">
        <f>IF(K349&lt;='Invoer - uitgebreid'!$G11,'Invoer - uitgebreid'!$F11*$B356,0)</f>
        <v>0</v>
      </c>
      <c r="L356" s="175">
        <f>IF(L349&lt;='Invoer - uitgebreid'!$G11,'Invoer - uitgebreid'!$F11*$B356,0)</f>
        <v>0</v>
      </c>
      <c r="M356" s="175">
        <f>IF(M349&lt;='Invoer - uitgebreid'!$G11,'Invoer - uitgebreid'!$F11*$B356,0)</f>
        <v>0</v>
      </c>
      <c r="N356" s="175">
        <f>IF(N349&lt;='Invoer - uitgebreid'!$G11,'Invoer - uitgebreid'!$F11*$B356,0)</f>
        <v>0</v>
      </c>
      <c r="O356" s="175">
        <f>IF(O349&lt;='Invoer - uitgebreid'!$G11,'Invoer - uitgebreid'!$F11*$B356,0)</f>
        <v>0</v>
      </c>
      <c r="P356" s="175">
        <f>IF(P349&lt;='Invoer - uitgebreid'!$G11,'Invoer - uitgebreid'!$F11*$B356,0)</f>
        <v>0</v>
      </c>
      <c r="Q356" s="175">
        <f>IF(Q349&lt;='Invoer - uitgebreid'!$G11,'Invoer - uitgebreid'!$F11*$B356,0)</f>
        <v>0</v>
      </c>
      <c r="R356" s="175">
        <f>IF(R349&lt;='Invoer - uitgebreid'!$G11,'Invoer - uitgebreid'!$F11*$B356,0)</f>
        <v>0</v>
      </c>
      <c r="S356" s="175">
        <f>IF(S349&lt;='Invoer - uitgebreid'!$G11,'Invoer - uitgebreid'!$F11*$B356,0)</f>
        <v>0</v>
      </c>
      <c r="T356" s="175">
        <f>IF(T349&lt;='Invoer - uitgebreid'!$G11,'Invoer - uitgebreid'!$F11*$B356,0)</f>
        <v>0</v>
      </c>
      <c r="U356" s="175">
        <f>IF(U349&lt;='Invoer - uitgebreid'!$G11,'Invoer - uitgebreid'!$F11*$B356,0)</f>
        <v>0</v>
      </c>
      <c r="V356" s="175">
        <f>IF(V349&lt;='Invoer - uitgebreid'!$G11,'Invoer - uitgebreid'!$F11*$B356,0)</f>
        <v>0</v>
      </c>
      <c r="W356" s="175">
        <f>IF(W349&lt;='Invoer - uitgebreid'!$G11,'Invoer - uitgebreid'!$F11*$B356,0)</f>
        <v>0</v>
      </c>
      <c r="X356" s="175">
        <f>IF(X349&lt;='Invoer - uitgebreid'!$G11,'Invoer - uitgebreid'!$F11*$B356,0)</f>
        <v>0</v>
      </c>
      <c r="Y356" s="175">
        <f>IF(Y349&lt;='Invoer - uitgebreid'!$G11,'Invoer - uitgebreid'!$F11*$B356,0)</f>
        <v>0</v>
      </c>
      <c r="Z356" s="175">
        <f>IF(Z349&lt;='Invoer - uitgebreid'!$G11,'Invoer - uitgebreid'!$F11*$B356,0)</f>
        <v>0</v>
      </c>
      <c r="AA356" s="175">
        <f>IF(AA349&lt;='Invoer - uitgebreid'!$G11,'Invoer - uitgebreid'!$F11*$B356,0)</f>
        <v>0</v>
      </c>
      <c r="AB356" s="175">
        <f>IF(AB349&lt;='Invoer - uitgebreid'!$G11,'Invoer - uitgebreid'!$F11*$B356,0)</f>
        <v>0</v>
      </c>
      <c r="AC356" s="175">
        <f>IF(AC349&lt;='Invoer - uitgebreid'!$G11,'Invoer - uitgebreid'!$F11*$B356,0)</f>
        <v>0</v>
      </c>
      <c r="AD356" s="175">
        <f>IF(AD349&lt;='Invoer - uitgebreid'!$G11,'Invoer - uitgebreid'!$F11*$B356,0)</f>
        <v>0</v>
      </c>
      <c r="AE356" s="175">
        <f>IF(AE349&lt;='Invoer - uitgebreid'!$G11,'Invoer - uitgebreid'!$F11*$B356,0)</f>
        <v>0</v>
      </c>
      <c r="AF356" s="175">
        <f>IF(AF349&lt;='Invoer - uitgebreid'!$G11,'Invoer - uitgebreid'!$F11*$B356,0)</f>
        <v>0</v>
      </c>
      <c r="AG356" s="175">
        <f>IF(AG349&lt;='Invoer - uitgebreid'!$G11,'Invoer - uitgebreid'!$F11*$B356,0)</f>
        <v>0</v>
      </c>
      <c r="AH356" s="175">
        <f>IF(AH349&lt;='Invoer - uitgebreid'!$G11,'Invoer - uitgebreid'!$F11*$B356,0)</f>
        <v>0</v>
      </c>
      <c r="AI356" s="175">
        <f>IF(AI349&lt;='Invoer - uitgebreid'!$G11,'Invoer - uitgebreid'!$F11*$B356,0)</f>
        <v>0</v>
      </c>
      <c r="AJ356" s="175">
        <f>IF(AJ349&lt;='Invoer - uitgebreid'!$G11,'Invoer - uitgebreid'!$F11*$B356,0)</f>
        <v>0</v>
      </c>
      <c r="AK356" s="175">
        <f>IF(AK349&lt;='Invoer - uitgebreid'!$G11,'Invoer - uitgebreid'!$F11*$B356,0)</f>
        <v>0</v>
      </c>
      <c r="AL356" s="175">
        <f>IF(AL349&lt;='Invoer - uitgebreid'!$G11,'Invoer - uitgebreid'!$F11*$B356,0)</f>
        <v>0</v>
      </c>
      <c r="AM356" s="175">
        <f>IF(AM349&lt;='Invoer - uitgebreid'!$G11,'Invoer - uitgebreid'!$F11*$B356,0)</f>
        <v>0</v>
      </c>
      <c r="AN356" s="175">
        <f>IF(AN349&lt;='Invoer - uitgebreid'!$G11,'Invoer - uitgebreid'!$F11*$B356,0)</f>
        <v>0</v>
      </c>
      <c r="AO356" s="175">
        <f>IF(AO349&lt;='Invoer - uitgebreid'!$G11,'Invoer - uitgebreid'!$F11*$B356,0)</f>
        <v>0</v>
      </c>
      <c r="AP356" s="175">
        <f>IF(AP349&lt;='Invoer - uitgebreid'!$G11,'Invoer - uitgebreid'!$F11*$B356,0)</f>
        <v>0</v>
      </c>
      <c r="AQ356" s="175">
        <f>IF(AQ349&lt;='Invoer - uitgebreid'!$G11,'Invoer - uitgebreid'!$F11*$B356,0)</f>
        <v>0</v>
      </c>
      <c r="AR356" s="175">
        <f>IF(AR349&lt;='Invoer - uitgebreid'!$G11,'Invoer - uitgebreid'!$F11*$B356,0)</f>
        <v>0</v>
      </c>
      <c r="AS356" s="175">
        <f>IF(AS349&lt;='Invoer - uitgebreid'!$G11,'Invoer - uitgebreid'!$F11*$B356,0)</f>
        <v>0</v>
      </c>
      <c r="AT356" s="175">
        <f>IF(AT349&lt;='Invoer - uitgebreid'!$G11,'Invoer - uitgebreid'!$F11*$B356,0)</f>
        <v>0</v>
      </c>
      <c r="AU356" s="175">
        <f>IF(AU349&lt;='Invoer - uitgebreid'!$G11,'Invoer - uitgebreid'!$F11*$B356,0)</f>
        <v>0</v>
      </c>
      <c r="AV356" s="175">
        <f>IF(AV349&lt;='Invoer - uitgebreid'!$G11,'Invoer - uitgebreid'!$F11*$B356,0)</f>
        <v>0</v>
      </c>
      <c r="AW356" s="175">
        <f>IF(AW349&lt;='Invoer - uitgebreid'!$G11,'Invoer - uitgebreid'!$F11*$B356,0)</f>
        <v>0</v>
      </c>
      <c r="AX356" s="175">
        <f>IF(AX349&lt;='Invoer - uitgebreid'!$G11,'Invoer - uitgebreid'!$F11*$B356,0)</f>
        <v>0</v>
      </c>
      <c r="AY356" s="175">
        <f>IF(AY349&lt;='Invoer - uitgebreid'!$G11,'Invoer - uitgebreid'!$F11*$B356,0)</f>
        <v>0</v>
      </c>
      <c r="AZ356" s="175">
        <f>IF(AZ349&lt;='Invoer - uitgebreid'!$G11,'Invoer - uitgebreid'!$F11*$B356,0)</f>
        <v>0</v>
      </c>
      <c r="BA356" s="175">
        <f>IF(BA349&lt;='Invoer - uitgebreid'!$G11,'Invoer - uitgebreid'!$F11*$B356,0)</f>
        <v>0</v>
      </c>
      <c r="BB356" s="175">
        <f>IF(BB349&lt;='Invoer - uitgebreid'!$G11,'Invoer - uitgebreid'!$F11*$B356,0)</f>
        <v>0</v>
      </c>
      <c r="BC356" s="175">
        <f>IF(BC349&lt;='Invoer - uitgebreid'!$G11,'Invoer - uitgebreid'!$F11*$B356,0)</f>
        <v>0</v>
      </c>
      <c r="BD356" s="175">
        <f>IF(BD349&lt;='Invoer - uitgebreid'!$G11,'Invoer - uitgebreid'!$F11*$B356,0)</f>
        <v>0</v>
      </c>
      <c r="BE356" s="175">
        <f>IF(BE349&lt;='Invoer - uitgebreid'!$G11,'Invoer - uitgebreid'!$F11*$B356,0)</f>
        <v>0</v>
      </c>
      <c r="BF356" s="175">
        <f>IF(BF349&lt;='Invoer - uitgebreid'!$G11,'Invoer - uitgebreid'!$F11*$B356,0)</f>
        <v>0</v>
      </c>
      <c r="BG356" s="175">
        <f>IF(BG349&lt;='Invoer - uitgebreid'!$G11,'Invoer - uitgebreid'!$F11*$B356,0)</f>
        <v>0</v>
      </c>
      <c r="BH356" s="175">
        <f>IF(BH349&lt;='Invoer - uitgebreid'!$G11,'Invoer - uitgebreid'!$F11*$B356,0)</f>
        <v>0</v>
      </c>
      <c r="BI356" s="175">
        <f>IF(BI349&lt;='Invoer - uitgebreid'!$G11,'Invoer - uitgebreid'!$F11*$B356,0)</f>
        <v>0</v>
      </c>
      <c r="BJ356" s="175">
        <f>IF(BJ349&lt;='Invoer - uitgebreid'!$G11,'Invoer - uitgebreid'!$F11*$B356,0)</f>
        <v>0</v>
      </c>
      <c r="BK356" s="175">
        <f>IF(BK349&lt;='Invoer - uitgebreid'!$G11,'Invoer - uitgebreid'!$F11*$B356,0)</f>
        <v>0</v>
      </c>
      <c r="BL356" s="175">
        <f>IF(BL349&lt;='Invoer - uitgebreid'!$G11,'Invoer - uitgebreid'!$F11*$B356,0)</f>
        <v>0</v>
      </c>
      <c r="BM356" s="175">
        <f>IF(BM349&lt;='Invoer - uitgebreid'!$G11,'Invoer - uitgebreid'!$F11*$B356,0)</f>
        <v>0</v>
      </c>
      <c r="BN356" s="175">
        <f>IF(BN349&lt;='Invoer - uitgebreid'!$G11,'Invoer - uitgebreid'!$F11*$B356,0)</f>
        <v>0</v>
      </c>
      <c r="BO356" s="175">
        <f>IF(BO349&lt;='Invoer - uitgebreid'!$G11,'Invoer - uitgebreid'!$F11*$B356,0)</f>
        <v>0</v>
      </c>
      <c r="BP356" s="175">
        <f>IF(BP349&lt;='Invoer - uitgebreid'!$G11,'Invoer - uitgebreid'!$F11*$B356,0)</f>
        <v>0</v>
      </c>
      <c r="BQ356" s="175">
        <f>IF(BQ349&lt;='Invoer - uitgebreid'!$G11,'Invoer - uitgebreid'!$F11*$B356,0)</f>
        <v>0</v>
      </c>
      <c r="BR356" s="175">
        <f>IF(BR349&lt;='Invoer - uitgebreid'!$G11,'Invoer - uitgebreid'!$F11*$B356,0)</f>
        <v>0</v>
      </c>
      <c r="BS356" s="175">
        <f>IF(BS349&lt;='Invoer - uitgebreid'!$G11,'Invoer - uitgebreid'!$F11*$B356,0)</f>
        <v>0</v>
      </c>
      <c r="BT356" s="175">
        <f>IF(BT349&lt;='Invoer - uitgebreid'!$G11,'Invoer - uitgebreid'!$F11*$B356,0)</f>
        <v>0</v>
      </c>
      <c r="BU356" s="175">
        <f>IF(BU349&lt;='Invoer - uitgebreid'!$G11,'Invoer - uitgebreid'!$F11*$B356,0)</f>
        <v>0</v>
      </c>
      <c r="BV356" s="175">
        <f>IF(BV349&lt;='Invoer - uitgebreid'!$G11,'Invoer - uitgebreid'!$F11*$B356,0)</f>
        <v>0</v>
      </c>
      <c r="BW356" s="175">
        <f>IF(BW349&lt;='Invoer - uitgebreid'!$G11,'Invoer - uitgebreid'!$F11*$B356,0)</f>
        <v>0</v>
      </c>
      <c r="BX356" s="175">
        <f>IF(BX349&lt;='Invoer - uitgebreid'!$G11,'Invoer - uitgebreid'!$F11*$B356,0)</f>
        <v>0</v>
      </c>
      <c r="BY356" s="175">
        <f>IF(BY349&lt;='Invoer - uitgebreid'!$G11,'Invoer - uitgebreid'!$F11*$B356,0)</f>
        <v>0</v>
      </c>
      <c r="BZ356" s="175">
        <f>IF(BZ349&lt;='Invoer - uitgebreid'!$G11,'Invoer - uitgebreid'!$F11*$B356,0)</f>
        <v>0</v>
      </c>
      <c r="CA356" s="175">
        <f>IF(CA349&lt;='Invoer - uitgebreid'!$G11,'Invoer - uitgebreid'!$F11*$B356,0)</f>
        <v>0</v>
      </c>
      <c r="CB356" s="175">
        <f>IF(CB349&lt;='Invoer - uitgebreid'!$G11,'Invoer - uitgebreid'!$F11*$B356,0)</f>
        <v>0</v>
      </c>
      <c r="CC356" s="175">
        <f>IF(CC349&lt;='Invoer - uitgebreid'!$G11,'Invoer - uitgebreid'!$F11*$B356,0)</f>
        <v>0</v>
      </c>
      <c r="CD356" s="175">
        <f>IF(CD349&lt;='Invoer - uitgebreid'!$G11,'Invoer - uitgebreid'!$F11*$B356,0)</f>
        <v>0</v>
      </c>
      <c r="CE356" s="175">
        <f>IF(CE349&lt;='Invoer - uitgebreid'!$G11,'Invoer - uitgebreid'!$F11*$B356,0)</f>
        <v>0</v>
      </c>
      <c r="CF356" s="175">
        <f>IF(CF349&lt;='Invoer - uitgebreid'!$G11,'Invoer - uitgebreid'!$F11*$B356,0)</f>
        <v>0</v>
      </c>
      <c r="CG356" s="175">
        <f>IF(CG349&lt;='Invoer - uitgebreid'!$G11,'Invoer - uitgebreid'!$F11*$B356,0)</f>
        <v>0</v>
      </c>
      <c r="CH356" s="175">
        <f>IF(CH349&lt;='Invoer - uitgebreid'!$G11,'Invoer - uitgebreid'!$F11*$B356,0)</f>
        <v>0</v>
      </c>
      <c r="CI356" s="175">
        <f>IF(CI349&lt;='Invoer - uitgebreid'!$G11,'Invoer - uitgebreid'!$F11*$B356,0)</f>
        <v>0</v>
      </c>
      <c r="CJ356" s="175">
        <f>IF(CJ349&lt;='Invoer - uitgebreid'!$G11,'Invoer - uitgebreid'!$F11*$B356,0)</f>
        <v>0</v>
      </c>
      <c r="CK356" s="175">
        <f>IF(CK349&lt;='Invoer - uitgebreid'!$G11,'Invoer - uitgebreid'!$F11*$B356,0)</f>
        <v>0</v>
      </c>
      <c r="CL356" s="175">
        <f>IF(CL349&lt;='Invoer - uitgebreid'!$G11,'Invoer - uitgebreid'!$F11*$B356,0)</f>
        <v>0</v>
      </c>
      <c r="CM356" s="175">
        <f>IF(CM349&lt;='Invoer - uitgebreid'!$G11,'Invoer - uitgebreid'!$F11*$B356,0)</f>
        <v>0</v>
      </c>
      <c r="CN356" s="175">
        <f>IF(CN349&lt;='Invoer - uitgebreid'!$G11,'Invoer - uitgebreid'!$F11*$B356,0)</f>
        <v>0</v>
      </c>
      <c r="CO356" s="175">
        <f>IF(CO349&lt;='Invoer - uitgebreid'!$G11,'Invoer - uitgebreid'!$F11*$B356,0)</f>
        <v>0</v>
      </c>
      <c r="CP356" s="175">
        <f>IF(CP349&lt;='Invoer - uitgebreid'!$G11,'Invoer - uitgebreid'!$F11*$B356,0)</f>
        <v>0</v>
      </c>
      <c r="CQ356" s="175">
        <f>IF(CQ349&lt;='Invoer - uitgebreid'!$G11,'Invoer - uitgebreid'!$F11*$B356,0)</f>
        <v>0</v>
      </c>
      <c r="CR356" s="175">
        <f>IF(CR349&lt;='Invoer - uitgebreid'!$G11,'Invoer - uitgebreid'!$F11*$B356,0)</f>
        <v>0</v>
      </c>
      <c r="CS356" s="175">
        <f>IF(CS349&lt;='Invoer - uitgebreid'!$G11,'Invoer - uitgebreid'!$F11*$B356,0)</f>
        <v>0</v>
      </c>
      <c r="CT356" s="175">
        <f>IF(CT349&lt;='Invoer - uitgebreid'!$G11,'Invoer - uitgebreid'!$F11*$B356,0)</f>
        <v>0</v>
      </c>
      <c r="CU356" s="175">
        <f>IF(CU349&lt;='Invoer - uitgebreid'!$G11,'Invoer - uitgebreid'!$F11*$B356,0)</f>
        <v>0</v>
      </c>
      <c r="CV356" s="175">
        <f>IF(CV349&lt;='Invoer - uitgebreid'!$G11,'Invoer - uitgebreid'!$F11*$B356,0)</f>
        <v>0</v>
      </c>
      <c r="CW356" s="175">
        <f>IF(CW349&lt;='Invoer - uitgebreid'!$G11,'Invoer - uitgebreid'!$F11*$B356,0)</f>
        <v>0</v>
      </c>
      <c r="CX356" s="175">
        <f>IF(CX349&lt;='Invoer - uitgebreid'!$G11,'Invoer - uitgebreid'!$F11*$B356,0)</f>
        <v>0</v>
      </c>
      <c r="CY356" s="175">
        <f>IF(CY349&lt;='Invoer - uitgebreid'!$G11,'Invoer - uitgebreid'!$F11*$B356,0)</f>
        <v>0</v>
      </c>
    </row>
    <row r="357" spans="1:165" ht="15.75" customHeight="1" thickTop="1" x14ac:dyDescent="0.3">
      <c r="A357" s="16"/>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c r="BC357" s="20"/>
      <c r="BD357" s="20"/>
      <c r="BE357" s="20"/>
      <c r="BF357" s="20"/>
      <c r="BG357" s="20"/>
      <c r="BH357" s="20"/>
      <c r="BI357" s="20"/>
      <c r="BJ357" s="20"/>
      <c r="BK357" s="20"/>
      <c r="BL357" s="20"/>
      <c r="BM357" s="20"/>
      <c r="BN357" s="20"/>
      <c r="BO357" s="20"/>
      <c r="BP357" s="20"/>
      <c r="BQ357" s="20"/>
      <c r="BR357" s="20"/>
      <c r="BS357" s="20"/>
      <c r="BT357" s="20"/>
      <c r="BU357" s="20"/>
      <c r="BV357" s="20"/>
      <c r="BW357" s="20"/>
      <c r="BX357" s="20"/>
      <c r="BY357" s="20"/>
      <c r="BZ357" s="20"/>
      <c r="CA357" s="20"/>
      <c r="CB357" s="20"/>
      <c r="CC357" s="20"/>
      <c r="CD357" s="20"/>
      <c r="CE357" s="20"/>
      <c r="CF357" s="20"/>
      <c r="CG357" s="20"/>
      <c r="CH357" s="20"/>
      <c r="CI357" s="20"/>
      <c r="CJ357" s="20"/>
      <c r="CK357" s="20"/>
      <c r="CL357" s="20"/>
      <c r="CM357" s="20"/>
      <c r="CN357" s="20"/>
      <c r="CO357" s="20"/>
      <c r="CP357" s="20"/>
      <c r="CQ357" s="20"/>
      <c r="CR357" s="20"/>
      <c r="CS357" s="20"/>
      <c r="CT357" s="20"/>
      <c r="CU357" s="20"/>
      <c r="CV357" s="20"/>
      <c r="CW357" s="20"/>
      <c r="CX357" s="20"/>
      <c r="CY357" s="20"/>
    </row>
    <row r="358" spans="1:165" ht="15.75" customHeight="1" thickBot="1" x14ac:dyDescent="0.35">
      <c r="A358" s="248" t="s">
        <v>198</v>
      </c>
      <c r="B358" s="390">
        <f>SUM(B354:B355)</f>
        <v>500.15</v>
      </c>
      <c r="C358" s="390">
        <f t="shared" ref="C358" si="106">SUM(C350:C355)</f>
        <v>0</v>
      </c>
      <c r="D358" s="390">
        <f>SUM(D350:D356)</f>
        <v>0</v>
      </c>
      <c r="E358" s="390">
        <f t="shared" ref="E358:BP358" si="107">SUM(E350:E356)</f>
        <v>0</v>
      </c>
      <c r="F358" s="390">
        <f t="shared" si="107"/>
        <v>0</v>
      </c>
      <c r="G358" s="390">
        <f t="shared" si="107"/>
        <v>0</v>
      </c>
      <c r="H358" s="390">
        <f t="shared" si="107"/>
        <v>0</v>
      </c>
      <c r="I358" s="390">
        <f t="shared" si="107"/>
        <v>0</v>
      </c>
      <c r="J358" s="390">
        <f t="shared" si="107"/>
        <v>0</v>
      </c>
      <c r="K358" s="390">
        <f t="shared" si="107"/>
        <v>0</v>
      </c>
      <c r="L358" s="390">
        <f t="shared" si="107"/>
        <v>0</v>
      </c>
      <c r="M358" s="390">
        <f t="shared" si="107"/>
        <v>0</v>
      </c>
      <c r="N358" s="390">
        <f t="shared" si="107"/>
        <v>0</v>
      </c>
      <c r="O358" s="390">
        <f t="shared" si="107"/>
        <v>0</v>
      </c>
      <c r="P358" s="390">
        <f t="shared" si="107"/>
        <v>0</v>
      </c>
      <c r="Q358" s="390">
        <f t="shared" si="107"/>
        <v>0</v>
      </c>
      <c r="R358" s="390">
        <f t="shared" si="107"/>
        <v>0</v>
      </c>
      <c r="S358" s="390">
        <f t="shared" si="107"/>
        <v>0</v>
      </c>
      <c r="T358" s="390">
        <f t="shared" si="107"/>
        <v>0</v>
      </c>
      <c r="U358" s="390">
        <f t="shared" si="107"/>
        <v>0</v>
      </c>
      <c r="V358" s="390">
        <f t="shared" si="107"/>
        <v>0</v>
      </c>
      <c r="W358" s="390">
        <f t="shared" si="107"/>
        <v>0</v>
      </c>
      <c r="X358" s="390">
        <f t="shared" si="107"/>
        <v>0</v>
      </c>
      <c r="Y358" s="390">
        <f t="shared" si="107"/>
        <v>0</v>
      </c>
      <c r="Z358" s="390">
        <f t="shared" si="107"/>
        <v>0</v>
      </c>
      <c r="AA358" s="390">
        <f t="shared" si="107"/>
        <v>0</v>
      </c>
      <c r="AB358" s="390">
        <f t="shared" si="107"/>
        <v>0</v>
      </c>
      <c r="AC358" s="390">
        <f t="shared" si="107"/>
        <v>0</v>
      </c>
      <c r="AD358" s="390">
        <f t="shared" si="107"/>
        <v>0</v>
      </c>
      <c r="AE358" s="390">
        <f t="shared" si="107"/>
        <v>0</v>
      </c>
      <c r="AF358" s="390">
        <f t="shared" si="107"/>
        <v>0</v>
      </c>
      <c r="AG358" s="390">
        <f t="shared" si="107"/>
        <v>0</v>
      </c>
      <c r="AH358" s="390">
        <f t="shared" si="107"/>
        <v>0</v>
      </c>
      <c r="AI358" s="390">
        <f t="shared" si="107"/>
        <v>0</v>
      </c>
      <c r="AJ358" s="390">
        <f t="shared" si="107"/>
        <v>0</v>
      </c>
      <c r="AK358" s="390">
        <f t="shared" si="107"/>
        <v>0</v>
      </c>
      <c r="AL358" s="390">
        <f t="shared" si="107"/>
        <v>0</v>
      </c>
      <c r="AM358" s="390">
        <f t="shared" si="107"/>
        <v>0</v>
      </c>
      <c r="AN358" s="390">
        <f t="shared" si="107"/>
        <v>0</v>
      </c>
      <c r="AO358" s="390">
        <f t="shared" si="107"/>
        <v>0</v>
      </c>
      <c r="AP358" s="390">
        <f t="shared" si="107"/>
        <v>0</v>
      </c>
      <c r="AQ358" s="390">
        <f t="shared" si="107"/>
        <v>0</v>
      </c>
      <c r="AR358" s="390">
        <f t="shared" si="107"/>
        <v>0</v>
      </c>
      <c r="AS358" s="390">
        <f t="shared" si="107"/>
        <v>0</v>
      </c>
      <c r="AT358" s="390">
        <f t="shared" si="107"/>
        <v>0</v>
      </c>
      <c r="AU358" s="390">
        <f t="shared" si="107"/>
        <v>0</v>
      </c>
      <c r="AV358" s="390">
        <f t="shared" si="107"/>
        <v>0</v>
      </c>
      <c r="AW358" s="390">
        <f t="shared" si="107"/>
        <v>0</v>
      </c>
      <c r="AX358" s="390">
        <f t="shared" si="107"/>
        <v>0</v>
      </c>
      <c r="AY358" s="390">
        <f t="shared" si="107"/>
        <v>0</v>
      </c>
      <c r="AZ358" s="390">
        <f t="shared" si="107"/>
        <v>0</v>
      </c>
      <c r="BA358" s="390">
        <f t="shared" si="107"/>
        <v>0</v>
      </c>
      <c r="BB358" s="390">
        <f t="shared" si="107"/>
        <v>0</v>
      </c>
      <c r="BC358" s="390">
        <f t="shared" si="107"/>
        <v>0</v>
      </c>
      <c r="BD358" s="390">
        <f t="shared" si="107"/>
        <v>0</v>
      </c>
      <c r="BE358" s="390">
        <f t="shared" si="107"/>
        <v>0</v>
      </c>
      <c r="BF358" s="390">
        <f t="shared" si="107"/>
        <v>0</v>
      </c>
      <c r="BG358" s="390">
        <f t="shared" si="107"/>
        <v>0</v>
      </c>
      <c r="BH358" s="390">
        <f t="shared" si="107"/>
        <v>0</v>
      </c>
      <c r="BI358" s="390">
        <f t="shared" si="107"/>
        <v>0</v>
      </c>
      <c r="BJ358" s="390">
        <f t="shared" si="107"/>
        <v>0</v>
      </c>
      <c r="BK358" s="390">
        <f t="shared" si="107"/>
        <v>0</v>
      </c>
      <c r="BL358" s="390">
        <f t="shared" si="107"/>
        <v>0</v>
      </c>
      <c r="BM358" s="390">
        <f t="shared" si="107"/>
        <v>0</v>
      </c>
      <c r="BN358" s="390">
        <f t="shared" si="107"/>
        <v>0</v>
      </c>
      <c r="BO358" s="390">
        <f t="shared" si="107"/>
        <v>0</v>
      </c>
      <c r="BP358" s="390">
        <f t="shared" si="107"/>
        <v>0</v>
      </c>
      <c r="BQ358" s="390">
        <f t="shared" ref="BQ358:CY358" si="108">SUM(BQ350:BQ356)</f>
        <v>0</v>
      </c>
      <c r="BR358" s="390">
        <f t="shared" si="108"/>
        <v>0</v>
      </c>
      <c r="BS358" s="390">
        <f t="shared" si="108"/>
        <v>0</v>
      </c>
      <c r="BT358" s="390">
        <f t="shared" si="108"/>
        <v>0</v>
      </c>
      <c r="BU358" s="390">
        <f t="shared" si="108"/>
        <v>0</v>
      </c>
      <c r="BV358" s="390">
        <f t="shared" si="108"/>
        <v>0</v>
      </c>
      <c r="BW358" s="390">
        <f t="shared" si="108"/>
        <v>0</v>
      </c>
      <c r="BX358" s="390">
        <f t="shared" si="108"/>
        <v>0</v>
      </c>
      <c r="BY358" s="390">
        <f t="shared" si="108"/>
        <v>0</v>
      </c>
      <c r="BZ358" s="390">
        <f t="shared" si="108"/>
        <v>0</v>
      </c>
      <c r="CA358" s="390">
        <f t="shared" si="108"/>
        <v>0</v>
      </c>
      <c r="CB358" s="390">
        <f t="shared" si="108"/>
        <v>0</v>
      </c>
      <c r="CC358" s="390">
        <f t="shared" si="108"/>
        <v>0</v>
      </c>
      <c r="CD358" s="390">
        <f t="shared" si="108"/>
        <v>0</v>
      </c>
      <c r="CE358" s="390">
        <f t="shared" si="108"/>
        <v>0</v>
      </c>
      <c r="CF358" s="390">
        <f t="shared" si="108"/>
        <v>0</v>
      </c>
      <c r="CG358" s="390">
        <f t="shared" si="108"/>
        <v>0</v>
      </c>
      <c r="CH358" s="390">
        <f t="shared" si="108"/>
        <v>0</v>
      </c>
      <c r="CI358" s="390">
        <f t="shared" si="108"/>
        <v>0</v>
      </c>
      <c r="CJ358" s="390">
        <f t="shared" si="108"/>
        <v>0</v>
      </c>
      <c r="CK358" s="390">
        <f t="shared" si="108"/>
        <v>0</v>
      </c>
      <c r="CL358" s="390">
        <f t="shared" si="108"/>
        <v>0</v>
      </c>
      <c r="CM358" s="390">
        <f t="shared" si="108"/>
        <v>0</v>
      </c>
      <c r="CN358" s="390">
        <f t="shared" si="108"/>
        <v>0</v>
      </c>
      <c r="CO358" s="390">
        <f t="shared" si="108"/>
        <v>0</v>
      </c>
      <c r="CP358" s="390">
        <f t="shared" si="108"/>
        <v>0</v>
      </c>
      <c r="CQ358" s="390">
        <f t="shared" si="108"/>
        <v>0</v>
      </c>
      <c r="CR358" s="390">
        <f t="shared" si="108"/>
        <v>0</v>
      </c>
      <c r="CS358" s="390">
        <f t="shared" si="108"/>
        <v>0</v>
      </c>
      <c r="CT358" s="390">
        <f t="shared" si="108"/>
        <v>0</v>
      </c>
      <c r="CU358" s="390">
        <f t="shared" si="108"/>
        <v>0</v>
      </c>
      <c r="CV358" s="390">
        <f t="shared" si="108"/>
        <v>0</v>
      </c>
      <c r="CW358" s="390">
        <f t="shared" si="108"/>
        <v>0</v>
      </c>
      <c r="CX358" s="390">
        <f t="shared" si="108"/>
        <v>0</v>
      </c>
      <c r="CY358" s="390">
        <f t="shared" si="108"/>
        <v>0</v>
      </c>
    </row>
    <row r="359" spans="1:165" ht="15.75" customHeight="1" thickTop="1" x14ac:dyDescent="0.3">
      <c r="A359" s="18"/>
      <c r="B359" s="20"/>
      <c r="C359" s="177"/>
      <c r="D359" s="177"/>
      <c r="E359" s="177"/>
      <c r="F359" s="177"/>
      <c r="G359" s="177"/>
      <c r="H359" s="177"/>
      <c r="I359" s="177"/>
      <c r="J359" s="177"/>
      <c r="K359" s="177"/>
      <c r="L359" s="177"/>
      <c r="M359" s="177"/>
      <c r="N359" s="177"/>
      <c r="O359" s="177"/>
      <c r="P359" s="177"/>
      <c r="Q359" s="177"/>
      <c r="R359" s="177"/>
      <c r="S359" s="177"/>
      <c r="T359" s="177"/>
      <c r="U359" s="177"/>
      <c r="V359" s="177"/>
      <c r="W359" s="177"/>
      <c r="X359" s="177"/>
      <c r="Y359" s="177"/>
      <c r="Z359" s="177"/>
      <c r="AA359" s="177"/>
      <c r="AB359" s="177"/>
      <c r="AC359" s="177"/>
      <c r="AD359" s="177"/>
      <c r="AE359" s="177"/>
      <c r="AF359" s="177"/>
      <c r="AG359" s="177"/>
      <c r="AH359" s="177"/>
      <c r="AI359" s="177"/>
      <c r="AJ359" s="177"/>
      <c r="AK359" s="177"/>
      <c r="AL359" s="177"/>
      <c r="AM359" s="177"/>
      <c r="AN359" s="177"/>
      <c r="AO359" s="177"/>
      <c r="AP359" s="177"/>
      <c r="AQ359" s="177"/>
      <c r="AR359" s="177"/>
      <c r="AS359" s="177"/>
      <c r="AT359" s="177"/>
      <c r="AU359" s="177"/>
      <c r="AV359" s="177"/>
      <c r="AW359" s="177"/>
      <c r="AX359" s="177"/>
      <c r="AY359" s="177"/>
      <c r="AZ359" s="177"/>
      <c r="BA359" s="177"/>
      <c r="BB359" s="177"/>
      <c r="BC359" s="177"/>
      <c r="BD359" s="177"/>
      <c r="BE359" s="177"/>
      <c r="BF359" s="177"/>
      <c r="BG359" s="177"/>
      <c r="BH359" s="177"/>
      <c r="BI359" s="177"/>
      <c r="BJ359" s="177"/>
      <c r="BK359" s="177"/>
      <c r="BL359" s="177"/>
      <c r="BM359" s="177"/>
      <c r="BN359" s="177"/>
      <c r="BO359" s="177"/>
      <c r="BP359" s="177"/>
      <c r="BQ359" s="177"/>
      <c r="BR359" s="177"/>
      <c r="BS359" s="177"/>
      <c r="BT359" s="177"/>
      <c r="BU359" s="177"/>
      <c r="BV359" s="177"/>
      <c r="BW359" s="177"/>
      <c r="BX359" s="177"/>
      <c r="BY359" s="177"/>
      <c r="BZ359" s="177"/>
      <c r="CA359" s="177"/>
      <c r="CB359" s="177"/>
      <c r="CC359" s="177"/>
      <c r="CD359" s="177"/>
      <c r="CE359" s="177"/>
      <c r="CF359" s="177"/>
      <c r="CG359" s="177"/>
      <c r="CH359" s="177"/>
      <c r="CI359" s="177"/>
      <c r="CJ359" s="177"/>
      <c r="CK359" s="177"/>
      <c r="CL359" s="177"/>
      <c r="CM359" s="177"/>
      <c r="CN359" s="177"/>
      <c r="CO359" s="177"/>
      <c r="CP359" s="177"/>
      <c r="CQ359" s="177"/>
      <c r="CR359" s="177"/>
      <c r="CS359" s="177"/>
      <c r="CT359" s="177"/>
      <c r="CU359" s="177"/>
      <c r="CV359" s="177"/>
      <c r="CW359" s="177"/>
      <c r="CX359" s="177"/>
      <c r="CY359" s="177"/>
      <c r="CZ359" s="177"/>
      <c r="DA359" s="177"/>
      <c r="DB359" s="177"/>
      <c r="DC359" s="177"/>
      <c r="DD359" s="177"/>
      <c r="DE359" s="177"/>
      <c r="DF359" s="177"/>
      <c r="DG359" s="177"/>
      <c r="DH359" s="177"/>
      <c r="DI359" s="177"/>
      <c r="DJ359" s="177"/>
      <c r="DK359" s="177"/>
      <c r="DL359" s="177"/>
      <c r="DM359" s="177"/>
      <c r="DN359" s="177"/>
      <c r="DO359" s="177"/>
      <c r="DP359" s="177"/>
      <c r="DQ359" s="177"/>
      <c r="DR359" s="177"/>
      <c r="DS359" s="177"/>
      <c r="DT359" s="177"/>
      <c r="DU359" s="177"/>
      <c r="DV359" s="177"/>
      <c r="DW359" s="177"/>
      <c r="DX359" s="177"/>
      <c r="DY359" s="177"/>
      <c r="DZ359" s="177"/>
      <c r="EA359" s="177"/>
      <c r="EB359" s="177"/>
      <c r="EC359" s="177"/>
      <c r="ED359" s="177"/>
      <c r="EE359" s="177"/>
      <c r="EF359" s="177"/>
      <c r="EG359" s="177"/>
      <c r="EH359" s="177"/>
      <c r="EI359" s="177"/>
      <c r="EJ359" s="177"/>
      <c r="EK359" s="177"/>
      <c r="EL359" s="177"/>
      <c r="EM359" s="177"/>
      <c r="EN359" s="177"/>
      <c r="EO359" s="177"/>
      <c r="EP359" s="177"/>
      <c r="EQ359" s="177"/>
      <c r="ER359" s="177"/>
      <c r="ES359" s="177"/>
      <c r="ET359" s="177"/>
      <c r="EU359" s="177"/>
      <c r="EV359" s="177"/>
      <c r="EW359" s="177"/>
      <c r="EX359" s="177"/>
      <c r="EY359" s="177"/>
      <c r="EZ359" s="177"/>
      <c r="FA359" s="177"/>
      <c r="FB359" s="177"/>
      <c r="FC359" s="177"/>
      <c r="FD359" s="177"/>
      <c r="FE359" s="177"/>
      <c r="FF359" s="177"/>
      <c r="FG359" s="177"/>
      <c r="FH359" s="177"/>
      <c r="FI359" s="177"/>
    </row>
    <row r="360" spans="1:165" ht="15.75" customHeight="1" x14ac:dyDescent="0.3">
      <c r="D360" s="16">
        <v>1</v>
      </c>
      <c r="E360" s="16">
        <v>2</v>
      </c>
      <c r="F360" s="16">
        <v>3</v>
      </c>
      <c r="G360" s="16">
        <v>4</v>
      </c>
      <c r="H360" s="16">
        <v>5</v>
      </c>
      <c r="I360" s="16">
        <v>6</v>
      </c>
      <c r="J360" s="16">
        <v>7</v>
      </c>
      <c r="K360" s="16">
        <v>8</v>
      </c>
      <c r="L360" s="16">
        <v>9</v>
      </c>
      <c r="M360" s="16">
        <v>10</v>
      </c>
      <c r="N360" s="16">
        <v>11</v>
      </c>
      <c r="O360" s="16">
        <v>12</v>
      </c>
      <c r="P360" s="16">
        <v>13</v>
      </c>
      <c r="Q360" s="16">
        <v>14</v>
      </c>
      <c r="R360" s="16">
        <v>15</v>
      </c>
      <c r="S360" s="16">
        <v>16</v>
      </c>
      <c r="T360" s="16">
        <v>17</v>
      </c>
      <c r="U360" s="16">
        <v>18</v>
      </c>
      <c r="V360" s="16">
        <v>19</v>
      </c>
      <c r="W360" s="16">
        <v>20</v>
      </c>
      <c r="X360" s="16">
        <v>21</v>
      </c>
      <c r="Y360" s="16">
        <v>22</v>
      </c>
      <c r="Z360" s="16">
        <v>23</v>
      </c>
      <c r="AA360" s="16">
        <v>24</v>
      </c>
      <c r="AB360" s="16">
        <v>25</v>
      </c>
      <c r="AC360" s="16">
        <v>26</v>
      </c>
      <c r="AD360" s="16">
        <v>27</v>
      </c>
      <c r="AE360" s="16">
        <v>28</v>
      </c>
      <c r="AF360" s="16">
        <v>29</v>
      </c>
      <c r="AG360" s="16">
        <v>30</v>
      </c>
      <c r="AH360" s="16">
        <v>31</v>
      </c>
      <c r="AI360" s="16">
        <v>32</v>
      </c>
      <c r="AJ360" s="16">
        <v>33</v>
      </c>
      <c r="AK360" s="16">
        <v>34</v>
      </c>
      <c r="AL360" s="16">
        <v>35</v>
      </c>
      <c r="AM360" s="16">
        <v>36</v>
      </c>
      <c r="AN360" s="16">
        <v>37</v>
      </c>
      <c r="AO360" s="16">
        <v>38</v>
      </c>
      <c r="AP360" s="16">
        <v>39</v>
      </c>
      <c r="AQ360" s="16">
        <v>40</v>
      </c>
      <c r="AR360" s="16">
        <v>41</v>
      </c>
      <c r="AS360" s="16">
        <v>42</v>
      </c>
      <c r="AT360" s="16">
        <v>43</v>
      </c>
      <c r="AU360" s="16">
        <v>44</v>
      </c>
      <c r="AV360" s="16">
        <v>45</v>
      </c>
      <c r="AW360" s="16">
        <v>46</v>
      </c>
      <c r="AX360" s="16">
        <v>47</v>
      </c>
      <c r="AY360" s="16">
        <v>48</v>
      </c>
      <c r="AZ360" s="16">
        <v>49</v>
      </c>
      <c r="BA360" s="16">
        <v>50</v>
      </c>
      <c r="BB360" s="16">
        <v>51</v>
      </c>
      <c r="BC360" s="16">
        <v>52</v>
      </c>
      <c r="BD360" s="16">
        <v>53</v>
      </c>
      <c r="BE360" s="16">
        <v>54</v>
      </c>
      <c r="BF360" s="16">
        <v>55</v>
      </c>
      <c r="BG360" s="16">
        <v>56</v>
      </c>
      <c r="BH360" s="16">
        <v>57</v>
      </c>
      <c r="BI360" s="16">
        <v>58</v>
      </c>
      <c r="BJ360" s="16">
        <v>59</v>
      </c>
      <c r="BK360" s="16">
        <v>60</v>
      </c>
      <c r="BL360" s="16">
        <v>61</v>
      </c>
      <c r="BM360" s="16">
        <v>62</v>
      </c>
      <c r="BN360" s="16">
        <v>63</v>
      </c>
      <c r="BO360" s="16">
        <v>64</v>
      </c>
      <c r="BP360" s="16">
        <v>65</v>
      </c>
      <c r="BQ360" s="16">
        <v>66</v>
      </c>
      <c r="BR360" s="16">
        <v>67</v>
      </c>
      <c r="BS360" s="16">
        <v>68</v>
      </c>
      <c r="BT360" s="16">
        <v>69</v>
      </c>
      <c r="BU360" s="16">
        <v>70</v>
      </c>
      <c r="BV360" s="16">
        <v>71</v>
      </c>
      <c r="BW360" s="16">
        <v>72</v>
      </c>
      <c r="BX360" s="16">
        <v>73</v>
      </c>
      <c r="BY360" s="16">
        <v>74</v>
      </c>
      <c r="BZ360" s="16">
        <v>75</v>
      </c>
      <c r="CA360" s="16">
        <v>76</v>
      </c>
      <c r="CB360" s="16">
        <v>77</v>
      </c>
      <c r="CC360" s="16">
        <v>78</v>
      </c>
      <c r="CD360" s="16">
        <v>79</v>
      </c>
      <c r="CE360" s="16">
        <v>80</v>
      </c>
      <c r="CF360" s="16">
        <v>81</v>
      </c>
      <c r="CG360" s="16">
        <v>82</v>
      </c>
      <c r="CH360" s="16">
        <v>83</v>
      </c>
      <c r="CI360" s="16">
        <v>84</v>
      </c>
      <c r="CJ360" s="16">
        <v>85</v>
      </c>
      <c r="CK360" s="16">
        <v>86</v>
      </c>
      <c r="CL360" s="16">
        <v>87</v>
      </c>
      <c r="CM360" s="16">
        <v>88</v>
      </c>
      <c r="CN360" s="16">
        <v>89</v>
      </c>
      <c r="CO360" s="16">
        <v>90</v>
      </c>
      <c r="CP360" s="16">
        <v>91</v>
      </c>
      <c r="CQ360" s="16">
        <v>92</v>
      </c>
      <c r="CR360" s="16">
        <v>93</v>
      </c>
      <c r="CS360" s="16">
        <v>94</v>
      </c>
      <c r="CT360" s="16">
        <v>95</v>
      </c>
      <c r="CU360" s="16">
        <v>96</v>
      </c>
      <c r="CV360" s="16">
        <v>97</v>
      </c>
      <c r="CW360" s="16">
        <v>98</v>
      </c>
      <c r="CX360" s="16">
        <v>99</v>
      </c>
      <c r="CY360" s="16">
        <v>100</v>
      </c>
    </row>
    <row r="361" spans="1:165" ht="15.75" customHeight="1" thickBot="1" x14ac:dyDescent="0.4">
      <c r="A361" s="269" t="s">
        <v>207</v>
      </c>
    </row>
    <row r="362" spans="1:165" ht="15.75" customHeight="1" thickTop="1" x14ac:dyDescent="0.3">
      <c r="A362" s="14" t="s">
        <v>442</v>
      </c>
      <c r="C362" s="13">
        <v>0</v>
      </c>
      <c r="D362" s="13">
        <v>0</v>
      </c>
      <c r="E362" s="13">
        <v>0</v>
      </c>
      <c r="F362" s="13">
        <v>0</v>
      </c>
      <c r="G362" s="13">
        <f>Invoer!H9*'Economische variabelen'!W29+Invoer!I9*'Economische variabelen'!W35+Invoer!J9*'Economische variabelen'!W41+Invoer!K9*'Economische variabelen'!W47</f>
        <v>0</v>
      </c>
      <c r="H362" s="13">
        <f>Invoer!H9*'Economische variabelen'!W30+Invoer!I9*'Economische variabelen'!W36+Invoer!J9*'Economische variabelen'!W42+Invoer!K9*'Economische variabelen'!W48</f>
        <v>0</v>
      </c>
      <c r="I362" s="13">
        <f>Invoer!H9*'Economische variabelen'!W31+Invoer!I9*'Economische variabelen'!W37+Invoer!J9*'Economische variabelen'!W43+Invoer!K9*'Economische variabelen'!W49</f>
        <v>0</v>
      </c>
      <c r="J362" s="13">
        <f>IF(J349&lt;='Invoer - uitgebreid'!$G11,Invoer!$H9*'Economische variabelen'!$W32+Invoer!$I9*'Economische variabelen'!$W38+Invoer!$J9*'Economische variabelen'!$W44+Invoer!$K9*'Economische variabelen'!$W50,0)</f>
        <v>0</v>
      </c>
      <c r="K362" s="13">
        <f>IF(K349&lt;='Invoer - uitgebreid'!$G11,Invoer!$H9*'Economische variabelen'!$W32+Invoer!$I9*'Economische variabelen'!$W38+Invoer!$J9*'Economische variabelen'!$W44+Invoer!$K9*'Economische variabelen'!$W50,0)</f>
        <v>0</v>
      </c>
      <c r="L362" s="13">
        <f>IF(L349&lt;='Invoer - uitgebreid'!$G11,Invoer!$H9*'Economische variabelen'!$W32+Invoer!$I9*'Economische variabelen'!$W38+Invoer!$J9*'Economische variabelen'!$W44+Invoer!$K9*'Economische variabelen'!$W50,0)</f>
        <v>0</v>
      </c>
      <c r="M362" s="13">
        <f>IF(M349&lt;='Invoer - uitgebreid'!$G11,Invoer!$H9*'Economische variabelen'!$W32+Invoer!$I9*'Economische variabelen'!$W38+Invoer!$J9*'Economische variabelen'!$W44+Invoer!$K9*'Economische variabelen'!$W50,0)</f>
        <v>0</v>
      </c>
      <c r="N362" s="13">
        <f>IF(N349&lt;='Invoer - uitgebreid'!$G11,Invoer!$H9*'Economische variabelen'!$W32+Invoer!$I9*'Economische variabelen'!$W38+Invoer!$J9*'Economische variabelen'!$W44+Invoer!$K9*'Economische variabelen'!$W50,0)</f>
        <v>0</v>
      </c>
      <c r="O362" s="13">
        <f>IF(O349&lt;='Invoer - uitgebreid'!$G11,Invoer!$H9*'Economische variabelen'!$W32+Invoer!$I9*'Economische variabelen'!$W38+Invoer!$J9*'Economische variabelen'!$W44+Invoer!$K9*'Economische variabelen'!$W50,0)</f>
        <v>0</v>
      </c>
      <c r="P362" s="13">
        <f>IF(P349&lt;='Invoer - uitgebreid'!$G11,Invoer!$H9*'Economische variabelen'!$W32+Invoer!$I9*'Economische variabelen'!$W38+Invoer!$J9*'Economische variabelen'!$W44+Invoer!$K9*'Economische variabelen'!$W50,0)</f>
        <v>0</v>
      </c>
      <c r="Q362" s="13">
        <f>IF(Q349&lt;='Invoer - uitgebreid'!$G11,Invoer!$H9*'Economische variabelen'!$W32+Invoer!$I9*'Economische variabelen'!$W38+Invoer!$J9*'Economische variabelen'!$W44+Invoer!$K9*'Economische variabelen'!$W50,0)</f>
        <v>0</v>
      </c>
      <c r="R362" s="13">
        <f>IF(R349&lt;='Invoer - uitgebreid'!$G11,Invoer!$H9*'Economische variabelen'!$W32+Invoer!$I9*'Economische variabelen'!$W38+Invoer!$J9*'Economische variabelen'!$W44+Invoer!$K9*'Economische variabelen'!$W50,0)</f>
        <v>0</v>
      </c>
      <c r="S362" s="13">
        <f>IF(S349&lt;='Invoer - uitgebreid'!$G11,Invoer!$H9*'Economische variabelen'!$W32+Invoer!$I9*'Economische variabelen'!$W38+Invoer!$J9*'Economische variabelen'!$W44+Invoer!$K9*'Economische variabelen'!$W50,0)</f>
        <v>0</v>
      </c>
      <c r="T362" s="13">
        <f>IF(T349&lt;='Invoer - uitgebreid'!$G11,Invoer!$H9*'Economische variabelen'!$W32+Invoer!$I9*'Economische variabelen'!$W38+Invoer!$J9*'Economische variabelen'!$W44+Invoer!$K9*'Economische variabelen'!$W50,0)</f>
        <v>0</v>
      </c>
      <c r="U362" s="13">
        <f>IF(U349&lt;='Invoer - uitgebreid'!$G11,Invoer!$H9*'Economische variabelen'!$W32+Invoer!$I9*'Economische variabelen'!$W38+Invoer!$J9*'Economische variabelen'!$W44+Invoer!$K9*'Economische variabelen'!$W50,0)</f>
        <v>0</v>
      </c>
      <c r="V362" s="13">
        <f>IF(V349&lt;='Invoer - uitgebreid'!$G11,Invoer!$H9*'Economische variabelen'!$W32+Invoer!$I9*'Economische variabelen'!$W38+Invoer!$J9*'Economische variabelen'!$W44+Invoer!$K9*'Economische variabelen'!$W50,0)</f>
        <v>0</v>
      </c>
      <c r="W362" s="13">
        <f>IF(W349&lt;='Invoer - uitgebreid'!$G11,Invoer!$H9*'Economische variabelen'!$W32+Invoer!$I9*'Economische variabelen'!$W38+Invoer!$J9*'Economische variabelen'!$W44+Invoer!$K9*'Economische variabelen'!$W50,0)</f>
        <v>0</v>
      </c>
      <c r="X362" s="13">
        <f>IF(X349&lt;='Invoer - uitgebreid'!$G11,Invoer!$H9*'Economische variabelen'!$W32+Invoer!$I9*'Economische variabelen'!$W38+Invoer!$J9*'Economische variabelen'!$W44+Invoer!$K9*'Economische variabelen'!$W50,0)</f>
        <v>0</v>
      </c>
      <c r="Y362" s="13">
        <f>IF(Y349&lt;='Invoer - uitgebreid'!$G11,Invoer!$H9*'Economische variabelen'!$W32+Invoer!$I9*'Economische variabelen'!$W38+Invoer!$J9*'Economische variabelen'!$W44+Invoer!$K9*'Economische variabelen'!$W50,0)</f>
        <v>0</v>
      </c>
      <c r="Z362" s="13">
        <f>IF(Z349&lt;='Invoer - uitgebreid'!$G11,Invoer!$H9*'Economische variabelen'!$W32+Invoer!$I9*'Economische variabelen'!$W38+Invoer!$J9*'Economische variabelen'!$W44+Invoer!$K9*'Economische variabelen'!$W50,0)</f>
        <v>0</v>
      </c>
      <c r="AA362" s="13">
        <f>IF(AA349&lt;='Invoer - uitgebreid'!$G11,Invoer!$H9*'Economische variabelen'!$W32+Invoer!$I9*'Economische variabelen'!$W38+Invoer!$J9*'Economische variabelen'!$W44+Invoer!$K9*'Economische variabelen'!$W50,0)</f>
        <v>0</v>
      </c>
      <c r="AB362" s="13">
        <f>IF(AB349&lt;='Invoer - uitgebreid'!$G11,Invoer!$H9*'Economische variabelen'!$W32+Invoer!$I9*'Economische variabelen'!$W38+Invoer!$J9*'Economische variabelen'!$W44+Invoer!$K9*'Economische variabelen'!$W50,0)</f>
        <v>0</v>
      </c>
      <c r="AC362" s="13">
        <f>IF(AC349&lt;='Invoer - uitgebreid'!$G11,Invoer!$H9*'Economische variabelen'!$W32+Invoer!$I9*'Economische variabelen'!$W38+Invoer!$J9*'Economische variabelen'!$W44+Invoer!$K9*'Economische variabelen'!$W50,0)</f>
        <v>0</v>
      </c>
      <c r="AD362" s="13">
        <f>IF(AD349&lt;='Invoer - uitgebreid'!$G11,Invoer!$H9*'Economische variabelen'!$W32+Invoer!$I9*'Economische variabelen'!$W38+Invoer!$J9*'Economische variabelen'!$W44+Invoer!$K9*'Economische variabelen'!$W50,0)</f>
        <v>0</v>
      </c>
      <c r="AE362" s="13">
        <f>IF(AE349&lt;='Invoer - uitgebreid'!$G11,Invoer!$H9*'Economische variabelen'!$W32+Invoer!$I9*'Economische variabelen'!$W38+Invoer!$J9*'Economische variabelen'!$W44+Invoer!$K9*'Economische variabelen'!$W50,0)</f>
        <v>0</v>
      </c>
      <c r="AF362" s="13">
        <f>IF(AF349&lt;='Invoer - uitgebreid'!$G11,Invoer!$H9*'Economische variabelen'!$W32+Invoer!$I9*'Economische variabelen'!$W38+Invoer!$J9*'Economische variabelen'!$W44+Invoer!$K9*'Economische variabelen'!$W50,0)</f>
        <v>0</v>
      </c>
      <c r="AG362" s="13">
        <f>IF(CALC_Meerjarig!AG349&lt;='Invoer - uitgebreid'!$G11,Invoer!$H9*'Economische variabelen'!$W32+Invoer!$I9*'Economische variabelen'!$W38+Invoer!$J9*'Economische variabelen'!$W44+Invoer!$K9*'Economische variabelen'!$W50,0)</f>
        <v>0</v>
      </c>
      <c r="AH362" s="13">
        <f>IF(CALC_Meerjarig!AH349&lt;='Invoer - uitgebreid'!$G11,Invoer!$H9*'Economische variabelen'!$W32+Invoer!$I9*'Economische variabelen'!$W38+Invoer!$J9*'Economische variabelen'!$W44+Invoer!$K9*'Economische variabelen'!$W50,0)</f>
        <v>0</v>
      </c>
      <c r="AI362" s="13">
        <f>IF(CALC_Meerjarig!AI349&lt;='Invoer - uitgebreid'!$G11,Invoer!$H9*'Economische variabelen'!$W32+Invoer!$I9*'Economische variabelen'!$W38+Invoer!$J9*'Economische variabelen'!$W44+Invoer!$K9*'Economische variabelen'!$W50,0)</f>
        <v>0</v>
      </c>
      <c r="AJ362" s="13">
        <f>IF(CALC_Meerjarig!AJ349&lt;='Invoer - uitgebreid'!$G11,Invoer!$H9*'Economische variabelen'!$W32+Invoer!$I9*'Economische variabelen'!$W38+Invoer!$J9*'Economische variabelen'!$W44+Invoer!$K9*'Economische variabelen'!$W50,0)</f>
        <v>0</v>
      </c>
      <c r="AK362" s="13">
        <f>IF(CALC_Meerjarig!AK349&lt;='Invoer - uitgebreid'!$G11,Invoer!$H9*'Economische variabelen'!$W32+Invoer!$I9*'Economische variabelen'!$W38+Invoer!$J9*'Economische variabelen'!$W44+Invoer!$K9*'Economische variabelen'!$W50,0)</f>
        <v>0</v>
      </c>
      <c r="AL362" s="13">
        <f>IF(CALC_Meerjarig!AL349&lt;='Invoer - uitgebreid'!$G11,Invoer!$H9*'Economische variabelen'!$W32+Invoer!$I9*'Economische variabelen'!$W38+Invoer!$J9*'Economische variabelen'!$W44+Invoer!$K9*'Economische variabelen'!$W50,0)</f>
        <v>0</v>
      </c>
      <c r="AM362" s="13">
        <f>IF(CALC_Meerjarig!AM349&lt;='Invoer - uitgebreid'!$G11,Invoer!$H9*'Economische variabelen'!$W32+Invoer!$I9*'Economische variabelen'!$W38+Invoer!$J9*'Economische variabelen'!$W44+Invoer!$K9*'Economische variabelen'!$W50,0)</f>
        <v>0</v>
      </c>
      <c r="AN362" s="13">
        <f>IF(CALC_Meerjarig!AN349&lt;='Invoer - uitgebreid'!$G11,Invoer!$H9*'Economische variabelen'!$W32+Invoer!$I9*'Economische variabelen'!$W38+Invoer!$J9*'Economische variabelen'!$W44+Invoer!$K9*'Economische variabelen'!$W50,0)</f>
        <v>0</v>
      </c>
      <c r="AO362" s="13">
        <f>IF(CALC_Meerjarig!AO349&lt;='Invoer - uitgebreid'!$G11,Invoer!$H9*'Economische variabelen'!$W32+Invoer!$I9*'Economische variabelen'!$W38+Invoer!$J9*'Economische variabelen'!$W44+Invoer!$K9*'Economische variabelen'!$W50,0)</f>
        <v>0</v>
      </c>
      <c r="AP362" s="13">
        <f>IF(CALC_Meerjarig!AP349&lt;='Invoer - uitgebreid'!$G11,Invoer!$H9*'Economische variabelen'!$W32+Invoer!$I9*'Economische variabelen'!$W38+Invoer!$J9*'Economische variabelen'!$W44+Invoer!$K9*'Economische variabelen'!$W50,0)</f>
        <v>0</v>
      </c>
      <c r="AQ362" s="13">
        <f>IF(CALC_Meerjarig!AQ349&lt;='Invoer - uitgebreid'!$G11,Invoer!$H9*'Economische variabelen'!$W32+Invoer!$I9*'Economische variabelen'!$W38+Invoer!$J9*'Economische variabelen'!$W44+Invoer!$K9*'Economische variabelen'!$W50,0)</f>
        <v>0</v>
      </c>
      <c r="AR362" s="13">
        <f>IF(CALC_Meerjarig!AR349&lt;='Invoer - uitgebreid'!$G11,Invoer!$H9*'Economische variabelen'!$W32+Invoer!$I9*'Economische variabelen'!$W38+Invoer!$J9*'Economische variabelen'!$W44+Invoer!$K9*'Economische variabelen'!$W50,0)</f>
        <v>0</v>
      </c>
      <c r="AS362" s="13">
        <f>IF(CALC_Meerjarig!AS349&lt;='Invoer - uitgebreid'!$G11,Invoer!$H9*'Economische variabelen'!$W32+Invoer!$I9*'Economische variabelen'!$W38+Invoer!$J9*'Economische variabelen'!$W44+Invoer!$K9*'Economische variabelen'!$W50,0)</f>
        <v>0</v>
      </c>
      <c r="AT362" s="13">
        <f>IF(CALC_Meerjarig!AT349&lt;='Invoer - uitgebreid'!$G11,Invoer!$H9*'Economische variabelen'!$W32+Invoer!$I9*'Economische variabelen'!$W38+Invoer!$J9*'Economische variabelen'!$W44+Invoer!$K9*'Economische variabelen'!$W50,0)</f>
        <v>0</v>
      </c>
      <c r="AU362" s="13">
        <f>IF(CALC_Meerjarig!AU349&lt;='Invoer - uitgebreid'!$G11,Invoer!$H9*'Economische variabelen'!$W32+Invoer!$I9*'Economische variabelen'!$W38+Invoer!$J9*'Economische variabelen'!$W44+Invoer!$K9*'Economische variabelen'!$W50,0)</f>
        <v>0</v>
      </c>
      <c r="AV362" s="13">
        <f>IF(CALC_Meerjarig!AV349&lt;='Invoer - uitgebreid'!$G11,Invoer!$H9*'Economische variabelen'!$W32+Invoer!$I9*'Economische variabelen'!$W38+Invoer!$J9*'Economische variabelen'!$W44+Invoer!$K9*'Economische variabelen'!$W50,0)</f>
        <v>0</v>
      </c>
      <c r="AW362" s="13">
        <f>IF(CALC_Meerjarig!AW349&lt;='Invoer - uitgebreid'!$G11,Invoer!$H9*'Economische variabelen'!$W32+Invoer!$I9*'Economische variabelen'!$W38+Invoer!$J9*'Economische variabelen'!$W44+Invoer!$K9*'Economische variabelen'!$W50,0)</f>
        <v>0</v>
      </c>
      <c r="AX362" s="13">
        <f>IF(CALC_Meerjarig!AX349&lt;='Invoer - uitgebreid'!$G11,Invoer!$H9*'Economische variabelen'!$W32+Invoer!$I9*'Economische variabelen'!$W38+Invoer!$J9*'Economische variabelen'!$W44+Invoer!$K9*'Economische variabelen'!$W50,0)</f>
        <v>0</v>
      </c>
      <c r="AY362" s="13">
        <f>IF(CALC_Meerjarig!AY349&lt;='Invoer - uitgebreid'!$G11,Invoer!$H9*'Economische variabelen'!$W32+Invoer!$I9*'Economische variabelen'!$W38+Invoer!$J9*'Economische variabelen'!$W44+Invoer!$K9*'Economische variabelen'!$W50,0)</f>
        <v>0</v>
      </c>
      <c r="AZ362" s="13">
        <f>IF(CALC_Meerjarig!AZ349&lt;='Invoer - uitgebreid'!$G11,Invoer!$H9*'Economische variabelen'!$W32+Invoer!$I9*'Economische variabelen'!$W38+Invoer!$J9*'Economische variabelen'!$W44+Invoer!$K9*'Economische variabelen'!$W50,0)</f>
        <v>0</v>
      </c>
      <c r="BA362" s="13">
        <f>IF(CALC_Meerjarig!BA349&lt;='Invoer - uitgebreid'!$G11,Invoer!$H9*'Economische variabelen'!$W32+Invoer!$I9*'Economische variabelen'!$W38+Invoer!$J9*'Economische variabelen'!$W44+Invoer!$K9*'Economische variabelen'!$W50,0)</f>
        <v>0</v>
      </c>
      <c r="BB362" s="13">
        <f>IF(CALC_Meerjarig!BB349&lt;='Invoer - uitgebreid'!$G11,Invoer!$H9*'Economische variabelen'!$W32+Invoer!$I9*'Economische variabelen'!$W38+Invoer!$J9*'Economische variabelen'!$W44+Invoer!$K9*'Economische variabelen'!$W50,0)</f>
        <v>0</v>
      </c>
      <c r="BC362" s="13">
        <f>IF(CALC_Meerjarig!BC349&lt;='Invoer - uitgebreid'!$G11,Invoer!$H9*'Economische variabelen'!$W32+Invoer!$I9*'Economische variabelen'!$W38+Invoer!$J9*'Economische variabelen'!$W44+Invoer!$K9*'Economische variabelen'!$W50,0)</f>
        <v>0</v>
      </c>
      <c r="BD362" s="13">
        <f>IF(CALC_Meerjarig!BD349&lt;='Invoer - uitgebreid'!$G11,Invoer!$H9*'Economische variabelen'!$W32+Invoer!$I9*'Economische variabelen'!$W38+Invoer!$J9*'Economische variabelen'!$W44+Invoer!$K9*'Economische variabelen'!$W50,0)</f>
        <v>0</v>
      </c>
      <c r="BE362" s="13">
        <f>IF(CALC_Meerjarig!BE349&lt;='Invoer - uitgebreid'!$G11,Invoer!$H9*'Economische variabelen'!$W32+Invoer!$I9*'Economische variabelen'!$W38+Invoer!$J9*'Economische variabelen'!$W44+Invoer!$K9*'Economische variabelen'!$W50,0)</f>
        <v>0</v>
      </c>
      <c r="BF362" s="13">
        <f>IF(CALC_Meerjarig!BF349&lt;='Invoer - uitgebreid'!$G11,Invoer!$H9*'Economische variabelen'!$W32+Invoer!$I9*'Economische variabelen'!$W38+Invoer!$J9*'Economische variabelen'!$W44+Invoer!$K9*'Economische variabelen'!$W50,0)</f>
        <v>0</v>
      </c>
      <c r="BG362" s="13">
        <f>IF(CALC_Meerjarig!BG349&lt;='Invoer - uitgebreid'!$G11,Invoer!$H9*'Economische variabelen'!$W32+Invoer!$I9*'Economische variabelen'!$W38+Invoer!$J9*'Economische variabelen'!$W44+Invoer!$K9*'Economische variabelen'!$W50,0)</f>
        <v>0</v>
      </c>
      <c r="BH362" s="13">
        <f>IF(CALC_Meerjarig!BH349&lt;='Invoer - uitgebreid'!$G11,Invoer!$H9*'Economische variabelen'!$W32+Invoer!$I9*'Economische variabelen'!$W38+Invoer!$J9*'Economische variabelen'!$W44+Invoer!$K9*'Economische variabelen'!$W50,0)</f>
        <v>0</v>
      </c>
      <c r="BI362" s="13">
        <f>IF(CALC_Meerjarig!BI349&lt;='Invoer - uitgebreid'!$G11,Invoer!$H9*'Economische variabelen'!$W32+Invoer!$I9*'Economische variabelen'!$W38+Invoer!$J9*'Economische variabelen'!$W44+Invoer!$K9*'Economische variabelen'!$W50,0)</f>
        <v>0</v>
      </c>
      <c r="BJ362" s="13">
        <f>IF(CALC_Meerjarig!BJ349&lt;='Invoer - uitgebreid'!$G11,Invoer!$H9*'Economische variabelen'!$W32+Invoer!$I9*'Economische variabelen'!$W38+Invoer!$J9*'Economische variabelen'!$W44+Invoer!$K9*'Economische variabelen'!$W50,0)</f>
        <v>0</v>
      </c>
      <c r="BK362" s="13">
        <f>IF(CALC_Meerjarig!BK349&lt;='Invoer - uitgebreid'!$G11,Invoer!$H9*'Economische variabelen'!$W32+Invoer!$I9*'Economische variabelen'!$W38+Invoer!$J9*'Economische variabelen'!$W44+Invoer!$K9*'Economische variabelen'!$W50,0)</f>
        <v>0</v>
      </c>
      <c r="BL362" s="13">
        <f>IF(CALC_Meerjarig!BL349&lt;='Invoer - uitgebreid'!$G11,Invoer!$H9*'Economische variabelen'!$W32+Invoer!$I9*'Economische variabelen'!$W38+Invoer!$J9*'Economische variabelen'!$W44+Invoer!$K9*'Economische variabelen'!$W50,0)</f>
        <v>0</v>
      </c>
      <c r="BM362" s="13">
        <f>IF(CALC_Meerjarig!BM349&lt;='Invoer - uitgebreid'!$G11,Invoer!$H9*'Economische variabelen'!$W32+Invoer!$I9*'Economische variabelen'!$W38+Invoer!$J9*'Economische variabelen'!$W44+Invoer!$K9*'Economische variabelen'!$W50,0)</f>
        <v>0</v>
      </c>
      <c r="BN362" s="13">
        <f>IF(CALC_Meerjarig!BN349&lt;='Invoer - uitgebreid'!$G11,Invoer!$H9*'Economische variabelen'!$W32+Invoer!$I9*'Economische variabelen'!$W38+Invoer!$J9*'Economische variabelen'!$W44+Invoer!$K9*'Economische variabelen'!$W50,0)</f>
        <v>0</v>
      </c>
      <c r="BO362" s="13">
        <f>IF(CALC_Meerjarig!BO349&lt;='Invoer - uitgebreid'!$G11,Invoer!$H9*'Economische variabelen'!$W32+Invoer!$I9*'Economische variabelen'!$W38+Invoer!$J9*'Economische variabelen'!$W44+Invoer!$K9*'Economische variabelen'!$W50,0)</f>
        <v>0</v>
      </c>
      <c r="BP362" s="13">
        <f>IF(CALC_Meerjarig!BP349&lt;='Invoer - uitgebreid'!$G11,Invoer!$H9*'Economische variabelen'!$W32+Invoer!$I9*'Economische variabelen'!$W38+Invoer!$J9*'Economische variabelen'!$W44+Invoer!$K9*'Economische variabelen'!$W50,0)</f>
        <v>0</v>
      </c>
      <c r="BQ362" s="13">
        <f>IF(CALC_Meerjarig!BQ349&lt;='Invoer - uitgebreid'!$G11,Invoer!$H9*'Economische variabelen'!$W32+Invoer!$I9*'Economische variabelen'!$W38+Invoer!$J9*'Economische variabelen'!$W44+Invoer!$K9*'Economische variabelen'!$W50,0)</f>
        <v>0</v>
      </c>
      <c r="BR362" s="13">
        <f>IF(CALC_Meerjarig!BR349&lt;='Invoer - uitgebreid'!$G11,Invoer!$H9*'Economische variabelen'!$W32+Invoer!$I9*'Economische variabelen'!$W38+Invoer!$J9*'Economische variabelen'!$W44+Invoer!$K9*'Economische variabelen'!$W50,0)</f>
        <v>0</v>
      </c>
      <c r="BS362" s="13">
        <f>IF(CALC_Meerjarig!BS349&lt;='Invoer - uitgebreid'!$G11,Invoer!$H9*'Economische variabelen'!$W32+Invoer!$I9*'Economische variabelen'!$W38+Invoer!$J9*'Economische variabelen'!$W44+Invoer!$K9*'Economische variabelen'!$W50,0)</f>
        <v>0</v>
      </c>
      <c r="BT362" s="13">
        <f>IF(CALC_Meerjarig!BT349&lt;='Invoer - uitgebreid'!$G11,Invoer!$H9*'Economische variabelen'!$W32+Invoer!$I9*'Economische variabelen'!$W38+Invoer!$J9*'Economische variabelen'!$W44+Invoer!$K9*'Economische variabelen'!$W50,0)</f>
        <v>0</v>
      </c>
      <c r="BU362" s="13">
        <f>IF(CALC_Meerjarig!BU349&lt;='Invoer - uitgebreid'!$G11,Invoer!$H9*'Economische variabelen'!$W32+Invoer!$I9*'Economische variabelen'!$W38+Invoer!$J9*'Economische variabelen'!$W44+Invoer!$K9*'Economische variabelen'!$W50,0)</f>
        <v>0</v>
      </c>
      <c r="BV362" s="13">
        <f>IF(CALC_Meerjarig!BV349&lt;='Invoer - uitgebreid'!$G11,Invoer!$H9*'Economische variabelen'!$W32+Invoer!$I9*'Economische variabelen'!$W38+Invoer!$J9*'Economische variabelen'!$W44+Invoer!$K9*'Economische variabelen'!$W50,0)</f>
        <v>0</v>
      </c>
      <c r="BW362" s="13">
        <f>IF(CALC_Meerjarig!BW349&lt;='Invoer - uitgebreid'!$G11,Invoer!$H9*'Economische variabelen'!$W32+Invoer!$I9*'Economische variabelen'!$W38+Invoer!$J9*'Economische variabelen'!$W44+Invoer!$K9*'Economische variabelen'!$W50,0)</f>
        <v>0</v>
      </c>
      <c r="BX362" s="13">
        <f>IF(CALC_Meerjarig!BX349&lt;='Invoer - uitgebreid'!$G11,Invoer!$H9*'Economische variabelen'!$W32+Invoer!$I9*'Economische variabelen'!$W38+Invoer!$J9*'Economische variabelen'!$W44+Invoer!$K9*'Economische variabelen'!$W50,0)</f>
        <v>0</v>
      </c>
      <c r="BY362" s="13">
        <f>IF(CALC_Meerjarig!BY349&lt;='Invoer - uitgebreid'!$G11,Invoer!$H9*'Economische variabelen'!$W32+Invoer!$I9*'Economische variabelen'!$W38+Invoer!$J9*'Economische variabelen'!$W44+Invoer!$K9*'Economische variabelen'!$W50,0)</f>
        <v>0</v>
      </c>
      <c r="BZ362" s="13">
        <f>IF(CALC_Meerjarig!BZ349&lt;='Invoer - uitgebreid'!$G11,Invoer!$H9*'Economische variabelen'!$W32+Invoer!$I9*'Economische variabelen'!$W38+Invoer!$J9*'Economische variabelen'!$W44+Invoer!$K9*'Economische variabelen'!$W50,0)</f>
        <v>0</v>
      </c>
      <c r="CA362" s="13">
        <f>IF(CALC_Meerjarig!CA349&lt;='Invoer - uitgebreid'!$G11,Invoer!$H9*'Economische variabelen'!$W32+Invoer!$I9*'Economische variabelen'!$W38+Invoer!$J9*'Economische variabelen'!$W44+Invoer!$K9*'Economische variabelen'!$W50,0)</f>
        <v>0</v>
      </c>
      <c r="CB362" s="13">
        <f>IF(CALC_Meerjarig!CB349&lt;='Invoer - uitgebreid'!$G11,Invoer!$H9*'Economische variabelen'!$W32+Invoer!$I9*'Economische variabelen'!$W38+Invoer!$J9*'Economische variabelen'!$W44+Invoer!$K9*'Economische variabelen'!$W50,0)</f>
        <v>0</v>
      </c>
      <c r="CC362" s="13">
        <f>IF(CALC_Meerjarig!CC349&lt;='Invoer - uitgebreid'!$G11,Invoer!$H9*'Economische variabelen'!$W32+Invoer!$I9*'Economische variabelen'!$W38+Invoer!$J9*'Economische variabelen'!$W44+Invoer!$K9*'Economische variabelen'!$W50,0)</f>
        <v>0</v>
      </c>
      <c r="CD362" s="13">
        <f>IF(CALC_Meerjarig!CD349&lt;='Invoer - uitgebreid'!$G11,Invoer!$H9*'Economische variabelen'!$W32+Invoer!$I9*'Economische variabelen'!$W38+Invoer!$J9*'Economische variabelen'!$W44+Invoer!$K9*'Economische variabelen'!$W50,0)</f>
        <v>0</v>
      </c>
      <c r="CE362" s="13">
        <f>IF(CALC_Meerjarig!CE349&lt;='Invoer - uitgebreid'!$G11,Invoer!$H9*'Economische variabelen'!$W32+Invoer!$I9*'Economische variabelen'!$W38+Invoer!$J9*'Economische variabelen'!$W44+Invoer!$K9*'Economische variabelen'!$W50,0)</f>
        <v>0</v>
      </c>
      <c r="CF362" s="13">
        <f>IF(CALC_Meerjarig!CF349&lt;='Invoer - uitgebreid'!$G11,Invoer!$H9*'Economische variabelen'!$W32+Invoer!$I9*'Economische variabelen'!$W38+Invoer!$J9*'Economische variabelen'!$W44+Invoer!$K9*'Economische variabelen'!$W50,0)</f>
        <v>0</v>
      </c>
      <c r="CG362" s="13">
        <f>IF(CALC_Meerjarig!CG349&lt;='Invoer - uitgebreid'!$G11,Invoer!$H9*'Economische variabelen'!$W32+Invoer!$I9*'Economische variabelen'!$W38+Invoer!$J9*'Economische variabelen'!$W44+Invoer!$K9*'Economische variabelen'!$W50,0)</f>
        <v>0</v>
      </c>
      <c r="CH362" s="13">
        <f>IF(CALC_Meerjarig!CH349&lt;='Invoer - uitgebreid'!$G11,Invoer!$H9*'Economische variabelen'!$W32+Invoer!$I9*'Economische variabelen'!$W38+Invoer!$J9*'Economische variabelen'!$W44+Invoer!$K9*'Economische variabelen'!$W50,0)</f>
        <v>0</v>
      </c>
      <c r="CI362" s="13">
        <f>IF(CALC_Meerjarig!CI349&lt;='Invoer - uitgebreid'!$G11,Invoer!$H9*'Economische variabelen'!$W32+Invoer!$I9*'Economische variabelen'!$W38+Invoer!$J9*'Economische variabelen'!$W44+Invoer!$K9*'Economische variabelen'!$W50,0)</f>
        <v>0</v>
      </c>
      <c r="CJ362" s="13">
        <f>IF(CALC_Meerjarig!CJ349&lt;='Invoer - uitgebreid'!$G11,Invoer!$H9*'Economische variabelen'!$W32+Invoer!$I9*'Economische variabelen'!$W38+Invoer!$J9*'Economische variabelen'!$W44+Invoer!$K9*'Economische variabelen'!$W50,0)</f>
        <v>0</v>
      </c>
      <c r="CK362" s="13">
        <f>IF(CALC_Meerjarig!CK349&lt;='Invoer - uitgebreid'!$G11,Invoer!$H9*'Economische variabelen'!$W32+Invoer!$I9*'Economische variabelen'!$W38+Invoer!$J9*'Economische variabelen'!$W44+Invoer!$K9*'Economische variabelen'!$W50,0)</f>
        <v>0</v>
      </c>
      <c r="CL362" s="13">
        <f>IF(CALC_Meerjarig!CL349&lt;='Invoer - uitgebreid'!$G11,Invoer!$H9*'Economische variabelen'!$W32+Invoer!$I9*'Economische variabelen'!$W38+Invoer!$J9*'Economische variabelen'!$W44+Invoer!$K9*'Economische variabelen'!$W50,0)</f>
        <v>0</v>
      </c>
      <c r="CM362" s="13">
        <f>IF(CALC_Meerjarig!CM349&lt;='Invoer - uitgebreid'!$G11,Invoer!$H9*'Economische variabelen'!$W32+Invoer!$I9*'Economische variabelen'!$W38+Invoer!$J9*'Economische variabelen'!$W44+Invoer!$K9*'Economische variabelen'!$W50,0)</f>
        <v>0</v>
      </c>
      <c r="CN362" s="13">
        <f>IF(CALC_Meerjarig!CN349&lt;='Invoer - uitgebreid'!$G11,Invoer!$H9*'Economische variabelen'!$W32+Invoer!$I9*'Economische variabelen'!$W38+Invoer!$J9*'Economische variabelen'!$W44+Invoer!$K9*'Economische variabelen'!$W50,0)</f>
        <v>0</v>
      </c>
      <c r="CO362" s="13">
        <f>IF(CALC_Meerjarig!CO349&lt;='Invoer - uitgebreid'!$G11,Invoer!$H9*'Economische variabelen'!$W32+Invoer!$I9*'Economische variabelen'!$W38+Invoer!$J9*'Economische variabelen'!$W44+Invoer!$K9*'Economische variabelen'!$W50,0)</f>
        <v>0</v>
      </c>
      <c r="CP362" s="13">
        <f>IF(CALC_Meerjarig!CP349&lt;='Invoer - uitgebreid'!$G11,Invoer!$H9*'Economische variabelen'!$W32+Invoer!$I9*'Economische variabelen'!$W38+Invoer!$J9*'Economische variabelen'!$W44+Invoer!$K9*'Economische variabelen'!$W50,0)</f>
        <v>0</v>
      </c>
      <c r="CQ362" s="13">
        <f>IF(CALC_Meerjarig!CQ349&lt;='Invoer - uitgebreid'!$G11,Invoer!$H9*'Economische variabelen'!$W32+Invoer!$I9*'Economische variabelen'!$W38+Invoer!$J9*'Economische variabelen'!$W44+Invoer!$K9*'Economische variabelen'!$W50,0)</f>
        <v>0</v>
      </c>
      <c r="CR362" s="13">
        <f>IF(CALC_Meerjarig!CR349&lt;='Invoer - uitgebreid'!$G11,Invoer!$H9*'Economische variabelen'!$W32+Invoer!$I9*'Economische variabelen'!$W38+Invoer!$J9*'Economische variabelen'!$W44+Invoer!$K9*'Economische variabelen'!$W50,0)</f>
        <v>0</v>
      </c>
      <c r="CS362" s="13">
        <f>IF(CALC_Meerjarig!CS349&lt;='Invoer - uitgebreid'!$G11,Invoer!$H9*'Economische variabelen'!$W32+Invoer!$I9*'Economische variabelen'!$W38+Invoer!$J9*'Economische variabelen'!$W44+Invoer!$K9*'Economische variabelen'!$W50,0)</f>
        <v>0</v>
      </c>
      <c r="CT362" s="13">
        <f>IF(CALC_Meerjarig!CT349&lt;='Invoer - uitgebreid'!$G11,Invoer!$H9*'Economische variabelen'!$W32+Invoer!$I9*'Economische variabelen'!$W38+Invoer!$J9*'Economische variabelen'!$W44+Invoer!$K9*'Economische variabelen'!$W50,0)</f>
        <v>0</v>
      </c>
      <c r="CU362" s="13">
        <f>IF(CALC_Meerjarig!CU349&lt;='Invoer - uitgebreid'!$G11,Invoer!$H9*'Economische variabelen'!$W32+Invoer!$I9*'Economische variabelen'!$W38+Invoer!$J9*'Economische variabelen'!$W44+Invoer!$K9*'Economische variabelen'!$W50,0)</f>
        <v>0</v>
      </c>
      <c r="CV362" s="13">
        <f>IF(CALC_Meerjarig!CV349&lt;='Invoer - uitgebreid'!$G11,Invoer!$H9*'Economische variabelen'!$W32+Invoer!$I9*'Economische variabelen'!$W38+Invoer!$J9*'Economische variabelen'!$W44+Invoer!$K9*'Economische variabelen'!$W50,0)</f>
        <v>0</v>
      </c>
      <c r="CW362" s="13">
        <f>IF(CALC_Meerjarig!CW349&lt;='Invoer - uitgebreid'!$G11,Invoer!$H9*'Economische variabelen'!$W32+Invoer!$I9*'Economische variabelen'!$W38+Invoer!$J9*'Economische variabelen'!$W44+Invoer!$K9*'Economische variabelen'!$W50,0)</f>
        <v>0</v>
      </c>
      <c r="CX362" s="13">
        <f>IF(CALC_Meerjarig!CX349&lt;='Invoer - uitgebreid'!$G11,Invoer!$H9*'Economische variabelen'!$W32+Invoer!$I9*'Economische variabelen'!$W38+Invoer!$J9*'Economische variabelen'!$W44+Invoer!$K9*'Economische variabelen'!$W50,0)</f>
        <v>0</v>
      </c>
      <c r="CY362" s="13">
        <f>IF(CALC_Meerjarig!CY349&lt;='Invoer - uitgebreid'!$G11,Invoer!$H9*'Economische variabelen'!$W32+Invoer!$I9*'Economische variabelen'!$W38+Invoer!$J9*'Economische variabelen'!$W44+Invoer!$K9*'Economische variabelen'!$W50,0)</f>
        <v>0</v>
      </c>
    </row>
    <row r="363" spans="1:165" ht="15.75" customHeight="1" x14ac:dyDescent="0.3">
      <c r="A363" s="14" t="s">
        <v>498</v>
      </c>
      <c r="C363" s="13"/>
      <c r="D363" s="175">
        <f>D362*'Economische variabelen'!$AB82</f>
        <v>0</v>
      </c>
      <c r="E363" s="175">
        <f>E362*'Economische variabelen'!$AB82</f>
        <v>0</v>
      </c>
      <c r="F363" s="175">
        <f>F362*'Economische variabelen'!$AB82</f>
        <v>0</v>
      </c>
      <c r="G363" s="175">
        <f>G362*'Economische variabelen'!$AB82</f>
        <v>0</v>
      </c>
      <c r="H363" s="175">
        <f>H362*'Economische variabelen'!$AB82</f>
        <v>0</v>
      </c>
      <c r="I363" s="175">
        <f>I362*'Economische variabelen'!$AB82</f>
        <v>0</v>
      </c>
      <c r="J363" s="175">
        <f>J362*'Economische variabelen'!$AB82</f>
        <v>0</v>
      </c>
      <c r="K363" s="175">
        <f>K362*'Economische variabelen'!$AB82</f>
        <v>0</v>
      </c>
      <c r="L363" s="175">
        <f>L362*'Economische variabelen'!$AB82</f>
        <v>0</v>
      </c>
      <c r="M363" s="175">
        <f>M362*'Economische variabelen'!$AB82</f>
        <v>0</v>
      </c>
      <c r="N363" s="175">
        <f>N362*'Economische variabelen'!$AB82</f>
        <v>0</v>
      </c>
      <c r="O363" s="175">
        <f>O362*'Economische variabelen'!$AB82</f>
        <v>0</v>
      </c>
      <c r="P363" s="175">
        <f>P362*'Economische variabelen'!$AB82</f>
        <v>0</v>
      </c>
      <c r="Q363" s="175">
        <f>Q362*'Economische variabelen'!$AB82</f>
        <v>0</v>
      </c>
      <c r="R363" s="175">
        <f>R362*'Economische variabelen'!$AB82</f>
        <v>0</v>
      </c>
      <c r="S363" s="175">
        <f>S362*'Economische variabelen'!$AB82</f>
        <v>0</v>
      </c>
      <c r="T363" s="175">
        <f>T362*'Economische variabelen'!$AB82</f>
        <v>0</v>
      </c>
      <c r="U363" s="175">
        <f>U362*'Economische variabelen'!$AB82</f>
        <v>0</v>
      </c>
      <c r="V363" s="175">
        <f>V362*'Economische variabelen'!$AB82</f>
        <v>0</v>
      </c>
      <c r="W363" s="175">
        <f>W362*'Economische variabelen'!$AB82</f>
        <v>0</v>
      </c>
      <c r="X363" s="175">
        <f>X362*'Economische variabelen'!$AB82</f>
        <v>0</v>
      </c>
      <c r="Y363" s="175">
        <f>Y362*'Economische variabelen'!$AB82</f>
        <v>0</v>
      </c>
      <c r="Z363" s="175">
        <f>Z362*'Economische variabelen'!$AB82</f>
        <v>0</v>
      </c>
      <c r="AA363" s="175">
        <f>AA362*'Economische variabelen'!$AB82</f>
        <v>0</v>
      </c>
      <c r="AB363" s="175">
        <f>AB362*'Economische variabelen'!$AB82</f>
        <v>0</v>
      </c>
      <c r="AC363" s="175">
        <f>AC362*'Economische variabelen'!$AB82</f>
        <v>0</v>
      </c>
      <c r="AD363" s="175">
        <f>AD362*'Economische variabelen'!$AB82</f>
        <v>0</v>
      </c>
      <c r="AE363" s="175">
        <f>AE362*'Economische variabelen'!$AB82</f>
        <v>0</v>
      </c>
      <c r="AF363" s="175">
        <f>AF362*'Economische variabelen'!$AB82</f>
        <v>0</v>
      </c>
      <c r="AG363" s="175">
        <f>AG362*'Economische variabelen'!$AB82</f>
        <v>0</v>
      </c>
      <c r="AH363" s="175">
        <f>AH362*'Economische variabelen'!$AB82</f>
        <v>0</v>
      </c>
      <c r="AI363" s="175">
        <f>AI362*'Economische variabelen'!$AB82</f>
        <v>0</v>
      </c>
      <c r="AJ363" s="175">
        <f>AJ362*'Economische variabelen'!$AB82</f>
        <v>0</v>
      </c>
      <c r="AK363" s="175">
        <f>AK362*'Economische variabelen'!$AB82</f>
        <v>0</v>
      </c>
      <c r="AL363" s="175">
        <f>AL362*'Economische variabelen'!$AB82</f>
        <v>0</v>
      </c>
      <c r="AM363" s="175">
        <f>AM362*'Economische variabelen'!$AB82</f>
        <v>0</v>
      </c>
      <c r="AN363" s="175">
        <f>AN362*'Economische variabelen'!$AB82</f>
        <v>0</v>
      </c>
      <c r="AO363" s="175">
        <f>AO362*'Economische variabelen'!$AB82</f>
        <v>0</v>
      </c>
      <c r="AP363" s="175">
        <f>AP362*'Economische variabelen'!$AB82</f>
        <v>0</v>
      </c>
      <c r="AQ363" s="175">
        <f>AQ362*'Economische variabelen'!$AB82</f>
        <v>0</v>
      </c>
      <c r="AR363" s="175">
        <f>AR362*'Economische variabelen'!$AB82</f>
        <v>0</v>
      </c>
      <c r="AS363" s="175">
        <f>AS362*'Economische variabelen'!$AB82</f>
        <v>0</v>
      </c>
      <c r="AT363" s="175">
        <f>AT362*'Economische variabelen'!$AB82</f>
        <v>0</v>
      </c>
      <c r="AU363" s="175">
        <f>AU362*'Economische variabelen'!$AB82</f>
        <v>0</v>
      </c>
      <c r="AV363" s="175">
        <f>AV362*'Economische variabelen'!$AB82</f>
        <v>0</v>
      </c>
      <c r="AW363" s="175">
        <f>AW362*'Economische variabelen'!$AB82</f>
        <v>0</v>
      </c>
      <c r="AX363" s="175">
        <f>AX362*'Economische variabelen'!$AB82</f>
        <v>0</v>
      </c>
      <c r="AY363" s="175">
        <f>AY362*'Economische variabelen'!$AB82</f>
        <v>0</v>
      </c>
      <c r="AZ363" s="175">
        <f>AZ362*'Economische variabelen'!$AB82</f>
        <v>0</v>
      </c>
      <c r="BA363" s="175">
        <f>BA362*'Economische variabelen'!$AB82</f>
        <v>0</v>
      </c>
      <c r="BB363" s="175">
        <f>BB362*'Economische variabelen'!$AB82</f>
        <v>0</v>
      </c>
      <c r="BC363" s="175">
        <f>BC362*'Economische variabelen'!$AB82</f>
        <v>0</v>
      </c>
      <c r="BD363" s="175">
        <f>BD362*'Economische variabelen'!$AB82</f>
        <v>0</v>
      </c>
      <c r="BE363" s="175">
        <f>BE362*'Economische variabelen'!$AB82</f>
        <v>0</v>
      </c>
      <c r="BF363" s="175">
        <f>BF362*'Economische variabelen'!$AB82</f>
        <v>0</v>
      </c>
      <c r="BG363" s="175">
        <f>BG362*'Economische variabelen'!$AB82</f>
        <v>0</v>
      </c>
      <c r="BH363" s="175">
        <f>BH362*'Economische variabelen'!$AB82</f>
        <v>0</v>
      </c>
      <c r="BI363" s="175">
        <f>BI362*'Economische variabelen'!$AB82</f>
        <v>0</v>
      </c>
      <c r="BJ363" s="175">
        <f>BJ362*'Economische variabelen'!$AB82</f>
        <v>0</v>
      </c>
      <c r="BK363" s="175">
        <f>BK362*'Economische variabelen'!$AB82</f>
        <v>0</v>
      </c>
      <c r="BL363" s="175">
        <f>BL362*'Economische variabelen'!$AB82</f>
        <v>0</v>
      </c>
      <c r="BM363" s="175">
        <f>BM362*'Economische variabelen'!$AB82</f>
        <v>0</v>
      </c>
      <c r="BN363" s="175">
        <f>BN362*'Economische variabelen'!$AB82</f>
        <v>0</v>
      </c>
      <c r="BO363" s="175">
        <f>BO362*'Economische variabelen'!$AB82</f>
        <v>0</v>
      </c>
      <c r="BP363" s="175">
        <f>BP362*'Economische variabelen'!$AB82</f>
        <v>0</v>
      </c>
      <c r="BQ363" s="175">
        <f>BQ362*'Economische variabelen'!$AB82</f>
        <v>0</v>
      </c>
      <c r="BR363" s="175">
        <f>BR362*'Economische variabelen'!$AB82</f>
        <v>0</v>
      </c>
      <c r="BS363" s="175">
        <f>BS362*'Economische variabelen'!$AB82</f>
        <v>0</v>
      </c>
      <c r="BT363" s="175">
        <f>BT362*'Economische variabelen'!$AB82</f>
        <v>0</v>
      </c>
      <c r="BU363" s="175">
        <f>BU362*'Economische variabelen'!$AB82</f>
        <v>0</v>
      </c>
      <c r="BV363" s="175">
        <f>BV362*'Economische variabelen'!$AB82</f>
        <v>0</v>
      </c>
      <c r="BW363" s="175">
        <f>BW362*'Economische variabelen'!$AB82</f>
        <v>0</v>
      </c>
      <c r="BX363" s="175">
        <f>BX362*'Economische variabelen'!$AB82</f>
        <v>0</v>
      </c>
      <c r="BY363" s="175">
        <f>BY362*'Economische variabelen'!$AB82</f>
        <v>0</v>
      </c>
      <c r="BZ363" s="175">
        <f>BZ362*'Economische variabelen'!$AB82</f>
        <v>0</v>
      </c>
      <c r="CA363" s="175">
        <f>CA362*'Economische variabelen'!$AB82</f>
        <v>0</v>
      </c>
      <c r="CB363" s="175">
        <f>CB362*'Economische variabelen'!$AB82</f>
        <v>0</v>
      </c>
      <c r="CC363" s="175">
        <f>CC362*'Economische variabelen'!$AB82</f>
        <v>0</v>
      </c>
      <c r="CD363" s="175">
        <f>CD362*'Economische variabelen'!$AB82</f>
        <v>0</v>
      </c>
      <c r="CE363" s="175">
        <f>CE362*'Economische variabelen'!$AB82</f>
        <v>0</v>
      </c>
      <c r="CF363" s="175">
        <f>CF362*'Economische variabelen'!$AB82</f>
        <v>0</v>
      </c>
      <c r="CG363" s="175">
        <f>CG362*'Economische variabelen'!$AB82</f>
        <v>0</v>
      </c>
      <c r="CH363" s="175">
        <f>CH362*'Economische variabelen'!$AB82</f>
        <v>0</v>
      </c>
      <c r="CI363" s="175">
        <f>CI362*'Economische variabelen'!$AB82</f>
        <v>0</v>
      </c>
      <c r="CJ363" s="175">
        <f>CJ362*'Economische variabelen'!$AB82</f>
        <v>0</v>
      </c>
      <c r="CK363" s="175">
        <f>CK362*'Economische variabelen'!$AB82</f>
        <v>0</v>
      </c>
      <c r="CL363" s="175">
        <f>CL362*'Economische variabelen'!$AB82</f>
        <v>0</v>
      </c>
      <c r="CM363" s="175">
        <f>CM362*'Economische variabelen'!$AB82</f>
        <v>0</v>
      </c>
      <c r="CN363" s="175">
        <f>CN362*'Economische variabelen'!$AB82</f>
        <v>0</v>
      </c>
      <c r="CO363" s="175">
        <f>CO362*'Economische variabelen'!$AB82</f>
        <v>0</v>
      </c>
      <c r="CP363" s="175">
        <f>CP362*'Economische variabelen'!$AB82</f>
        <v>0</v>
      </c>
      <c r="CQ363" s="175">
        <f>CQ362*'Economische variabelen'!$AB82</f>
        <v>0</v>
      </c>
      <c r="CR363" s="175">
        <f>CR362*'Economische variabelen'!$AB82</f>
        <v>0</v>
      </c>
      <c r="CS363" s="175">
        <f>CS362*'Economische variabelen'!$AB82</f>
        <v>0</v>
      </c>
      <c r="CT363" s="175">
        <f>CT362*'Economische variabelen'!$AB82</f>
        <v>0</v>
      </c>
      <c r="CU363" s="175">
        <f>CU362*'Economische variabelen'!$AB82</f>
        <v>0</v>
      </c>
      <c r="CV363" s="175">
        <f>CV362*'Economische variabelen'!$AB82</f>
        <v>0</v>
      </c>
      <c r="CW363" s="175">
        <f>CW362*'Economische variabelen'!$AB82</f>
        <v>0</v>
      </c>
      <c r="CX363" s="175">
        <f>CX362*'Economische variabelen'!$AB82</f>
        <v>0</v>
      </c>
      <c r="CY363" s="175">
        <f>CY362*'Economische variabelen'!$AB82</f>
        <v>0</v>
      </c>
    </row>
    <row r="364" spans="1:165" ht="15.75" customHeight="1" x14ac:dyDescent="0.3">
      <c r="A364" s="14" t="s">
        <v>499</v>
      </c>
      <c r="C364" s="13"/>
      <c r="D364" s="13">
        <v>0</v>
      </c>
      <c r="E364" s="13">
        <v>0</v>
      </c>
      <c r="F364" s="13">
        <v>0</v>
      </c>
      <c r="G364" s="13">
        <f>Invoer!H9*'Economische variabelen'!AB29+Invoer!I9*'Economische variabelen'!AB40+Invoer!J9*'Economische variabelen'!AB51+Invoer!K9*'Economische variabelen'!AB62</f>
        <v>0</v>
      </c>
      <c r="H364" s="13">
        <f>Invoer!H9*'Economische variabelen'!AB30+Invoer!I9*'Economische variabelen'!AB41+Invoer!J9*'Economische variabelen'!AB52+Invoer!K9*'Economische variabelen'!AB63</f>
        <v>0</v>
      </c>
      <c r="I364" s="13">
        <f>Invoer!H9*'Economische variabelen'!AB31+Invoer!I9*'Economische variabelen'!AB42+Invoer!J9*'Economische variabelen'!AB53+Invoer!K9*'Economische variabelen'!AB64</f>
        <v>0</v>
      </c>
      <c r="J364" s="13">
        <f>Invoer!H9*'Economische variabelen'!AB32+Invoer!I9*'Economische variabelen'!AB43+Invoer!J9*'Economische variabelen'!AB54+Invoer!K9*'Economische variabelen'!AB65</f>
        <v>0</v>
      </c>
      <c r="K364" s="13">
        <f>Invoer!H9*'Economische variabelen'!AB32+Invoer!I9*'Economische variabelen'!AB43+Invoer!J9*'Economische variabelen'!AB54+Invoer!K9*'Economische variabelen'!AB65</f>
        <v>0</v>
      </c>
      <c r="L364" s="13">
        <f>Invoer!H9*'Economische variabelen'!AB32+Invoer!I9*'Economische variabelen'!AB43+Invoer!J9*'Economische variabelen'!AB54+Invoer!K9*'Economische variabelen'!AB65</f>
        <v>0</v>
      </c>
      <c r="M364" s="13">
        <f>Invoer!H9*'Economische variabelen'!AB32+Invoer!I9*'Economische variabelen'!AB43+Invoer!J9*'Economische variabelen'!AB54+Invoer!K9*'Economische variabelen'!AB65</f>
        <v>0</v>
      </c>
      <c r="N364" s="13">
        <f>Invoer!H9*'Economische variabelen'!AB32+Invoer!I9*'Economische variabelen'!AB43+Invoer!J9*'Economische variabelen'!AB54+Invoer!K9*'Economische variabelen'!AB65</f>
        <v>0</v>
      </c>
      <c r="O364" s="13">
        <f>Invoer!H9*'Economische variabelen'!AB32+Invoer!I9*'Economische variabelen'!AB43+Invoer!J9*'Economische variabelen'!AB54+Invoer!K9*'Economische variabelen'!AB65</f>
        <v>0</v>
      </c>
      <c r="P364" s="13">
        <f>Invoer!H9*'Economische variabelen'!AB32+Invoer!I9*'Economische variabelen'!AB43+Invoer!J9*'Economische variabelen'!AB54+Invoer!K9*'Economische variabelen'!AB65</f>
        <v>0</v>
      </c>
      <c r="Q364" s="13">
        <f>Invoer!H9*'Economische variabelen'!AB32+Invoer!I9*'Economische variabelen'!AB43+Invoer!J9*'Economische variabelen'!AB54+Invoer!K9*'Economische variabelen'!AB65</f>
        <v>0</v>
      </c>
      <c r="R364" s="13">
        <f>Invoer!H9*'Economische variabelen'!AB32+Invoer!I9*'Economische variabelen'!AB43+Invoer!J9*'Economische variabelen'!AB54+Invoer!K9*'Economische variabelen'!AB65</f>
        <v>0</v>
      </c>
      <c r="S364" s="13">
        <f>Invoer!H9*'Economische variabelen'!AB33+Invoer!I9*'Economische variabelen'!AB44+Invoer!J9*'Economische variabelen'!AB55+Invoer!K9*'Economische variabelen'!AB66</f>
        <v>0</v>
      </c>
      <c r="T364" s="13">
        <f>Invoer!H9*'Economische variabelen'!AB34+Invoer!I9*'Economische variabelen'!AB45+Invoer!J9*'Economische variabelen'!AB56+Invoer!K9*'Economische variabelen'!AB67</f>
        <v>0</v>
      </c>
      <c r="U364" s="13">
        <f>Invoer!H9*'Economische variabelen'!AB35+Invoer!I9*'Economische variabelen'!AB46+Invoer!J9*'Economische variabelen'!AB57+Invoer!K9*'Economische variabelen'!AB68</f>
        <v>0</v>
      </c>
      <c r="V364" s="13">
        <f>Invoer!H9*'Economische variabelen'!AB36+Invoer!I9*'Economische variabelen'!AB47+Invoer!J9*'Economische variabelen'!AB58+Invoer!K9*'Economische variabelen'!AB69</f>
        <v>0</v>
      </c>
      <c r="W364" s="13">
        <f>IF(W349&lt;='Invoer - uitgebreid'!$G11,Invoer!$H9*'Economische variabelen'!$AB37+Invoer!$I9*'Economische variabelen'!$AB48+Invoer!$J9*'Economische variabelen'!$AB59+Invoer!$K9*'Economische variabelen'!$AB70,0)</f>
        <v>0</v>
      </c>
      <c r="X364" s="13">
        <f>IF(X349&lt;='Invoer - uitgebreid'!$G11,Invoer!$H9*'Economische variabelen'!$AB37+Invoer!$I9*'Economische variabelen'!$AB48+Invoer!$J9*'Economische variabelen'!$AB59+Invoer!$K9*'Economische variabelen'!$AB70,0)</f>
        <v>0</v>
      </c>
      <c r="Y364" s="13">
        <f>IF(Y349&lt;='Invoer - uitgebreid'!$G11,Invoer!$H9*'Economische variabelen'!$AB37+Invoer!$I9*'Economische variabelen'!$AB48+Invoer!$J9*'Economische variabelen'!$AB59+Invoer!$K9*'Economische variabelen'!$AB70,0)</f>
        <v>0</v>
      </c>
      <c r="Z364" s="13">
        <f>IF(Z349&lt;='Invoer - uitgebreid'!$G11,Invoer!$H9*'Economische variabelen'!$AB37+Invoer!$I9*'Economische variabelen'!$AB48+Invoer!$J9*'Economische variabelen'!$AB59+Invoer!$K9*'Economische variabelen'!$AB70,0)</f>
        <v>0</v>
      </c>
      <c r="AA364" s="13">
        <f>IF(AA349&lt;='Invoer - uitgebreid'!$G11,Invoer!$H9*'Economische variabelen'!$AB37+Invoer!$I9*'Economische variabelen'!$AB48+Invoer!$J9*'Economische variabelen'!$AB59+Invoer!$K9*'Economische variabelen'!$AB70,0)</f>
        <v>0</v>
      </c>
      <c r="AB364" s="13">
        <f>IF(AB349&lt;='Invoer - uitgebreid'!$G11,Invoer!$H9*'Economische variabelen'!$AB37+Invoer!$I9*'Economische variabelen'!$AB48+Invoer!$J9*'Economische variabelen'!$AB59+Invoer!$K9*'Economische variabelen'!$AB70,0)</f>
        <v>0</v>
      </c>
      <c r="AC364" s="13">
        <f>IF(AC349&lt;='Invoer - uitgebreid'!$G11,Invoer!$H9*'Economische variabelen'!$AB37+Invoer!$I9*'Economische variabelen'!$AB48+Invoer!$J9*'Economische variabelen'!$AB59+Invoer!$K9*'Economische variabelen'!$AB70,0)</f>
        <v>0</v>
      </c>
      <c r="AD364" s="13">
        <f>IF(AD349&lt;='Invoer - uitgebreid'!$G11,Invoer!$H9*'Economische variabelen'!$AB37+Invoer!$I9*'Economische variabelen'!$AB48+Invoer!$J9*'Economische variabelen'!$AB59+Invoer!$K9*'Economische variabelen'!$AB70,0)</f>
        <v>0</v>
      </c>
      <c r="AE364" s="13">
        <f>IF(AE349&lt;='Invoer - uitgebreid'!$G11,Invoer!$H9*'Economische variabelen'!$AB37+Invoer!$I9*'Economische variabelen'!$AB48+Invoer!$J9*'Economische variabelen'!$AB59+Invoer!$K9*'Economische variabelen'!$AB70,0)</f>
        <v>0</v>
      </c>
      <c r="AF364" s="13">
        <f>IF(AF349&lt;='Invoer - uitgebreid'!$G11,Invoer!$H9*'Economische variabelen'!$AB37+Invoer!$I9*'Economische variabelen'!$AB48+Invoer!$J9*'Economische variabelen'!$AB59+Invoer!$K9*'Economische variabelen'!$AB70,0)</f>
        <v>0</v>
      </c>
      <c r="AG364" s="13">
        <f>IF(AG349&lt;='Invoer - uitgebreid'!$G11,Invoer!$H9*'Economische variabelen'!$AB37+Invoer!$I9*'Economische variabelen'!$AB48+Invoer!$J9*'Economische variabelen'!$AB59+Invoer!$K9*'Economische variabelen'!$AB70,0)</f>
        <v>0</v>
      </c>
      <c r="AH364" s="13">
        <f>IF(AH349&lt;='Invoer - uitgebreid'!$G11,Invoer!$H9*'Economische variabelen'!$AB37+Invoer!$I9*'Economische variabelen'!$AB48+Invoer!$J9*'Economische variabelen'!$AB59+Invoer!$K9*'Economische variabelen'!$AB70,0)</f>
        <v>0</v>
      </c>
      <c r="AI364" s="13">
        <f>IF(AI349&lt;='Invoer - uitgebreid'!$G11,Invoer!$H9*'Economische variabelen'!$AB37+Invoer!$I9*'Economische variabelen'!$AB48+Invoer!$J9*'Economische variabelen'!$AB59+Invoer!$K9*'Economische variabelen'!$AB70,0)</f>
        <v>0</v>
      </c>
      <c r="AJ364" s="13">
        <f>IF(AJ349&lt;='Invoer - uitgebreid'!$G11,Invoer!$H9*'Economische variabelen'!$AB37+Invoer!$I9*'Economische variabelen'!$AB48+Invoer!$J9*'Economische variabelen'!$AB59+Invoer!$K9*'Economische variabelen'!$AB70,0)</f>
        <v>0</v>
      </c>
      <c r="AK364" s="13">
        <f>IF(AK349&lt;='Invoer - uitgebreid'!$G11,Invoer!$H9*'Economische variabelen'!$AB37+Invoer!$I9*'Economische variabelen'!$AB48+Invoer!$J9*'Economische variabelen'!$AB59+Invoer!$K9*'Economische variabelen'!$AB70,0)</f>
        <v>0</v>
      </c>
      <c r="AL364" s="13">
        <f>IF(AL349&lt;='Invoer - uitgebreid'!$G11,Invoer!$H9*'Economische variabelen'!$AB37+Invoer!$I9*'Economische variabelen'!$AB48+Invoer!$J9*'Economische variabelen'!$AB59+Invoer!$K9*'Economische variabelen'!$AB70,0)</f>
        <v>0</v>
      </c>
      <c r="AM364" s="13">
        <f>IF(AM349&lt;='Invoer - uitgebreid'!$G11,Invoer!$H9*'Economische variabelen'!$AB37+Invoer!$I9*'Economische variabelen'!$AB48+Invoer!$J9*'Economische variabelen'!$AB59+Invoer!$K9*'Economische variabelen'!$AB70,0)</f>
        <v>0</v>
      </c>
      <c r="AN364" s="13">
        <f>IF(AN349&lt;='Invoer - uitgebreid'!$G11,Invoer!$H9*'Economische variabelen'!$AB37+Invoer!$I9*'Economische variabelen'!$AB48+Invoer!$J9*'Economische variabelen'!$AB59+Invoer!$K9*'Economische variabelen'!$AB70,0)</f>
        <v>0</v>
      </c>
      <c r="AO364" s="13">
        <f>IF(AO349&lt;='Invoer - uitgebreid'!$G11,Invoer!$H9*'Economische variabelen'!$AB37+Invoer!$I9*'Economische variabelen'!$AB48+Invoer!$J9*'Economische variabelen'!$AB59+Invoer!$K9*'Economische variabelen'!$AB70,0)</f>
        <v>0</v>
      </c>
      <c r="AP364" s="13">
        <f>IF(AP349&lt;='Invoer - uitgebreid'!$G11,Invoer!$H9*'Economische variabelen'!$AB37+Invoer!$I9*'Economische variabelen'!$AB48+Invoer!$J9*'Economische variabelen'!$AB59+Invoer!$K9*'Economische variabelen'!$AB70,0)</f>
        <v>0</v>
      </c>
      <c r="AQ364" s="13">
        <f>IF(AQ349&lt;='Invoer - uitgebreid'!$G11,Invoer!$H9*'Economische variabelen'!$AB37+Invoer!$I9*'Economische variabelen'!$AB48+Invoer!$J9*'Economische variabelen'!$AB59+Invoer!$K9*'Economische variabelen'!$AB70,0)</f>
        <v>0</v>
      </c>
      <c r="AR364" s="13">
        <f>IF(AR349&lt;='Invoer - uitgebreid'!$G11,Invoer!$H9*'Economische variabelen'!$AB37+Invoer!$I9*'Economische variabelen'!$AB48+Invoer!$J9*'Economische variabelen'!$AB59+Invoer!$K9*'Economische variabelen'!$AB70,0)</f>
        <v>0</v>
      </c>
      <c r="AS364" s="13">
        <f>IF(AS349&lt;='Invoer - uitgebreid'!$G11,Invoer!$H9*'Economische variabelen'!$AB37+Invoer!$I9*'Economische variabelen'!$AB48+Invoer!$J9*'Economische variabelen'!$AB59+Invoer!$K9*'Economische variabelen'!$AB70,0)</f>
        <v>0</v>
      </c>
      <c r="AT364" s="13">
        <f>IF(AT349&lt;='Invoer - uitgebreid'!$G11,Invoer!$H9*'Economische variabelen'!$AB37+Invoer!$I9*'Economische variabelen'!$AB48+Invoer!$J9*'Economische variabelen'!$AB59+Invoer!$K9*'Economische variabelen'!$AB70,0)</f>
        <v>0</v>
      </c>
      <c r="AU364" s="13">
        <f>IF(AU349&lt;='Invoer - uitgebreid'!$G11,Invoer!$H9*'Economische variabelen'!$AB37+Invoer!$I9*'Economische variabelen'!$AB48+Invoer!$J9*'Economische variabelen'!$AB59+Invoer!$K9*'Economische variabelen'!$AB70,0)</f>
        <v>0</v>
      </c>
      <c r="AV364" s="13">
        <f>IF(AV349&lt;='Invoer - uitgebreid'!$G11,Invoer!$H9*'Economische variabelen'!$AB37+Invoer!$I9*'Economische variabelen'!$AB48+Invoer!$J9*'Economische variabelen'!$AB59+Invoer!$K9*'Economische variabelen'!$AB70,0)</f>
        <v>0</v>
      </c>
      <c r="AW364" s="13">
        <f>IF(AW349&lt;='Invoer - uitgebreid'!$G11,Invoer!$H9*'Economische variabelen'!$AB37+Invoer!$I9*'Economische variabelen'!$AB48+Invoer!$J9*'Economische variabelen'!$AB59+Invoer!$K9*'Economische variabelen'!$AB70,0)</f>
        <v>0</v>
      </c>
      <c r="AX364" s="13">
        <f>IF(AX349&lt;='Invoer - uitgebreid'!$G11,Invoer!$H9*'Economische variabelen'!$AB37+Invoer!$I9*'Economische variabelen'!$AB48+Invoer!$J9*'Economische variabelen'!$AB59+Invoer!$K9*'Economische variabelen'!$AB70,0)</f>
        <v>0</v>
      </c>
      <c r="AY364" s="13">
        <f>IF(AY349&lt;='Invoer - uitgebreid'!$G11,Invoer!$H9*'Economische variabelen'!$AB37+Invoer!$I9*'Economische variabelen'!$AB48+Invoer!$J9*'Economische variabelen'!$AB59+Invoer!$K9*'Economische variabelen'!$AB70,0)</f>
        <v>0</v>
      </c>
      <c r="AZ364" s="13">
        <f>IF(AZ349&lt;='Invoer - uitgebreid'!$G11,Invoer!$H9*'Economische variabelen'!$AB37+Invoer!$I9*'Economische variabelen'!$AB48+Invoer!$J9*'Economische variabelen'!$AB59+Invoer!$K9*'Economische variabelen'!$AB70,0)</f>
        <v>0</v>
      </c>
      <c r="BA364" s="13">
        <f>IF(BA349&lt;='Invoer - uitgebreid'!$G11,Invoer!$H9*'Economische variabelen'!$AB37+Invoer!$I9*'Economische variabelen'!$AB48+Invoer!$J9*'Economische variabelen'!$AB59+Invoer!$K9*'Economische variabelen'!$AB70,0)</f>
        <v>0</v>
      </c>
      <c r="BB364" s="13">
        <f>IF(BB349&lt;='Invoer - uitgebreid'!$G11,Invoer!$H9*'Economische variabelen'!$AB37+Invoer!$I9*'Economische variabelen'!$AB48+Invoer!$J9*'Economische variabelen'!$AB59+Invoer!$K9*'Economische variabelen'!$AB70,0)</f>
        <v>0</v>
      </c>
      <c r="BC364" s="13">
        <f>IF(BC349&lt;='Invoer - uitgebreid'!$G11,Invoer!$H9*'Economische variabelen'!$AB37+Invoer!$I9*'Economische variabelen'!$AB48+Invoer!$J9*'Economische variabelen'!$AB59+Invoer!$K9*'Economische variabelen'!$AB70,0)</f>
        <v>0</v>
      </c>
      <c r="BD364" s="13">
        <f>IF(BD349&lt;='Invoer - uitgebreid'!$G11,Invoer!$H9*'Economische variabelen'!$AB37+Invoer!$I9*'Economische variabelen'!$AB48+Invoer!$J9*'Economische variabelen'!$AB59+Invoer!$K9*'Economische variabelen'!$AB70,0)</f>
        <v>0</v>
      </c>
      <c r="BE364" s="13">
        <f>IF(BE349&lt;='Invoer - uitgebreid'!$G11,Invoer!$H9*'Economische variabelen'!$AB37+Invoer!$I9*'Economische variabelen'!$AB48+Invoer!$J9*'Economische variabelen'!$AB59+Invoer!$K9*'Economische variabelen'!$AB70,0)</f>
        <v>0</v>
      </c>
      <c r="BF364" s="13">
        <f>IF(BF349&lt;='Invoer - uitgebreid'!$G11,Invoer!$H9*'Economische variabelen'!$AB37+Invoer!$I9*'Economische variabelen'!$AB48+Invoer!$J9*'Economische variabelen'!$AB59+Invoer!$K9*'Economische variabelen'!$AB70,0)</f>
        <v>0</v>
      </c>
      <c r="BG364" s="13">
        <f>IF(BG349&lt;='Invoer - uitgebreid'!$G11,Invoer!$H9*'Economische variabelen'!$AB37+Invoer!$I9*'Economische variabelen'!$AB48+Invoer!$J9*'Economische variabelen'!$AB59+Invoer!$K9*'Economische variabelen'!$AB70,0)</f>
        <v>0</v>
      </c>
      <c r="BH364" s="13">
        <f>IF(BH349&lt;='Invoer - uitgebreid'!$G11,Invoer!$H9*'Economische variabelen'!$AB37+Invoer!$I9*'Economische variabelen'!$AB48+Invoer!$J9*'Economische variabelen'!$AB59+Invoer!$K9*'Economische variabelen'!$AB70,0)</f>
        <v>0</v>
      </c>
      <c r="BI364" s="13">
        <f>IF(BI349&lt;='Invoer - uitgebreid'!$G11,Invoer!$H9*'Economische variabelen'!$AB37+Invoer!$I9*'Economische variabelen'!$AB48+Invoer!$J9*'Economische variabelen'!$AB59+Invoer!$K9*'Economische variabelen'!$AB70,0)</f>
        <v>0</v>
      </c>
      <c r="BJ364" s="13">
        <f>IF(BJ349&lt;='Invoer - uitgebreid'!$G11,Invoer!$H9*'Economische variabelen'!$AB37+Invoer!$I9*'Economische variabelen'!$AB48+Invoer!$J9*'Economische variabelen'!$AB59+Invoer!$K9*'Economische variabelen'!$AB70,0)</f>
        <v>0</v>
      </c>
      <c r="BK364" s="13">
        <f>IF(BK349&lt;='Invoer - uitgebreid'!$G11,Invoer!$H9*'Economische variabelen'!$AB37+Invoer!$I9*'Economische variabelen'!$AB48+Invoer!$J9*'Economische variabelen'!$AB59+Invoer!$K9*'Economische variabelen'!$AB70,0)</f>
        <v>0</v>
      </c>
      <c r="BL364" s="13">
        <f>IF(BL349&lt;='Invoer - uitgebreid'!$G11,Invoer!$H9*'Economische variabelen'!$AB37+Invoer!$I9*'Economische variabelen'!$AB48+Invoer!$J9*'Economische variabelen'!$AB59+Invoer!$K9*'Economische variabelen'!$AB70,0)</f>
        <v>0</v>
      </c>
      <c r="BM364" s="13">
        <f>IF(BM349&lt;='Invoer - uitgebreid'!$G11,Invoer!$H9*'Economische variabelen'!$AB37+Invoer!$I9*'Economische variabelen'!$AB48+Invoer!$J9*'Economische variabelen'!$AB59+Invoer!$K9*'Economische variabelen'!$AB70,0)</f>
        <v>0</v>
      </c>
      <c r="BN364" s="13">
        <f>IF(BN349&lt;='Invoer - uitgebreid'!$G11,Invoer!$H9*'Economische variabelen'!$AB37+Invoer!$I9*'Economische variabelen'!$AB48+Invoer!$J9*'Economische variabelen'!$AB59+Invoer!$K9*'Economische variabelen'!$AB70,0)</f>
        <v>0</v>
      </c>
      <c r="BO364" s="13">
        <f>IF(BO349&lt;='Invoer - uitgebreid'!$G11,Invoer!$H9*'Economische variabelen'!$AB37+Invoer!$I9*'Economische variabelen'!$AB48+Invoer!$J9*'Economische variabelen'!$AB59+Invoer!$K9*'Economische variabelen'!$AB70,0)</f>
        <v>0</v>
      </c>
      <c r="BP364" s="13">
        <f>IF(BP349&lt;='Invoer - uitgebreid'!$G11,Invoer!$H9*'Economische variabelen'!$AB37+Invoer!$I9*'Economische variabelen'!$AB48+Invoer!$J9*'Economische variabelen'!$AB59+Invoer!$K9*'Economische variabelen'!$AB70,0)</f>
        <v>0</v>
      </c>
      <c r="BQ364" s="13">
        <f>IF(BQ349&lt;='Invoer - uitgebreid'!$G11,Invoer!$H9*'Economische variabelen'!$AB37+Invoer!$I9*'Economische variabelen'!$AB48+Invoer!$J9*'Economische variabelen'!$AB59+Invoer!$K9*'Economische variabelen'!$AB70,0)</f>
        <v>0</v>
      </c>
      <c r="BR364" s="13">
        <f>IF(BR349&lt;='Invoer - uitgebreid'!$G11,Invoer!$H9*'Economische variabelen'!$AB37+Invoer!$I9*'Economische variabelen'!$AB48+Invoer!$J9*'Economische variabelen'!$AB59+Invoer!$K9*'Economische variabelen'!$AB70,0)</f>
        <v>0</v>
      </c>
      <c r="BS364" s="13">
        <f>IF(BS349&lt;='Invoer - uitgebreid'!$G11,Invoer!$H9*'Economische variabelen'!$AB37+Invoer!$I9*'Economische variabelen'!$AB48+Invoer!$J9*'Economische variabelen'!$AB59+Invoer!$K9*'Economische variabelen'!$AB70,0)</f>
        <v>0</v>
      </c>
      <c r="BT364" s="13">
        <f>IF(BT349&lt;='Invoer - uitgebreid'!$G11,Invoer!$H9*'Economische variabelen'!$AB37+Invoer!$I9*'Economische variabelen'!$AB48+Invoer!$J9*'Economische variabelen'!$AB59+Invoer!$K9*'Economische variabelen'!$AB70,0)</f>
        <v>0</v>
      </c>
      <c r="BU364" s="13">
        <f>IF(BU349&lt;='Invoer - uitgebreid'!$G11,Invoer!$H9*'Economische variabelen'!$AB37+Invoer!$I9*'Economische variabelen'!$AB48+Invoer!$J9*'Economische variabelen'!$AB59+Invoer!$K9*'Economische variabelen'!$AB70,0)</f>
        <v>0</v>
      </c>
      <c r="BV364" s="13">
        <f>IF(BV349&lt;='Invoer - uitgebreid'!$G11,Invoer!$H9*'Economische variabelen'!$AB37+Invoer!$I9*'Economische variabelen'!$AB48+Invoer!$J9*'Economische variabelen'!$AB59+Invoer!$K9*'Economische variabelen'!$AB70,0)</f>
        <v>0</v>
      </c>
      <c r="BW364" s="13">
        <f>IF(BW349&lt;='Invoer - uitgebreid'!$G11,Invoer!$H9*'Economische variabelen'!$AB37+Invoer!$I9*'Economische variabelen'!$AB48+Invoer!$J9*'Economische variabelen'!$AB59+Invoer!$K9*'Economische variabelen'!$AB70,0)</f>
        <v>0</v>
      </c>
      <c r="BX364" s="13">
        <f>IF(BX349&lt;='Invoer - uitgebreid'!$G11,Invoer!$H9*'Economische variabelen'!$AB37+Invoer!$I9*'Economische variabelen'!$AB48+Invoer!$J9*'Economische variabelen'!$AB59+Invoer!$K9*'Economische variabelen'!$AB70,0)</f>
        <v>0</v>
      </c>
      <c r="BY364" s="13">
        <f>IF(BY349&lt;='Invoer - uitgebreid'!$G11,Invoer!$H9*'Economische variabelen'!$AB37+Invoer!$I9*'Economische variabelen'!$AB48+Invoer!$J9*'Economische variabelen'!$AB59+Invoer!$K9*'Economische variabelen'!$AB70,0)</f>
        <v>0</v>
      </c>
      <c r="BZ364" s="13">
        <f>IF(BZ349&lt;='Invoer - uitgebreid'!$G11,Invoer!$H9*'Economische variabelen'!$AB37+Invoer!$I9*'Economische variabelen'!$AB48+Invoer!$J9*'Economische variabelen'!$AB59+Invoer!$K9*'Economische variabelen'!$AB70,0)</f>
        <v>0</v>
      </c>
      <c r="CA364" s="13">
        <f>IF(CA349&lt;='Invoer - uitgebreid'!$G11,Invoer!$H9*'Economische variabelen'!$AB37+Invoer!$I9*'Economische variabelen'!$AB48+Invoer!$J9*'Economische variabelen'!$AB59+Invoer!$K9*'Economische variabelen'!$AB70,0)</f>
        <v>0</v>
      </c>
      <c r="CB364" s="13">
        <f>IF(CB349&lt;='Invoer - uitgebreid'!$G11,Invoer!$H9*'Economische variabelen'!$AB37+Invoer!$I9*'Economische variabelen'!$AB48+Invoer!$J9*'Economische variabelen'!$AB59+Invoer!$K9*'Economische variabelen'!$AB70,0)</f>
        <v>0</v>
      </c>
      <c r="CC364" s="13">
        <f>IF(CC349&lt;='Invoer - uitgebreid'!$G11,Invoer!$H9*'Economische variabelen'!$AB37+Invoer!$I9*'Economische variabelen'!$AB48+Invoer!$J9*'Economische variabelen'!$AB59+Invoer!$K9*'Economische variabelen'!$AB70,0)</f>
        <v>0</v>
      </c>
      <c r="CD364" s="13">
        <f>IF(CD349&lt;='Invoer - uitgebreid'!$G11,Invoer!$H9*'Economische variabelen'!$AB37+Invoer!$I9*'Economische variabelen'!$AB48+Invoer!$J9*'Economische variabelen'!$AB59+Invoer!$K9*'Economische variabelen'!$AB70,0)</f>
        <v>0</v>
      </c>
      <c r="CE364" s="13">
        <f>IF(CE349&lt;='Invoer - uitgebreid'!$G11,Invoer!$H9*'Economische variabelen'!$AB37+Invoer!$I9*'Economische variabelen'!$AB48+Invoer!$J9*'Economische variabelen'!$AB59+Invoer!$K9*'Economische variabelen'!$AB70,0)</f>
        <v>0</v>
      </c>
      <c r="CF364" s="13">
        <f>IF(CF349&lt;='Invoer - uitgebreid'!$G11,Invoer!$H9*'Economische variabelen'!$AB37+Invoer!$I9*'Economische variabelen'!$AB48+Invoer!$J9*'Economische variabelen'!$AB59+Invoer!$K9*'Economische variabelen'!$AB70,0)</f>
        <v>0</v>
      </c>
      <c r="CG364" s="13">
        <f>IF(CG349&lt;='Invoer - uitgebreid'!$G11,Invoer!$H9*'Economische variabelen'!$AB37+Invoer!$I9*'Economische variabelen'!$AB48+Invoer!$J9*'Economische variabelen'!$AB59+Invoer!$K9*'Economische variabelen'!$AB70,0)</f>
        <v>0</v>
      </c>
      <c r="CH364" s="13">
        <f>IF(CH349&lt;='Invoer - uitgebreid'!$G11,Invoer!$H9*'Economische variabelen'!$AB37+Invoer!$I9*'Economische variabelen'!$AB48+Invoer!$J9*'Economische variabelen'!$AB59+Invoer!$K9*'Economische variabelen'!$AB70,0)</f>
        <v>0</v>
      </c>
      <c r="CI364" s="13">
        <f>IF(CI349&lt;='Invoer - uitgebreid'!$G11,Invoer!$H9*'Economische variabelen'!$AB37+Invoer!$I9*'Economische variabelen'!$AB48+Invoer!$J9*'Economische variabelen'!$AB59+Invoer!$K9*'Economische variabelen'!$AB70,0)</f>
        <v>0</v>
      </c>
      <c r="CJ364" s="13">
        <f>IF(CJ349&lt;='Invoer - uitgebreid'!$G11,Invoer!$H9*'Economische variabelen'!$AB37+Invoer!$I9*'Economische variabelen'!$AB48+Invoer!$J9*'Economische variabelen'!$AB59+Invoer!$K9*'Economische variabelen'!$AB70,0)</f>
        <v>0</v>
      </c>
      <c r="CK364" s="13">
        <f>IF(CK349&lt;='Invoer - uitgebreid'!$G11,Invoer!$H9*'Economische variabelen'!$AB37+Invoer!$I9*'Economische variabelen'!$AB48+Invoer!$J9*'Economische variabelen'!$AB59+Invoer!$K9*'Economische variabelen'!$AB70,0)</f>
        <v>0</v>
      </c>
      <c r="CL364" s="13">
        <f>IF(CL349&lt;='Invoer - uitgebreid'!$G11,Invoer!$H9*'Economische variabelen'!$AB37+Invoer!$I9*'Economische variabelen'!$AB48+Invoer!$J9*'Economische variabelen'!$AB59+Invoer!$K9*'Economische variabelen'!$AB70,0)</f>
        <v>0</v>
      </c>
      <c r="CM364" s="13">
        <f>IF(CM349&lt;='Invoer - uitgebreid'!$G11,Invoer!$H9*'Economische variabelen'!$AB37+Invoer!$I9*'Economische variabelen'!$AB48+Invoer!$J9*'Economische variabelen'!$AB59+Invoer!$K9*'Economische variabelen'!$AB70,0)</f>
        <v>0</v>
      </c>
      <c r="CN364" s="13">
        <f>IF(CN349&lt;='Invoer - uitgebreid'!$G11,Invoer!$H9*'Economische variabelen'!$AB37+Invoer!$I9*'Economische variabelen'!$AB48+Invoer!$J9*'Economische variabelen'!$AB59+Invoer!$K9*'Economische variabelen'!$AB70,0)</f>
        <v>0</v>
      </c>
      <c r="CO364" s="13">
        <f>IF(CO349&lt;='Invoer - uitgebreid'!$G11,Invoer!$H9*'Economische variabelen'!$AB37+Invoer!$I9*'Economische variabelen'!$AB48+Invoer!$J9*'Economische variabelen'!$AB59+Invoer!$K9*'Economische variabelen'!$AB70,0)</f>
        <v>0</v>
      </c>
      <c r="CP364" s="13">
        <f>IF(CP349&lt;='Invoer - uitgebreid'!$G11,Invoer!$H9*'Economische variabelen'!$AB37+Invoer!$I9*'Economische variabelen'!$AB48+Invoer!$J9*'Economische variabelen'!$AB59+Invoer!$K9*'Economische variabelen'!$AB70,0)</f>
        <v>0</v>
      </c>
      <c r="CQ364" s="13">
        <f>IF(CQ349&lt;='Invoer - uitgebreid'!$G11,Invoer!$H9*'Economische variabelen'!$AB37+Invoer!$I9*'Economische variabelen'!$AB48+Invoer!$J9*'Economische variabelen'!$AB59+Invoer!$K9*'Economische variabelen'!$AB70,0)</f>
        <v>0</v>
      </c>
      <c r="CR364" s="13">
        <f>IF(CR349&lt;='Invoer - uitgebreid'!$G11,Invoer!$H9*'Economische variabelen'!$AB37+Invoer!$I9*'Economische variabelen'!$AB48+Invoer!$J9*'Economische variabelen'!$AB59+Invoer!$K9*'Economische variabelen'!$AB70,0)</f>
        <v>0</v>
      </c>
      <c r="CS364" s="13">
        <f>IF(CS349&lt;='Invoer - uitgebreid'!$G11,Invoer!$H9*'Economische variabelen'!$AB37+Invoer!$I9*'Economische variabelen'!$AB48+Invoer!$J9*'Economische variabelen'!$AB59+Invoer!$K9*'Economische variabelen'!$AB70,0)</f>
        <v>0</v>
      </c>
      <c r="CT364" s="13">
        <f>IF(CT349&lt;='Invoer - uitgebreid'!$G11,Invoer!$H9*'Economische variabelen'!$AB37+Invoer!$I9*'Economische variabelen'!$AB48+Invoer!$J9*'Economische variabelen'!$AB59+Invoer!$K9*'Economische variabelen'!$AB70,0)</f>
        <v>0</v>
      </c>
      <c r="CU364" s="13">
        <f>IF(CU349&lt;='Invoer - uitgebreid'!$G11,Invoer!$H9*'Economische variabelen'!$AB37+Invoer!$I9*'Economische variabelen'!$AB48+Invoer!$J9*'Economische variabelen'!$AB59+Invoer!$K9*'Economische variabelen'!$AB70,0)</f>
        <v>0</v>
      </c>
      <c r="CV364" s="13">
        <f>IF(CV349&lt;='Invoer - uitgebreid'!$G11,Invoer!$H9*'Economische variabelen'!$AB37+Invoer!$I9*'Economische variabelen'!$AB48+Invoer!$J9*'Economische variabelen'!$AB59+Invoer!$K9*'Economische variabelen'!$AB70,0)</f>
        <v>0</v>
      </c>
      <c r="CW364" s="13">
        <f>IF(CW349&lt;='Invoer - uitgebreid'!$G11,Invoer!$H9*'Economische variabelen'!$AB37+Invoer!$I9*'Economische variabelen'!$AB48+Invoer!$J9*'Economische variabelen'!$AB59+Invoer!$K9*'Economische variabelen'!$AB70,0)</f>
        <v>0</v>
      </c>
      <c r="CX364" s="13">
        <f>IF(CX349&lt;='Invoer - uitgebreid'!$G11,Invoer!$H9*'Economische variabelen'!$AB37+Invoer!$I9*'Economische variabelen'!$AB48+Invoer!$J9*'Economische variabelen'!$AB59+Invoer!$K9*'Economische variabelen'!$AB70,0)</f>
        <v>0</v>
      </c>
      <c r="CY364" s="13">
        <f>IF(CY349&lt;='Invoer - uitgebreid'!$G11,Invoer!$H9*'Economische variabelen'!$AB37+Invoer!$I9*'Economische variabelen'!$AB48+Invoer!$J9*'Economische variabelen'!$AB59+Invoer!$K9*'Economische variabelen'!$AB70,0)</f>
        <v>0</v>
      </c>
    </row>
    <row r="365" spans="1:165" ht="15.75" customHeight="1" x14ac:dyDescent="0.3">
      <c r="A365" s="14" t="s">
        <v>500</v>
      </c>
      <c r="C365" s="13"/>
      <c r="D365" s="175">
        <f>D364*'Economische variabelen'!$AB83</f>
        <v>0</v>
      </c>
      <c r="E365" s="175">
        <f>E364*'Economische variabelen'!$AB83</f>
        <v>0</v>
      </c>
      <c r="F365" s="175">
        <f>F364*'Economische variabelen'!$AB83</f>
        <v>0</v>
      </c>
      <c r="G365" s="175">
        <f>G364*'Economische variabelen'!$AB83</f>
        <v>0</v>
      </c>
      <c r="H365" s="175">
        <f>H364*'Economische variabelen'!$AB83</f>
        <v>0</v>
      </c>
      <c r="I365" s="175">
        <f>I364*'Economische variabelen'!$AB83</f>
        <v>0</v>
      </c>
      <c r="J365" s="175">
        <f>J364*'Economische variabelen'!$AB83</f>
        <v>0</v>
      </c>
      <c r="K365" s="175">
        <f>K364*'Economische variabelen'!$AB83</f>
        <v>0</v>
      </c>
      <c r="L365" s="175">
        <f>L364*'Economische variabelen'!$AB83</f>
        <v>0</v>
      </c>
      <c r="M365" s="175">
        <f>M364*'Economische variabelen'!$AB83</f>
        <v>0</v>
      </c>
      <c r="N365" s="175">
        <f>N364*'Economische variabelen'!$AB83</f>
        <v>0</v>
      </c>
      <c r="O365" s="175">
        <f>O364*'Economische variabelen'!$AB83</f>
        <v>0</v>
      </c>
      <c r="P365" s="175">
        <f>P364*'Economische variabelen'!$AB83</f>
        <v>0</v>
      </c>
      <c r="Q365" s="175">
        <f>Q364*'Economische variabelen'!$AB83</f>
        <v>0</v>
      </c>
      <c r="R365" s="175">
        <f>R364*'Economische variabelen'!$AB83</f>
        <v>0</v>
      </c>
      <c r="S365" s="175">
        <f>S364*'Economische variabelen'!$AB83</f>
        <v>0</v>
      </c>
      <c r="T365" s="175">
        <f>T364*'Economische variabelen'!$AB83</f>
        <v>0</v>
      </c>
      <c r="U365" s="175">
        <f>U364*'Economische variabelen'!$AB83</f>
        <v>0</v>
      </c>
      <c r="V365" s="175">
        <f>V364*'Economische variabelen'!$AB83</f>
        <v>0</v>
      </c>
      <c r="W365" s="175">
        <f>W364*'Economische variabelen'!$AB83</f>
        <v>0</v>
      </c>
      <c r="X365" s="175">
        <f>X364*'Economische variabelen'!$AB83</f>
        <v>0</v>
      </c>
      <c r="Y365" s="175">
        <f>Y364*'Economische variabelen'!$AB83</f>
        <v>0</v>
      </c>
      <c r="Z365" s="175">
        <f>Z364*'Economische variabelen'!$AB83</f>
        <v>0</v>
      </c>
      <c r="AA365" s="175">
        <f>AA364*'Economische variabelen'!$AB83</f>
        <v>0</v>
      </c>
      <c r="AB365" s="175">
        <f>AB364*'Economische variabelen'!$AB83</f>
        <v>0</v>
      </c>
      <c r="AC365" s="175">
        <f>AC364*'Economische variabelen'!$AB83</f>
        <v>0</v>
      </c>
      <c r="AD365" s="175">
        <f>AD364*'Economische variabelen'!$AB83</f>
        <v>0</v>
      </c>
      <c r="AE365" s="175">
        <f>AE364*'Economische variabelen'!$AB83</f>
        <v>0</v>
      </c>
      <c r="AF365" s="175">
        <f>AF364*'Economische variabelen'!$AB83</f>
        <v>0</v>
      </c>
      <c r="AG365" s="175">
        <f>AG364*'Economische variabelen'!$AB83</f>
        <v>0</v>
      </c>
      <c r="AH365" s="175">
        <f>AH364*'Economische variabelen'!$AB83</f>
        <v>0</v>
      </c>
      <c r="AI365" s="175">
        <f>AI364*'Economische variabelen'!$AB83</f>
        <v>0</v>
      </c>
      <c r="AJ365" s="175">
        <f>AJ364*'Economische variabelen'!$AB83</f>
        <v>0</v>
      </c>
      <c r="AK365" s="175">
        <f>AK364*'Economische variabelen'!$AB83</f>
        <v>0</v>
      </c>
      <c r="AL365" s="175">
        <f>AL364*'Economische variabelen'!$AB83</f>
        <v>0</v>
      </c>
      <c r="AM365" s="175">
        <f>AM364*'Economische variabelen'!$AB83</f>
        <v>0</v>
      </c>
      <c r="AN365" s="175">
        <f>AN364*'Economische variabelen'!$AB83</f>
        <v>0</v>
      </c>
      <c r="AO365" s="175">
        <f>AO364*'Economische variabelen'!$AB83</f>
        <v>0</v>
      </c>
      <c r="AP365" s="175">
        <f>AP364*'Economische variabelen'!$AB83</f>
        <v>0</v>
      </c>
      <c r="AQ365" s="175">
        <f>AQ364*'Economische variabelen'!$AB83</f>
        <v>0</v>
      </c>
      <c r="AR365" s="175">
        <f>AR364*'Economische variabelen'!$AB83</f>
        <v>0</v>
      </c>
      <c r="AS365" s="175">
        <f>AS364*'Economische variabelen'!$AB83</f>
        <v>0</v>
      </c>
      <c r="AT365" s="175">
        <f>AT364*'Economische variabelen'!$AB83</f>
        <v>0</v>
      </c>
      <c r="AU365" s="175">
        <f>AU364*'Economische variabelen'!$AB83</f>
        <v>0</v>
      </c>
      <c r="AV365" s="175">
        <f>AV364*'Economische variabelen'!$AB83</f>
        <v>0</v>
      </c>
      <c r="AW365" s="175">
        <f>AW364*'Economische variabelen'!$AB83</f>
        <v>0</v>
      </c>
      <c r="AX365" s="175">
        <f>AX364*'Economische variabelen'!$AB83</f>
        <v>0</v>
      </c>
      <c r="AY365" s="175">
        <f>AY364*'Economische variabelen'!$AB83</f>
        <v>0</v>
      </c>
      <c r="AZ365" s="175">
        <f>AZ364*'Economische variabelen'!$AB83</f>
        <v>0</v>
      </c>
      <c r="BA365" s="175">
        <f>BA364*'Economische variabelen'!$AB83</f>
        <v>0</v>
      </c>
      <c r="BB365" s="175">
        <f>BB364*'Economische variabelen'!$AB83</f>
        <v>0</v>
      </c>
      <c r="BC365" s="175">
        <f>BC364*'Economische variabelen'!$AB83</f>
        <v>0</v>
      </c>
      <c r="BD365" s="175">
        <f>BD364*'Economische variabelen'!$AB83</f>
        <v>0</v>
      </c>
      <c r="BE365" s="175">
        <f>BE364*'Economische variabelen'!$AB83</f>
        <v>0</v>
      </c>
      <c r="BF365" s="175">
        <f>BF364*'Economische variabelen'!$AB83</f>
        <v>0</v>
      </c>
      <c r="BG365" s="175">
        <f>BG364*'Economische variabelen'!$AB83</f>
        <v>0</v>
      </c>
      <c r="BH365" s="175">
        <f>BH364*'Economische variabelen'!$AB83</f>
        <v>0</v>
      </c>
      <c r="BI365" s="175">
        <f>BI364*'Economische variabelen'!$AB83</f>
        <v>0</v>
      </c>
      <c r="BJ365" s="175">
        <f>BJ364*'Economische variabelen'!$AB83</f>
        <v>0</v>
      </c>
      <c r="BK365" s="175">
        <f>BK364*'Economische variabelen'!$AB83</f>
        <v>0</v>
      </c>
      <c r="BL365" s="175">
        <f>BL364*'Economische variabelen'!$AB83</f>
        <v>0</v>
      </c>
      <c r="BM365" s="175">
        <f>BM364*'Economische variabelen'!$AB83</f>
        <v>0</v>
      </c>
      <c r="BN365" s="175">
        <f>BN364*'Economische variabelen'!$AB83</f>
        <v>0</v>
      </c>
      <c r="BO365" s="175">
        <f>BO364*'Economische variabelen'!$AB83</f>
        <v>0</v>
      </c>
      <c r="BP365" s="175">
        <f>BP364*'Economische variabelen'!$AB83</f>
        <v>0</v>
      </c>
      <c r="BQ365" s="175">
        <f>BQ364*'Economische variabelen'!$AB83</f>
        <v>0</v>
      </c>
      <c r="BR365" s="175">
        <f>BR364*'Economische variabelen'!$AB83</f>
        <v>0</v>
      </c>
      <c r="BS365" s="175">
        <f>BS364*'Economische variabelen'!$AB83</f>
        <v>0</v>
      </c>
      <c r="BT365" s="175">
        <f>BT364*'Economische variabelen'!$AB83</f>
        <v>0</v>
      </c>
      <c r="BU365" s="175">
        <f>BU364*'Economische variabelen'!$AB83</f>
        <v>0</v>
      </c>
      <c r="BV365" s="175">
        <f>BV364*'Economische variabelen'!$AB83</f>
        <v>0</v>
      </c>
      <c r="BW365" s="175">
        <f>BW364*'Economische variabelen'!$AB83</f>
        <v>0</v>
      </c>
      <c r="BX365" s="175">
        <f>BX364*'Economische variabelen'!$AB83</f>
        <v>0</v>
      </c>
      <c r="BY365" s="175">
        <f>BY364*'Economische variabelen'!$AB83</f>
        <v>0</v>
      </c>
      <c r="BZ365" s="175">
        <f>BZ364*'Economische variabelen'!$AB83</f>
        <v>0</v>
      </c>
      <c r="CA365" s="175">
        <f>CA364*'Economische variabelen'!$AB83</f>
        <v>0</v>
      </c>
      <c r="CB365" s="175">
        <f>CB364*'Economische variabelen'!$AB83</f>
        <v>0</v>
      </c>
      <c r="CC365" s="175">
        <f>CC364*'Economische variabelen'!$AB83</f>
        <v>0</v>
      </c>
      <c r="CD365" s="175">
        <f>CD364*'Economische variabelen'!$AB83</f>
        <v>0</v>
      </c>
      <c r="CE365" s="175">
        <f>CE364*'Economische variabelen'!$AB83</f>
        <v>0</v>
      </c>
      <c r="CF365" s="175">
        <f>CF364*'Economische variabelen'!$AB83</f>
        <v>0</v>
      </c>
      <c r="CG365" s="175">
        <f>CG364*'Economische variabelen'!$AB83</f>
        <v>0</v>
      </c>
      <c r="CH365" s="175">
        <f>CH364*'Economische variabelen'!$AB83</f>
        <v>0</v>
      </c>
      <c r="CI365" s="175">
        <f>CI364*'Economische variabelen'!$AB83</f>
        <v>0</v>
      </c>
      <c r="CJ365" s="175">
        <f>CJ364*'Economische variabelen'!$AB83</f>
        <v>0</v>
      </c>
      <c r="CK365" s="175">
        <f>CK364*'Economische variabelen'!$AB83</f>
        <v>0</v>
      </c>
      <c r="CL365" s="175">
        <f>CL364*'Economische variabelen'!$AB83</f>
        <v>0</v>
      </c>
      <c r="CM365" s="175">
        <f>CM364*'Economische variabelen'!$AB83</f>
        <v>0</v>
      </c>
      <c r="CN365" s="175">
        <f>CN364*'Economische variabelen'!$AB83</f>
        <v>0</v>
      </c>
      <c r="CO365" s="175">
        <f>CO364*'Economische variabelen'!$AB83</f>
        <v>0</v>
      </c>
      <c r="CP365" s="175">
        <f>CP364*'Economische variabelen'!$AB83</f>
        <v>0</v>
      </c>
      <c r="CQ365" s="175">
        <f>CQ364*'Economische variabelen'!$AB83</f>
        <v>0</v>
      </c>
      <c r="CR365" s="175">
        <f>CR364*'Economische variabelen'!$AB83</f>
        <v>0</v>
      </c>
      <c r="CS365" s="175">
        <f>CS364*'Economische variabelen'!$AB83</f>
        <v>0</v>
      </c>
      <c r="CT365" s="175">
        <f>CT364*'Economische variabelen'!$AB83</f>
        <v>0</v>
      </c>
      <c r="CU365" s="175">
        <f>CU364*'Economische variabelen'!$AB83</f>
        <v>0</v>
      </c>
      <c r="CV365" s="175">
        <f>CV364*'Economische variabelen'!$AB83</f>
        <v>0</v>
      </c>
      <c r="CW365" s="175">
        <f>CW364*'Economische variabelen'!$AB83</f>
        <v>0</v>
      </c>
      <c r="CX365" s="175">
        <f>CX364*'Economische variabelen'!$AB83</f>
        <v>0</v>
      </c>
      <c r="CY365" s="175">
        <f>CY364*'Economische variabelen'!$AB83</f>
        <v>0</v>
      </c>
    </row>
    <row r="366" spans="1:165" ht="15.75" customHeight="1" x14ac:dyDescent="0.3">
      <c r="A366" s="14" t="s">
        <v>501</v>
      </c>
      <c r="C366" s="13">
        <v>0</v>
      </c>
      <c r="D366" s="13">
        <v>0</v>
      </c>
      <c r="E366" s="13">
        <v>0</v>
      </c>
      <c r="F366" s="13">
        <v>0</v>
      </c>
      <c r="G366" s="13">
        <v>0</v>
      </c>
      <c r="H366" s="13">
        <v>0</v>
      </c>
      <c r="I366" s="13">
        <f>Invoer!H9*'Economische variabelen'!W54+Invoer!I9*'Economische variabelen'!W61+Invoer!J9*'Economische variabelen'!W68+Invoer!K9*'Economische variabelen'!W75</f>
        <v>0</v>
      </c>
      <c r="J366" s="13">
        <f>Invoer!H9*'Economische variabelen'!W55+Invoer!I9*'Economische variabelen'!W62+Invoer!J9*'Economische variabelen'!W69+Invoer!K9*'Economische variabelen'!W76</f>
        <v>0</v>
      </c>
      <c r="K366" s="13">
        <f>Invoer!H9*'Economische variabelen'!W56+Invoer!I9*'Economische variabelen'!W63+Invoer!J9*'Economische variabelen'!W70+Invoer!K9*'Economische variabelen'!W77</f>
        <v>0</v>
      </c>
      <c r="L366" s="13">
        <f>Invoer!H9*'Economische variabelen'!W57+Invoer!I9*'Economische variabelen'!W64+Invoer!J9*'Economische variabelen'!W71+Invoer!K9*'Economische variabelen'!W78</f>
        <v>0</v>
      </c>
      <c r="M366" s="13">
        <f>IF(M349&lt;='Invoer - uitgebreid'!$G11,Invoer!$H9*'Economische variabelen'!$W58+Invoer!$I9*'Economische variabelen'!$W65+Invoer!$J9*'Economische variabelen'!$W72+Invoer!$K9*'Economische variabelen'!$W79,0)</f>
        <v>0</v>
      </c>
      <c r="N366" s="13">
        <f>IF(N349&lt;='Invoer - uitgebreid'!$G11,Invoer!$H9*'Economische variabelen'!$W58+Invoer!$I9*'Economische variabelen'!$W65+Invoer!$J9*'Economische variabelen'!$W72+Invoer!$K9*'Economische variabelen'!$W79,0)</f>
        <v>0</v>
      </c>
      <c r="O366" s="13">
        <f>IF(O349&lt;='Invoer - uitgebreid'!$G11,Invoer!$H9*'Economische variabelen'!$W58+Invoer!$I9*'Economische variabelen'!$W65+Invoer!$J9*'Economische variabelen'!$W72+Invoer!$K9*'Economische variabelen'!$W79,0)</f>
        <v>0</v>
      </c>
      <c r="P366" s="13">
        <f>IF(P349&lt;='Invoer - uitgebreid'!$G11,Invoer!$H9*'Economische variabelen'!$W58+Invoer!$I9*'Economische variabelen'!$W65+Invoer!$J9*'Economische variabelen'!$W72+Invoer!$K9*'Economische variabelen'!$W79,0)</f>
        <v>0</v>
      </c>
      <c r="Q366" s="13">
        <f>IF(Q349&lt;='Invoer - uitgebreid'!$G11,Invoer!$H9*'Economische variabelen'!$W58+Invoer!$I9*'Economische variabelen'!$W65+Invoer!$J9*'Economische variabelen'!$W72+Invoer!$K9*'Economische variabelen'!$W79,0)</f>
        <v>0</v>
      </c>
      <c r="R366" s="13">
        <f>IF(R349&lt;='Invoer - uitgebreid'!$G11,Invoer!$H9*'Economische variabelen'!$W58+Invoer!$I9*'Economische variabelen'!$W65+Invoer!$J9*'Economische variabelen'!$W72+Invoer!$K9*'Economische variabelen'!$W79,0)</f>
        <v>0</v>
      </c>
      <c r="S366" s="13">
        <f>IF(S349&lt;='Invoer - uitgebreid'!$G11,Invoer!$H9*'Economische variabelen'!$W58+Invoer!$I9*'Economische variabelen'!$W65+Invoer!$J9*'Economische variabelen'!$W72+Invoer!$K9*'Economische variabelen'!$W79,0)</f>
        <v>0</v>
      </c>
      <c r="T366" s="13">
        <f>IF(T349&lt;='Invoer - uitgebreid'!$G11,Invoer!$H9*'Economische variabelen'!$W58+Invoer!$I9*'Economische variabelen'!$W65+Invoer!$J9*'Economische variabelen'!$W72+Invoer!$K9*'Economische variabelen'!$W79,0)</f>
        <v>0</v>
      </c>
      <c r="U366" s="13">
        <f>IF(U349&lt;='Invoer - uitgebreid'!$G11,Invoer!$H9*'Economische variabelen'!$W58+Invoer!$I9*'Economische variabelen'!$W65+Invoer!$J9*'Economische variabelen'!$W72+Invoer!$K9*'Economische variabelen'!$W79,0)</f>
        <v>0</v>
      </c>
      <c r="V366" s="13">
        <f>IF(V349&lt;='Invoer - uitgebreid'!$G11,Invoer!$H9*'Economische variabelen'!$W58+Invoer!$I9*'Economische variabelen'!$W65+Invoer!$J9*'Economische variabelen'!$W72+Invoer!$K9*'Economische variabelen'!$W79,0)</f>
        <v>0</v>
      </c>
      <c r="W366" s="13">
        <f>IF(W349&lt;='Invoer - uitgebreid'!$G11,Invoer!$H9*'Economische variabelen'!$W58+Invoer!$I9*'Economische variabelen'!$W65+Invoer!$J9*'Economische variabelen'!$W72+Invoer!$K9*'Economische variabelen'!$W79,0)</f>
        <v>0</v>
      </c>
      <c r="X366" s="13">
        <f>IF(X349&lt;='Invoer - uitgebreid'!$G11,Invoer!$H9*'Economische variabelen'!$W58+Invoer!$I9*'Economische variabelen'!$W65+Invoer!$J9*'Economische variabelen'!$W72+Invoer!$K9*'Economische variabelen'!$W79,0)</f>
        <v>0</v>
      </c>
      <c r="Y366" s="13">
        <f>IF(Y349&lt;='Invoer - uitgebreid'!$G11,Invoer!$H9*'Economische variabelen'!$W58+Invoer!$I9*'Economische variabelen'!$W65+Invoer!$J9*'Economische variabelen'!$W72+Invoer!$K9*'Economische variabelen'!$W79,0)</f>
        <v>0</v>
      </c>
      <c r="Z366" s="13">
        <f>IF(Z349&lt;='Invoer - uitgebreid'!$G11,Invoer!$H9*'Economische variabelen'!$W58+Invoer!$I9*'Economische variabelen'!$W65+Invoer!$J9*'Economische variabelen'!$W72+Invoer!$K9*'Economische variabelen'!$W79,0)</f>
        <v>0</v>
      </c>
      <c r="AA366" s="13">
        <f>IF(AA349&lt;='Invoer - uitgebreid'!$G11,Invoer!$H9*'Economische variabelen'!$W58+Invoer!$I9*'Economische variabelen'!$W65+Invoer!$J9*'Economische variabelen'!$W72+Invoer!$K9*'Economische variabelen'!$W79,0)</f>
        <v>0</v>
      </c>
      <c r="AB366" s="13">
        <f>IF(AB349&lt;='Invoer - uitgebreid'!$G11,Invoer!$H9*'Economische variabelen'!$W58+Invoer!$I9*'Economische variabelen'!$W65+Invoer!$J9*'Economische variabelen'!$W72+Invoer!$K9*'Economische variabelen'!$W79,0)</f>
        <v>0</v>
      </c>
      <c r="AC366" s="13">
        <f>IF(AC349&lt;='Invoer - uitgebreid'!$G11,Invoer!$H9*'Economische variabelen'!$W58+Invoer!$I9*'Economische variabelen'!$W65+Invoer!$J9*'Economische variabelen'!$W72+Invoer!$K9*'Economische variabelen'!$W79,0)</f>
        <v>0</v>
      </c>
      <c r="AD366" s="13">
        <f>IF(AD349&lt;='Invoer - uitgebreid'!$G11,Invoer!$H9*'Economische variabelen'!$W58+Invoer!$I9*'Economische variabelen'!$W65+Invoer!$J9*'Economische variabelen'!$W72+Invoer!$K9*'Economische variabelen'!$W79,0)</f>
        <v>0</v>
      </c>
      <c r="AE366" s="13">
        <f>IF(AE349&lt;='Invoer - uitgebreid'!$G11,Invoer!$H9*'Economische variabelen'!$W58+Invoer!$I9*'Economische variabelen'!$W65+Invoer!$J9*'Economische variabelen'!$W72+Invoer!$K9*'Economische variabelen'!$W79,0)</f>
        <v>0</v>
      </c>
      <c r="AF366" s="13">
        <f>IF(AF349&lt;='Invoer - uitgebreid'!$G11,Invoer!$H9*'Economische variabelen'!$W58+Invoer!$I9*'Economische variabelen'!$W65+Invoer!$J9*'Economische variabelen'!$W72+Invoer!$K9*'Economische variabelen'!$W79,0)</f>
        <v>0</v>
      </c>
      <c r="AG366" s="13">
        <f>IF(AG349&lt;='Invoer - uitgebreid'!$G11,Invoer!$H9*'Economische variabelen'!$W58+Invoer!$I9*'Economische variabelen'!$W65+Invoer!$J9*'Economische variabelen'!$W72+Invoer!$K9*'Economische variabelen'!$W79,0)</f>
        <v>0</v>
      </c>
      <c r="AH366" s="13">
        <f>IF(AH349&lt;='Invoer - uitgebreid'!$G11,Invoer!$H9*'Economische variabelen'!$W58+Invoer!$I9*'Economische variabelen'!$W65+Invoer!$J9*'Economische variabelen'!$W72+Invoer!$K9*'Economische variabelen'!$W79,0)</f>
        <v>0</v>
      </c>
      <c r="AI366" s="13">
        <f>IF(AI349&lt;='Invoer - uitgebreid'!$G11,Invoer!$H9*'Economische variabelen'!$W58+Invoer!$I9*'Economische variabelen'!$W65+Invoer!$J9*'Economische variabelen'!$W72+Invoer!$K9*'Economische variabelen'!$W79,0)</f>
        <v>0</v>
      </c>
      <c r="AJ366" s="13">
        <f>IF(AJ349&lt;='Invoer - uitgebreid'!$G11,Invoer!$H9*'Economische variabelen'!$W58+Invoer!$I9*'Economische variabelen'!$W65+Invoer!$J9*'Economische variabelen'!$W72+Invoer!$K9*'Economische variabelen'!$W79,0)</f>
        <v>0</v>
      </c>
      <c r="AK366" s="13">
        <f>IF(AK349&lt;='Invoer - uitgebreid'!$G11,Invoer!$H9*'Economische variabelen'!$W58+Invoer!$I9*'Economische variabelen'!$W65+Invoer!$J9*'Economische variabelen'!$W72+Invoer!$K9*'Economische variabelen'!$W79,0)</f>
        <v>0</v>
      </c>
      <c r="AL366" s="13">
        <f>IF(AL349&lt;='Invoer - uitgebreid'!$G11,Invoer!$H9*'Economische variabelen'!$W58+Invoer!$I9*'Economische variabelen'!$W65+Invoer!$J9*'Economische variabelen'!$W72+Invoer!$K9*'Economische variabelen'!$W79,0)</f>
        <v>0</v>
      </c>
      <c r="AM366" s="13">
        <f>IF(AM349&lt;='Invoer - uitgebreid'!$G11,Invoer!$H9*'Economische variabelen'!$W58+Invoer!$I9*'Economische variabelen'!$W65+Invoer!$J9*'Economische variabelen'!$W72+Invoer!$K9*'Economische variabelen'!$W79,0)</f>
        <v>0</v>
      </c>
      <c r="AN366" s="13">
        <f>IF(AN349&lt;='Invoer - uitgebreid'!$G11,Invoer!$H9*'Economische variabelen'!$W58+Invoer!$I9*'Economische variabelen'!$W65+Invoer!$J9*'Economische variabelen'!$W72+Invoer!$K9*'Economische variabelen'!$W79,0)</f>
        <v>0</v>
      </c>
      <c r="AO366" s="13">
        <f>IF(AO349&lt;='Invoer - uitgebreid'!$G11,Invoer!$H9*'Economische variabelen'!$W58+Invoer!$I9*'Economische variabelen'!$W65+Invoer!$J9*'Economische variabelen'!$W72+Invoer!$K9*'Economische variabelen'!$W79,0)</f>
        <v>0</v>
      </c>
      <c r="AP366" s="13">
        <f>IF(AP349&lt;='Invoer - uitgebreid'!$G11,Invoer!$H9*'Economische variabelen'!$W58+Invoer!$I9*'Economische variabelen'!$W65+Invoer!$J9*'Economische variabelen'!$W72+Invoer!$K9*'Economische variabelen'!$W79,0)</f>
        <v>0</v>
      </c>
      <c r="AQ366" s="13">
        <f>IF(AQ349&lt;='Invoer - uitgebreid'!$G11,Invoer!$H9*'Economische variabelen'!$W58+Invoer!$I9*'Economische variabelen'!$W65+Invoer!$J9*'Economische variabelen'!$W72+Invoer!$K9*'Economische variabelen'!$W79,0)</f>
        <v>0</v>
      </c>
      <c r="AR366" s="13">
        <f>IF(AR349&lt;='Invoer - uitgebreid'!$G11,Invoer!$H9*'Economische variabelen'!$W58+Invoer!$I9*'Economische variabelen'!$W65+Invoer!$J9*'Economische variabelen'!$W72+Invoer!$K9*'Economische variabelen'!$W79,0)</f>
        <v>0</v>
      </c>
      <c r="AS366" s="13">
        <f>IF(AS349&lt;='Invoer - uitgebreid'!$G11,Invoer!$H9*'Economische variabelen'!$W58+Invoer!$I9*'Economische variabelen'!$W65+Invoer!$J9*'Economische variabelen'!$W72+Invoer!$K9*'Economische variabelen'!$W79,0)</f>
        <v>0</v>
      </c>
      <c r="AT366" s="13">
        <f>IF(AT349&lt;='Invoer - uitgebreid'!$G11,Invoer!$H9*'Economische variabelen'!$W58+Invoer!$I9*'Economische variabelen'!$W65+Invoer!$J9*'Economische variabelen'!$W72+Invoer!$K9*'Economische variabelen'!$W79,0)</f>
        <v>0</v>
      </c>
      <c r="AU366" s="13">
        <f>IF(AU349&lt;='Invoer - uitgebreid'!$G11,Invoer!$H9*'Economische variabelen'!$W58+Invoer!$I9*'Economische variabelen'!$W65+Invoer!$J9*'Economische variabelen'!$W72+Invoer!$K9*'Economische variabelen'!$W79,0)</f>
        <v>0</v>
      </c>
      <c r="AV366" s="13">
        <f>IF(AV349&lt;='Invoer - uitgebreid'!$G11,Invoer!$H9*'Economische variabelen'!$W58+Invoer!$I9*'Economische variabelen'!$W65+Invoer!$J9*'Economische variabelen'!$W72+Invoer!$K9*'Economische variabelen'!$W79,0)</f>
        <v>0</v>
      </c>
      <c r="AW366" s="13">
        <f>IF(AW349&lt;='Invoer - uitgebreid'!$G11,Invoer!$H9*'Economische variabelen'!$W58+Invoer!$I9*'Economische variabelen'!$W65+Invoer!$J9*'Economische variabelen'!$W72+Invoer!$K9*'Economische variabelen'!$W79,0)</f>
        <v>0</v>
      </c>
      <c r="AX366" s="13">
        <f>IF(AX349&lt;='Invoer - uitgebreid'!$G11,Invoer!$H9*'Economische variabelen'!$W58+Invoer!$I9*'Economische variabelen'!$W65+Invoer!$J9*'Economische variabelen'!$W72+Invoer!$K9*'Economische variabelen'!$W79,0)</f>
        <v>0</v>
      </c>
      <c r="AY366" s="13">
        <f>IF(AY349&lt;='Invoer - uitgebreid'!$G11,Invoer!$H9*'Economische variabelen'!$W58+Invoer!$I9*'Economische variabelen'!$W65+Invoer!$J9*'Economische variabelen'!$W72+Invoer!$K9*'Economische variabelen'!$W79,0)</f>
        <v>0</v>
      </c>
      <c r="AZ366" s="13">
        <f>IF(AZ349&lt;='Invoer - uitgebreid'!$G11,Invoer!$H9*'Economische variabelen'!$W58+Invoer!$I9*'Economische variabelen'!$W65+Invoer!$J9*'Economische variabelen'!$W72+Invoer!$K9*'Economische variabelen'!$W79,0)</f>
        <v>0</v>
      </c>
      <c r="BA366" s="13">
        <f>IF(BA349&lt;='Invoer - uitgebreid'!$G11,Invoer!$H9*'Economische variabelen'!$W58+Invoer!$I9*'Economische variabelen'!$W65+Invoer!$J9*'Economische variabelen'!$W72+Invoer!$K9*'Economische variabelen'!$W79,0)</f>
        <v>0</v>
      </c>
      <c r="BB366" s="13">
        <f>IF(BB349&lt;='Invoer - uitgebreid'!$G11,Invoer!$H9*'Economische variabelen'!$W58+Invoer!$I9*'Economische variabelen'!$W65+Invoer!$J9*'Economische variabelen'!$W72+Invoer!$K9*'Economische variabelen'!$W79,0)</f>
        <v>0</v>
      </c>
      <c r="BC366" s="13">
        <f>IF(BC349&lt;='Invoer - uitgebreid'!$G11,Invoer!$H9*'Economische variabelen'!$W58+Invoer!$I9*'Economische variabelen'!$W65+Invoer!$J9*'Economische variabelen'!$W72+Invoer!$K9*'Economische variabelen'!$W79,0)</f>
        <v>0</v>
      </c>
      <c r="BD366" s="13">
        <f>IF(BD349&lt;='Invoer - uitgebreid'!$G11,Invoer!$H9*'Economische variabelen'!$W58+Invoer!$I9*'Economische variabelen'!$W65+Invoer!$J9*'Economische variabelen'!$W72+Invoer!$K9*'Economische variabelen'!$W79,0)</f>
        <v>0</v>
      </c>
      <c r="BE366" s="13">
        <f>IF(BE349&lt;='Invoer - uitgebreid'!$G11,Invoer!$H9*'Economische variabelen'!$W58+Invoer!$I9*'Economische variabelen'!$W65+Invoer!$J9*'Economische variabelen'!$W72+Invoer!$K9*'Economische variabelen'!$W79,0)</f>
        <v>0</v>
      </c>
      <c r="BF366" s="13">
        <f>IF(BF349&lt;='Invoer - uitgebreid'!$G11,Invoer!$H9*'Economische variabelen'!$W58+Invoer!$I9*'Economische variabelen'!$W65+Invoer!$J9*'Economische variabelen'!$W72+Invoer!$K9*'Economische variabelen'!$W79,0)</f>
        <v>0</v>
      </c>
      <c r="BG366" s="13">
        <f>IF(BG349&lt;='Invoer - uitgebreid'!$G11,Invoer!$H9*'Economische variabelen'!$W58+Invoer!$I9*'Economische variabelen'!$W65+Invoer!$J9*'Economische variabelen'!$W72+Invoer!$K9*'Economische variabelen'!$W79,0)</f>
        <v>0</v>
      </c>
      <c r="BH366" s="13">
        <f>IF(BH349&lt;='Invoer - uitgebreid'!$G11,Invoer!$H9*'Economische variabelen'!$W58+Invoer!$I9*'Economische variabelen'!$W65+Invoer!$J9*'Economische variabelen'!$W72+Invoer!$K9*'Economische variabelen'!$W79,0)</f>
        <v>0</v>
      </c>
      <c r="BI366" s="13">
        <f>IF(BI349&lt;='Invoer - uitgebreid'!$G11,Invoer!$H9*'Economische variabelen'!$W58+Invoer!$I9*'Economische variabelen'!$W65+Invoer!$J9*'Economische variabelen'!$W72+Invoer!$K9*'Economische variabelen'!$W79,0)</f>
        <v>0</v>
      </c>
      <c r="BJ366" s="13">
        <f>IF(BJ349&lt;='Invoer - uitgebreid'!$G11,Invoer!$H9*'Economische variabelen'!$W58+Invoer!$I9*'Economische variabelen'!$W65+Invoer!$J9*'Economische variabelen'!$W72+Invoer!$K9*'Economische variabelen'!$W79,0)</f>
        <v>0</v>
      </c>
      <c r="BK366" s="13">
        <f>IF(BK349&lt;='Invoer - uitgebreid'!$G11,Invoer!$H9*'Economische variabelen'!$W58+Invoer!$I9*'Economische variabelen'!$W65+Invoer!$J9*'Economische variabelen'!$W72+Invoer!$K9*'Economische variabelen'!$W79,0)</f>
        <v>0</v>
      </c>
      <c r="BL366" s="13">
        <f>IF(BL349&lt;='Invoer - uitgebreid'!$G11,Invoer!$H9*'Economische variabelen'!$W58+Invoer!$I9*'Economische variabelen'!$W65+Invoer!$J9*'Economische variabelen'!$W72+Invoer!$K9*'Economische variabelen'!$W79,0)</f>
        <v>0</v>
      </c>
      <c r="BM366" s="13">
        <f>IF(BM349&lt;='Invoer - uitgebreid'!$G11,Invoer!$H9*'Economische variabelen'!$W58+Invoer!$I9*'Economische variabelen'!$W65+Invoer!$J9*'Economische variabelen'!$W72+Invoer!$K9*'Economische variabelen'!$W79,0)</f>
        <v>0</v>
      </c>
      <c r="BN366" s="13">
        <f>IF(BN349&lt;='Invoer - uitgebreid'!$G11,Invoer!$H9*'Economische variabelen'!$W58+Invoer!$I9*'Economische variabelen'!$W65+Invoer!$J9*'Economische variabelen'!$W72+Invoer!$K9*'Economische variabelen'!$W79,0)</f>
        <v>0</v>
      </c>
      <c r="BO366" s="13">
        <f>IF(BO349&lt;='Invoer - uitgebreid'!$G11,Invoer!$H9*'Economische variabelen'!$W58+Invoer!$I9*'Economische variabelen'!$W65+Invoer!$J9*'Economische variabelen'!$W72+Invoer!$K9*'Economische variabelen'!$W79,0)</f>
        <v>0</v>
      </c>
      <c r="BP366" s="13">
        <f>IF(BP349&lt;='Invoer - uitgebreid'!$G11,Invoer!$H9*'Economische variabelen'!$W58+Invoer!$I9*'Economische variabelen'!$W65+Invoer!$J9*'Economische variabelen'!$W72+Invoer!$K9*'Economische variabelen'!$W79,0)</f>
        <v>0</v>
      </c>
      <c r="BQ366" s="13">
        <f>IF(BQ349&lt;='Invoer - uitgebreid'!$G11,Invoer!$H9*'Economische variabelen'!$W58+Invoer!$I9*'Economische variabelen'!$W65+Invoer!$J9*'Economische variabelen'!$W72+Invoer!$K9*'Economische variabelen'!$W79,0)</f>
        <v>0</v>
      </c>
      <c r="BR366" s="13">
        <f>IF(BR349&lt;='Invoer - uitgebreid'!$G11,Invoer!$H9*'Economische variabelen'!$W58+Invoer!$I9*'Economische variabelen'!$W65+Invoer!$J9*'Economische variabelen'!$W72+Invoer!$K9*'Economische variabelen'!$W79,0)</f>
        <v>0</v>
      </c>
      <c r="BS366" s="13">
        <f>IF(BS349&lt;='Invoer - uitgebreid'!$G11,Invoer!$H9*'Economische variabelen'!$W58+Invoer!$I9*'Economische variabelen'!$W65+Invoer!$J9*'Economische variabelen'!$W72+Invoer!$K9*'Economische variabelen'!$W79,0)</f>
        <v>0</v>
      </c>
      <c r="BT366" s="13">
        <f>IF(BT349&lt;='Invoer - uitgebreid'!$G11,Invoer!$H9*'Economische variabelen'!$W58+Invoer!$I9*'Economische variabelen'!$W65+Invoer!$J9*'Economische variabelen'!$W72+Invoer!$K9*'Economische variabelen'!$W79,0)</f>
        <v>0</v>
      </c>
      <c r="BU366" s="13">
        <f>IF(BU349&lt;='Invoer - uitgebreid'!$G11,Invoer!$H9*'Economische variabelen'!$W58+Invoer!$I9*'Economische variabelen'!$W65+Invoer!$J9*'Economische variabelen'!$W72+Invoer!$K9*'Economische variabelen'!$W79,0)</f>
        <v>0</v>
      </c>
      <c r="BV366" s="13">
        <f>IF(BV349&lt;='Invoer - uitgebreid'!$G11,Invoer!$H9*'Economische variabelen'!$W58+Invoer!$I9*'Economische variabelen'!$W65+Invoer!$J9*'Economische variabelen'!$W72+Invoer!$K9*'Economische variabelen'!$W79,0)</f>
        <v>0</v>
      </c>
      <c r="BW366" s="13">
        <f>IF(BW349&lt;='Invoer - uitgebreid'!$G11,Invoer!$H9*'Economische variabelen'!$W58+Invoer!$I9*'Economische variabelen'!$W65+Invoer!$J9*'Economische variabelen'!$W72+Invoer!$K9*'Economische variabelen'!$W79,0)</f>
        <v>0</v>
      </c>
      <c r="BX366" s="13">
        <f>IF(BX349&lt;='Invoer - uitgebreid'!$G11,Invoer!$H9*'Economische variabelen'!$W58+Invoer!$I9*'Economische variabelen'!$W65+Invoer!$J9*'Economische variabelen'!$W72+Invoer!$K9*'Economische variabelen'!$W79,0)</f>
        <v>0</v>
      </c>
      <c r="BY366" s="13">
        <f>IF(BY349&lt;='Invoer - uitgebreid'!$G11,Invoer!$H9*'Economische variabelen'!$W58+Invoer!$I9*'Economische variabelen'!$W65+Invoer!$J9*'Economische variabelen'!$W72+Invoer!$K9*'Economische variabelen'!$W79,0)</f>
        <v>0</v>
      </c>
      <c r="BZ366" s="13">
        <f>IF(BZ349&lt;='Invoer - uitgebreid'!$G11,Invoer!$H9*'Economische variabelen'!$W58+Invoer!$I9*'Economische variabelen'!$W65+Invoer!$J9*'Economische variabelen'!$W72+Invoer!$K9*'Economische variabelen'!$W79,0)</f>
        <v>0</v>
      </c>
      <c r="CA366" s="13">
        <f>IF(CA349&lt;='Invoer - uitgebreid'!$G11,Invoer!$H9*'Economische variabelen'!$W58+Invoer!$I9*'Economische variabelen'!$W65+Invoer!$J9*'Economische variabelen'!$W72+Invoer!$K9*'Economische variabelen'!$W79,0)</f>
        <v>0</v>
      </c>
      <c r="CB366" s="13">
        <f>IF(CB349&lt;='Invoer - uitgebreid'!$G11,Invoer!$H9*'Economische variabelen'!$W58+Invoer!$I9*'Economische variabelen'!$W65+Invoer!$J9*'Economische variabelen'!$W72+Invoer!$K9*'Economische variabelen'!$W79,0)</f>
        <v>0</v>
      </c>
      <c r="CC366" s="13">
        <f>IF(CC349&lt;='Invoer - uitgebreid'!$G11,Invoer!$H9*'Economische variabelen'!$W58+Invoer!$I9*'Economische variabelen'!$W65+Invoer!$J9*'Economische variabelen'!$W72+Invoer!$K9*'Economische variabelen'!$W79,0)</f>
        <v>0</v>
      </c>
      <c r="CD366" s="13">
        <f>IF(CD349&lt;='Invoer - uitgebreid'!$G11,Invoer!$H9*'Economische variabelen'!$W58+Invoer!$I9*'Economische variabelen'!$W65+Invoer!$J9*'Economische variabelen'!$W72+Invoer!$K9*'Economische variabelen'!$W79,0)</f>
        <v>0</v>
      </c>
      <c r="CE366" s="13">
        <f>IF(CE349&lt;='Invoer - uitgebreid'!$G11,Invoer!$H9*'Economische variabelen'!$W58+Invoer!$I9*'Economische variabelen'!$W65+Invoer!$J9*'Economische variabelen'!$W72+Invoer!$K9*'Economische variabelen'!$W79,0)</f>
        <v>0</v>
      </c>
      <c r="CF366" s="13">
        <f>IF(CF349&lt;='Invoer - uitgebreid'!$G11,Invoer!$H9*'Economische variabelen'!$W58+Invoer!$I9*'Economische variabelen'!$W65+Invoer!$J9*'Economische variabelen'!$W72+Invoer!$K9*'Economische variabelen'!$W79,0)</f>
        <v>0</v>
      </c>
      <c r="CG366" s="13">
        <f>IF(CG349&lt;='Invoer - uitgebreid'!$G11,Invoer!$H9*'Economische variabelen'!$W58+Invoer!$I9*'Economische variabelen'!$W65+Invoer!$J9*'Economische variabelen'!$W72+Invoer!$K9*'Economische variabelen'!$W79,0)</f>
        <v>0</v>
      </c>
      <c r="CH366" s="13">
        <f>IF(CH349&lt;='Invoer - uitgebreid'!$G11,Invoer!$H9*'Economische variabelen'!$W58+Invoer!$I9*'Economische variabelen'!$W65+Invoer!$J9*'Economische variabelen'!$W72+Invoer!$K9*'Economische variabelen'!$W79,0)</f>
        <v>0</v>
      </c>
      <c r="CI366" s="13">
        <f>IF(CI349&lt;='Invoer - uitgebreid'!$G11,Invoer!$H9*'Economische variabelen'!$W58+Invoer!$I9*'Economische variabelen'!$W65+Invoer!$J9*'Economische variabelen'!$W72+Invoer!$K9*'Economische variabelen'!$W79,0)</f>
        <v>0</v>
      </c>
      <c r="CJ366" s="13">
        <f>IF(CJ349&lt;='Invoer - uitgebreid'!$G11,Invoer!$H9*'Economische variabelen'!$W58+Invoer!$I9*'Economische variabelen'!$W65+Invoer!$J9*'Economische variabelen'!$W72+Invoer!$K9*'Economische variabelen'!$W79,0)</f>
        <v>0</v>
      </c>
      <c r="CK366" s="13">
        <f>IF(CK349&lt;='Invoer - uitgebreid'!$G11,Invoer!$H9*'Economische variabelen'!$W58+Invoer!$I9*'Economische variabelen'!$W65+Invoer!$J9*'Economische variabelen'!$W72+Invoer!$K9*'Economische variabelen'!$W79,0)</f>
        <v>0</v>
      </c>
      <c r="CL366" s="13">
        <f>IF(CL349&lt;='Invoer - uitgebreid'!$G11,Invoer!$H9*'Economische variabelen'!$W58+Invoer!$I9*'Economische variabelen'!$W65+Invoer!$J9*'Economische variabelen'!$W72+Invoer!$K9*'Economische variabelen'!$W79,0)</f>
        <v>0</v>
      </c>
      <c r="CM366" s="13">
        <f>IF(CM349&lt;='Invoer - uitgebreid'!$G11,Invoer!$H9*'Economische variabelen'!$W58+Invoer!$I9*'Economische variabelen'!$W65+Invoer!$J9*'Economische variabelen'!$W72+Invoer!$K9*'Economische variabelen'!$W79,0)</f>
        <v>0</v>
      </c>
      <c r="CN366" s="13">
        <f>IF(CN349&lt;='Invoer - uitgebreid'!$G11,Invoer!$H9*'Economische variabelen'!$W58+Invoer!$I9*'Economische variabelen'!$W65+Invoer!$J9*'Economische variabelen'!$W72+Invoer!$K9*'Economische variabelen'!$W79,0)</f>
        <v>0</v>
      </c>
      <c r="CO366" s="13">
        <f>IF(CO349&lt;='Invoer - uitgebreid'!$G11,Invoer!$H9*'Economische variabelen'!$W58+Invoer!$I9*'Economische variabelen'!$W65+Invoer!$J9*'Economische variabelen'!$W72+Invoer!$K9*'Economische variabelen'!$W79,0)</f>
        <v>0</v>
      </c>
      <c r="CP366" s="13">
        <f>IF(CP349&lt;='Invoer - uitgebreid'!$G11,Invoer!$H9*'Economische variabelen'!$W58+Invoer!$I9*'Economische variabelen'!$W65+Invoer!$J9*'Economische variabelen'!$W72+Invoer!$K9*'Economische variabelen'!$W79,0)</f>
        <v>0</v>
      </c>
      <c r="CQ366" s="13">
        <f>IF(CQ349&lt;='Invoer - uitgebreid'!$G11,Invoer!$H9*'Economische variabelen'!$W58+Invoer!$I9*'Economische variabelen'!$W65+Invoer!$J9*'Economische variabelen'!$W72+Invoer!$K9*'Economische variabelen'!$W79,0)</f>
        <v>0</v>
      </c>
      <c r="CR366" s="13">
        <f>IF(CR349&lt;='Invoer - uitgebreid'!$G11,Invoer!$H9*'Economische variabelen'!$W58+Invoer!$I9*'Economische variabelen'!$W65+Invoer!$J9*'Economische variabelen'!$W72+Invoer!$K9*'Economische variabelen'!$W79,0)</f>
        <v>0</v>
      </c>
      <c r="CS366" s="13">
        <f>IF(CS349&lt;='Invoer - uitgebreid'!$G11,Invoer!$H9*'Economische variabelen'!$W58+Invoer!$I9*'Economische variabelen'!$W65+Invoer!$J9*'Economische variabelen'!$W72+Invoer!$K9*'Economische variabelen'!$W79,0)</f>
        <v>0</v>
      </c>
      <c r="CT366" s="13">
        <f>IF(CT349&lt;='Invoer - uitgebreid'!$G11,Invoer!$H9*'Economische variabelen'!$W58+Invoer!$I9*'Economische variabelen'!$W65+Invoer!$J9*'Economische variabelen'!$W72+Invoer!$K9*'Economische variabelen'!$W79,0)</f>
        <v>0</v>
      </c>
      <c r="CU366" s="13">
        <f>IF(CU349&lt;='Invoer - uitgebreid'!$G11,Invoer!$H9*'Economische variabelen'!$W58+Invoer!$I9*'Economische variabelen'!$W65+Invoer!$J9*'Economische variabelen'!$W72+Invoer!$K9*'Economische variabelen'!$W79,0)</f>
        <v>0</v>
      </c>
      <c r="CV366" s="13">
        <f>IF(CV349&lt;='Invoer - uitgebreid'!$G11,Invoer!$H9*'Economische variabelen'!$W58+Invoer!$I9*'Economische variabelen'!$W65+Invoer!$J9*'Economische variabelen'!$W72+Invoer!$K9*'Economische variabelen'!$W79,0)</f>
        <v>0</v>
      </c>
      <c r="CW366" s="13">
        <f>IF(CW349&lt;='Invoer - uitgebreid'!$G11,Invoer!$H9*'Economische variabelen'!$W58+Invoer!$I9*'Economische variabelen'!$W65+Invoer!$J9*'Economische variabelen'!$W72+Invoer!$K9*'Economische variabelen'!$W79,0)</f>
        <v>0</v>
      </c>
      <c r="CX366" s="13">
        <f>IF(CX349&lt;='Invoer - uitgebreid'!$G11,Invoer!$H9*'Economische variabelen'!$W58+Invoer!$I9*'Economische variabelen'!$W65+Invoer!$J9*'Economische variabelen'!$W72+Invoer!$K9*'Economische variabelen'!$W79,0)</f>
        <v>0</v>
      </c>
      <c r="CY366" s="13">
        <f>IF(CY349&lt;='Invoer - uitgebreid'!$G11,Invoer!$H9*'Economische variabelen'!$W58+Invoer!$I9*'Economische variabelen'!$W65+Invoer!$J9*'Economische variabelen'!$W72+Invoer!$K9*'Economische variabelen'!$W79,0)</f>
        <v>0</v>
      </c>
    </row>
    <row r="367" spans="1:165" ht="15.75" customHeight="1" x14ac:dyDescent="0.3">
      <c r="A367" s="14" t="s">
        <v>502</v>
      </c>
      <c r="C367" s="13"/>
      <c r="D367" s="175">
        <f>D366*'Economische variabelen'!$AB84</f>
        <v>0</v>
      </c>
      <c r="E367" s="175">
        <f>E366*'Economische variabelen'!$AB84</f>
        <v>0</v>
      </c>
      <c r="F367" s="175">
        <f>F366*'Economische variabelen'!$AB84</f>
        <v>0</v>
      </c>
      <c r="G367" s="175">
        <f>G366*'Economische variabelen'!$AB84</f>
        <v>0</v>
      </c>
      <c r="H367" s="175">
        <f>H366*'Economische variabelen'!$AB84</f>
        <v>0</v>
      </c>
      <c r="I367" s="175">
        <f>I366*'Economische variabelen'!$AB84</f>
        <v>0</v>
      </c>
      <c r="J367" s="175">
        <f>J366*'Economische variabelen'!$AB84</f>
        <v>0</v>
      </c>
      <c r="K367" s="175">
        <f>K366*'Economische variabelen'!$AB84</f>
        <v>0</v>
      </c>
      <c r="L367" s="175">
        <f>L366*'Economische variabelen'!$AB84</f>
        <v>0</v>
      </c>
      <c r="M367" s="175">
        <f>M366*'Economische variabelen'!$AB84</f>
        <v>0</v>
      </c>
      <c r="N367" s="175">
        <f>N366*'Economische variabelen'!$AB84</f>
        <v>0</v>
      </c>
      <c r="O367" s="175">
        <f>O366*'Economische variabelen'!$AB84</f>
        <v>0</v>
      </c>
      <c r="P367" s="175">
        <f>P366*'Economische variabelen'!$AB84</f>
        <v>0</v>
      </c>
      <c r="Q367" s="175">
        <f>Q366*'Economische variabelen'!$AB84</f>
        <v>0</v>
      </c>
      <c r="R367" s="175">
        <f>R366*'Economische variabelen'!$AB84</f>
        <v>0</v>
      </c>
      <c r="S367" s="175">
        <f>S366*'Economische variabelen'!$AB84</f>
        <v>0</v>
      </c>
      <c r="T367" s="175">
        <f>T366*'Economische variabelen'!$AB84</f>
        <v>0</v>
      </c>
      <c r="U367" s="175">
        <f>U366*'Economische variabelen'!$AB84</f>
        <v>0</v>
      </c>
      <c r="V367" s="175">
        <f>V366*'Economische variabelen'!$AB84</f>
        <v>0</v>
      </c>
      <c r="W367" s="175">
        <f>W366*'Economische variabelen'!$AB84</f>
        <v>0</v>
      </c>
      <c r="X367" s="175">
        <f>X366*'Economische variabelen'!$AB84</f>
        <v>0</v>
      </c>
      <c r="Y367" s="175">
        <f>Y366*'Economische variabelen'!$AB84</f>
        <v>0</v>
      </c>
      <c r="Z367" s="175">
        <f>Z366*'Economische variabelen'!$AB84</f>
        <v>0</v>
      </c>
      <c r="AA367" s="175">
        <f>AA366*'Economische variabelen'!$AB84</f>
        <v>0</v>
      </c>
      <c r="AB367" s="175">
        <f>AB366*'Economische variabelen'!$AB84</f>
        <v>0</v>
      </c>
      <c r="AC367" s="175">
        <f>AC366*'Economische variabelen'!$AB84</f>
        <v>0</v>
      </c>
      <c r="AD367" s="175">
        <f>AD366*'Economische variabelen'!$AB84</f>
        <v>0</v>
      </c>
      <c r="AE367" s="175">
        <f>AE366*'Economische variabelen'!$AB84</f>
        <v>0</v>
      </c>
      <c r="AF367" s="175">
        <f>AF366*'Economische variabelen'!$AB84</f>
        <v>0</v>
      </c>
      <c r="AG367" s="175">
        <f>AG366*'Economische variabelen'!$AB84</f>
        <v>0</v>
      </c>
      <c r="AH367" s="175">
        <f>AH366*'Economische variabelen'!$AB84</f>
        <v>0</v>
      </c>
      <c r="AI367" s="175">
        <f>AI366*'Economische variabelen'!$AB84</f>
        <v>0</v>
      </c>
      <c r="AJ367" s="175">
        <f>AJ366*'Economische variabelen'!$AB84</f>
        <v>0</v>
      </c>
      <c r="AK367" s="175">
        <f>AK366*'Economische variabelen'!$AB84</f>
        <v>0</v>
      </c>
      <c r="AL367" s="175">
        <f>AL366*'Economische variabelen'!$AB84</f>
        <v>0</v>
      </c>
      <c r="AM367" s="175">
        <f>AM366*'Economische variabelen'!$AB84</f>
        <v>0</v>
      </c>
      <c r="AN367" s="175">
        <f>AN366*'Economische variabelen'!$AB84</f>
        <v>0</v>
      </c>
      <c r="AO367" s="175">
        <f>AO366*'Economische variabelen'!$AB84</f>
        <v>0</v>
      </c>
      <c r="AP367" s="175">
        <f>AP366*'Economische variabelen'!$AB84</f>
        <v>0</v>
      </c>
      <c r="AQ367" s="175">
        <f>AQ366*'Economische variabelen'!$AB84</f>
        <v>0</v>
      </c>
      <c r="AR367" s="175">
        <f>AR366*'Economische variabelen'!$AB84</f>
        <v>0</v>
      </c>
      <c r="AS367" s="175">
        <f>AS366*'Economische variabelen'!$AB84</f>
        <v>0</v>
      </c>
      <c r="AT367" s="175">
        <f>AT366*'Economische variabelen'!$AB84</f>
        <v>0</v>
      </c>
      <c r="AU367" s="175">
        <f>AU366*'Economische variabelen'!$AB84</f>
        <v>0</v>
      </c>
      <c r="AV367" s="175">
        <f>AV366*'Economische variabelen'!$AB84</f>
        <v>0</v>
      </c>
      <c r="AW367" s="175">
        <f>AW366*'Economische variabelen'!$AB84</f>
        <v>0</v>
      </c>
      <c r="AX367" s="175">
        <f>AX366*'Economische variabelen'!$AB84</f>
        <v>0</v>
      </c>
      <c r="AY367" s="175">
        <f>AY366*'Economische variabelen'!$AB84</f>
        <v>0</v>
      </c>
      <c r="AZ367" s="175">
        <f>AZ366*'Economische variabelen'!$AB84</f>
        <v>0</v>
      </c>
      <c r="BA367" s="175">
        <f>BA366*'Economische variabelen'!$AB84</f>
        <v>0</v>
      </c>
      <c r="BB367" s="175">
        <f>BB366*'Economische variabelen'!$AB84</f>
        <v>0</v>
      </c>
      <c r="BC367" s="175">
        <f>BC366*'Economische variabelen'!$AB84</f>
        <v>0</v>
      </c>
      <c r="BD367" s="175">
        <f>BD366*'Economische variabelen'!$AB84</f>
        <v>0</v>
      </c>
      <c r="BE367" s="175">
        <f>BE366*'Economische variabelen'!$AB84</f>
        <v>0</v>
      </c>
      <c r="BF367" s="175">
        <f>BF366*'Economische variabelen'!$AB84</f>
        <v>0</v>
      </c>
      <c r="BG367" s="175">
        <f>BG366*'Economische variabelen'!$AB84</f>
        <v>0</v>
      </c>
      <c r="BH367" s="175">
        <f>BH366*'Economische variabelen'!$AB84</f>
        <v>0</v>
      </c>
      <c r="BI367" s="175">
        <f>BI366*'Economische variabelen'!$AB84</f>
        <v>0</v>
      </c>
      <c r="BJ367" s="175">
        <f>BJ366*'Economische variabelen'!$AB84</f>
        <v>0</v>
      </c>
      <c r="BK367" s="175">
        <f>BK366*'Economische variabelen'!$AB84</f>
        <v>0</v>
      </c>
      <c r="BL367" s="175">
        <f>BL366*'Economische variabelen'!$AB84</f>
        <v>0</v>
      </c>
      <c r="BM367" s="175">
        <f>BM366*'Economische variabelen'!$AB84</f>
        <v>0</v>
      </c>
      <c r="BN367" s="175">
        <f>BN366*'Economische variabelen'!$AB84</f>
        <v>0</v>
      </c>
      <c r="BO367" s="175">
        <f>BO366*'Economische variabelen'!$AB84</f>
        <v>0</v>
      </c>
      <c r="BP367" s="175">
        <f>BP366*'Economische variabelen'!$AB84</f>
        <v>0</v>
      </c>
      <c r="BQ367" s="175">
        <f>BQ366*'Economische variabelen'!$AB84</f>
        <v>0</v>
      </c>
      <c r="BR367" s="175">
        <f>BR366*'Economische variabelen'!$AB84</f>
        <v>0</v>
      </c>
      <c r="BS367" s="175">
        <f>BS366*'Economische variabelen'!$AB84</f>
        <v>0</v>
      </c>
      <c r="BT367" s="175">
        <f>BT366*'Economische variabelen'!$AB84</f>
        <v>0</v>
      </c>
      <c r="BU367" s="175">
        <f>BU366*'Economische variabelen'!$AB84</f>
        <v>0</v>
      </c>
      <c r="BV367" s="175">
        <f>BV366*'Economische variabelen'!$AB84</f>
        <v>0</v>
      </c>
      <c r="BW367" s="175">
        <f>BW366*'Economische variabelen'!$AB84</f>
        <v>0</v>
      </c>
      <c r="BX367" s="175">
        <f>BX366*'Economische variabelen'!$AB84</f>
        <v>0</v>
      </c>
      <c r="BY367" s="175">
        <f>BY366*'Economische variabelen'!$AB84</f>
        <v>0</v>
      </c>
      <c r="BZ367" s="175">
        <f>BZ366*'Economische variabelen'!$AB84</f>
        <v>0</v>
      </c>
      <c r="CA367" s="175">
        <f>CA366*'Economische variabelen'!$AB84</f>
        <v>0</v>
      </c>
      <c r="CB367" s="175">
        <f>CB366*'Economische variabelen'!$AB84</f>
        <v>0</v>
      </c>
      <c r="CC367" s="175">
        <f>CC366*'Economische variabelen'!$AB84</f>
        <v>0</v>
      </c>
      <c r="CD367" s="175">
        <f>CD366*'Economische variabelen'!$AB84</f>
        <v>0</v>
      </c>
      <c r="CE367" s="175">
        <f>CE366*'Economische variabelen'!$AB84</f>
        <v>0</v>
      </c>
      <c r="CF367" s="175">
        <f>CF366*'Economische variabelen'!$AB84</f>
        <v>0</v>
      </c>
      <c r="CG367" s="175">
        <f>CG366*'Economische variabelen'!$AB84</f>
        <v>0</v>
      </c>
      <c r="CH367" s="175">
        <f>CH366*'Economische variabelen'!$AB84</f>
        <v>0</v>
      </c>
      <c r="CI367" s="175">
        <f>CI366*'Economische variabelen'!$AB84</f>
        <v>0</v>
      </c>
      <c r="CJ367" s="175">
        <f>CJ366*'Economische variabelen'!$AB84</f>
        <v>0</v>
      </c>
      <c r="CK367" s="175">
        <f>CK366*'Economische variabelen'!$AB84</f>
        <v>0</v>
      </c>
      <c r="CL367" s="175">
        <f>CL366*'Economische variabelen'!$AB84</f>
        <v>0</v>
      </c>
      <c r="CM367" s="175">
        <f>CM366*'Economische variabelen'!$AB84</f>
        <v>0</v>
      </c>
      <c r="CN367" s="175">
        <f>CN366*'Economische variabelen'!$AB84</f>
        <v>0</v>
      </c>
      <c r="CO367" s="175">
        <f>CO366*'Economische variabelen'!$AB84</f>
        <v>0</v>
      </c>
      <c r="CP367" s="175">
        <f>CP366*'Economische variabelen'!$AB84</f>
        <v>0</v>
      </c>
      <c r="CQ367" s="175">
        <f>CQ366*'Economische variabelen'!$AB84</f>
        <v>0</v>
      </c>
      <c r="CR367" s="175">
        <f>CR366*'Economische variabelen'!$AB84</f>
        <v>0</v>
      </c>
      <c r="CS367" s="175">
        <f>CS366*'Economische variabelen'!$AB84</f>
        <v>0</v>
      </c>
      <c r="CT367" s="175">
        <f>CT366*'Economische variabelen'!$AB84</f>
        <v>0</v>
      </c>
      <c r="CU367" s="175">
        <f>CU366*'Economische variabelen'!$AB84</f>
        <v>0</v>
      </c>
      <c r="CV367" s="175">
        <f>CV366*'Economische variabelen'!$AB84</f>
        <v>0</v>
      </c>
      <c r="CW367" s="175">
        <f>CW366*'Economische variabelen'!$AB84</f>
        <v>0</v>
      </c>
      <c r="CX367" s="175">
        <f>CX366*'Economische variabelen'!$AB84</f>
        <v>0</v>
      </c>
      <c r="CY367" s="175">
        <f>CY366*'Economische variabelen'!$AB84</f>
        <v>0</v>
      </c>
    </row>
    <row r="368" spans="1:165" ht="15.75" customHeight="1" x14ac:dyDescent="0.3">
      <c r="A368" s="16"/>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BQ368" s="20"/>
      <c r="BR368" s="20"/>
      <c r="BS368" s="20"/>
      <c r="BT368" s="20"/>
      <c r="BU368" s="20"/>
      <c r="BV368" s="20"/>
      <c r="BW368" s="20"/>
      <c r="BX368" s="20"/>
      <c r="BY368" s="20"/>
      <c r="BZ368" s="20"/>
      <c r="CA368" s="20"/>
      <c r="CB368" s="20"/>
      <c r="CC368" s="20"/>
      <c r="CD368" s="20"/>
      <c r="CE368" s="20"/>
      <c r="CF368" s="20"/>
      <c r="CG368" s="20"/>
      <c r="CH368" s="20"/>
      <c r="CI368" s="20"/>
      <c r="CJ368" s="20"/>
      <c r="CK368" s="20"/>
      <c r="CL368" s="20"/>
      <c r="CM368" s="20"/>
      <c r="CN368" s="20"/>
      <c r="CO368" s="20"/>
      <c r="CP368" s="20"/>
      <c r="CQ368" s="20"/>
      <c r="CR368" s="20"/>
      <c r="CS368" s="20"/>
      <c r="CT368" s="20"/>
      <c r="CU368" s="20"/>
      <c r="CV368" s="20"/>
      <c r="CW368" s="20"/>
      <c r="CX368" s="20"/>
      <c r="CY368" s="20"/>
    </row>
    <row r="369" spans="1:103" ht="15.75" customHeight="1" thickBot="1" x14ac:dyDescent="0.35">
      <c r="A369" s="248" t="s">
        <v>208</v>
      </c>
      <c r="B369" s="248"/>
      <c r="C369" s="390">
        <f t="shared" ref="C369:AQ369" si="109">C363+C365+C367</f>
        <v>0</v>
      </c>
      <c r="D369" s="390">
        <f t="shared" si="109"/>
        <v>0</v>
      </c>
      <c r="E369" s="390">
        <f t="shared" si="109"/>
        <v>0</v>
      </c>
      <c r="F369" s="390">
        <f t="shared" si="109"/>
        <v>0</v>
      </c>
      <c r="G369" s="390">
        <f t="shared" si="109"/>
        <v>0</v>
      </c>
      <c r="H369" s="390">
        <f t="shared" si="109"/>
        <v>0</v>
      </c>
      <c r="I369" s="390">
        <f t="shared" si="109"/>
        <v>0</v>
      </c>
      <c r="J369" s="390">
        <f t="shared" si="109"/>
        <v>0</v>
      </c>
      <c r="K369" s="390">
        <f t="shared" si="109"/>
        <v>0</v>
      </c>
      <c r="L369" s="390">
        <f t="shared" si="109"/>
        <v>0</v>
      </c>
      <c r="M369" s="390">
        <f t="shared" si="109"/>
        <v>0</v>
      </c>
      <c r="N369" s="390">
        <f t="shared" si="109"/>
        <v>0</v>
      </c>
      <c r="O369" s="390">
        <f t="shared" si="109"/>
        <v>0</v>
      </c>
      <c r="P369" s="390">
        <f t="shared" si="109"/>
        <v>0</v>
      </c>
      <c r="Q369" s="390">
        <f t="shared" si="109"/>
        <v>0</v>
      </c>
      <c r="R369" s="390">
        <f t="shared" si="109"/>
        <v>0</v>
      </c>
      <c r="S369" s="390">
        <f t="shared" si="109"/>
        <v>0</v>
      </c>
      <c r="T369" s="390">
        <f t="shared" si="109"/>
        <v>0</v>
      </c>
      <c r="U369" s="390">
        <f t="shared" si="109"/>
        <v>0</v>
      </c>
      <c r="V369" s="390">
        <f t="shared" si="109"/>
        <v>0</v>
      </c>
      <c r="W369" s="390">
        <f t="shared" si="109"/>
        <v>0</v>
      </c>
      <c r="X369" s="390">
        <f t="shared" si="109"/>
        <v>0</v>
      </c>
      <c r="Y369" s="390">
        <f t="shared" si="109"/>
        <v>0</v>
      </c>
      <c r="Z369" s="390">
        <f t="shared" si="109"/>
        <v>0</v>
      </c>
      <c r="AA369" s="390">
        <f t="shared" si="109"/>
        <v>0</v>
      </c>
      <c r="AB369" s="390">
        <f t="shared" si="109"/>
        <v>0</v>
      </c>
      <c r="AC369" s="390">
        <f t="shared" si="109"/>
        <v>0</v>
      </c>
      <c r="AD369" s="390">
        <f t="shared" si="109"/>
        <v>0</v>
      </c>
      <c r="AE369" s="390">
        <f t="shared" si="109"/>
        <v>0</v>
      </c>
      <c r="AF369" s="390">
        <f t="shared" si="109"/>
        <v>0</v>
      </c>
      <c r="AG369" s="390">
        <f t="shared" si="109"/>
        <v>0</v>
      </c>
      <c r="AH369" s="390">
        <f t="shared" si="109"/>
        <v>0</v>
      </c>
      <c r="AI369" s="390">
        <f t="shared" si="109"/>
        <v>0</v>
      </c>
      <c r="AJ369" s="390">
        <f t="shared" si="109"/>
        <v>0</v>
      </c>
      <c r="AK369" s="390">
        <f t="shared" si="109"/>
        <v>0</v>
      </c>
      <c r="AL369" s="390">
        <f t="shared" si="109"/>
        <v>0</v>
      </c>
      <c r="AM369" s="390">
        <f t="shared" si="109"/>
        <v>0</v>
      </c>
      <c r="AN369" s="390">
        <f t="shared" si="109"/>
        <v>0</v>
      </c>
      <c r="AO369" s="390">
        <f t="shared" si="109"/>
        <v>0</v>
      </c>
      <c r="AP369" s="390">
        <f t="shared" si="109"/>
        <v>0</v>
      </c>
      <c r="AQ369" s="390">
        <f t="shared" si="109"/>
        <v>0</v>
      </c>
      <c r="AR369" s="390">
        <f t="shared" ref="AR369:CY369" si="110">AR363+AR365+AR367</f>
        <v>0</v>
      </c>
      <c r="AS369" s="390">
        <f t="shared" si="110"/>
        <v>0</v>
      </c>
      <c r="AT369" s="390">
        <f t="shared" si="110"/>
        <v>0</v>
      </c>
      <c r="AU369" s="390">
        <f t="shared" si="110"/>
        <v>0</v>
      </c>
      <c r="AV369" s="390">
        <f t="shared" si="110"/>
        <v>0</v>
      </c>
      <c r="AW369" s="390">
        <f t="shared" si="110"/>
        <v>0</v>
      </c>
      <c r="AX369" s="390">
        <f t="shared" si="110"/>
        <v>0</v>
      </c>
      <c r="AY369" s="390">
        <f t="shared" si="110"/>
        <v>0</v>
      </c>
      <c r="AZ369" s="390">
        <f t="shared" si="110"/>
        <v>0</v>
      </c>
      <c r="BA369" s="390">
        <f t="shared" si="110"/>
        <v>0</v>
      </c>
      <c r="BB369" s="390">
        <f t="shared" si="110"/>
        <v>0</v>
      </c>
      <c r="BC369" s="390">
        <f t="shared" si="110"/>
        <v>0</v>
      </c>
      <c r="BD369" s="390">
        <f t="shared" si="110"/>
        <v>0</v>
      </c>
      <c r="BE369" s="390">
        <f t="shared" si="110"/>
        <v>0</v>
      </c>
      <c r="BF369" s="390">
        <f t="shared" si="110"/>
        <v>0</v>
      </c>
      <c r="BG369" s="390">
        <f t="shared" si="110"/>
        <v>0</v>
      </c>
      <c r="BH369" s="390">
        <f t="shared" si="110"/>
        <v>0</v>
      </c>
      <c r="BI369" s="390">
        <f t="shared" si="110"/>
        <v>0</v>
      </c>
      <c r="BJ369" s="390">
        <f t="shared" si="110"/>
        <v>0</v>
      </c>
      <c r="BK369" s="390">
        <f t="shared" si="110"/>
        <v>0</v>
      </c>
      <c r="BL369" s="390">
        <f t="shared" si="110"/>
        <v>0</v>
      </c>
      <c r="BM369" s="390">
        <f t="shared" si="110"/>
        <v>0</v>
      </c>
      <c r="BN369" s="390">
        <f t="shared" si="110"/>
        <v>0</v>
      </c>
      <c r="BO369" s="390">
        <f t="shared" si="110"/>
        <v>0</v>
      </c>
      <c r="BP369" s="390">
        <f t="shared" si="110"/>
        <v>0</v>
      </c>
      <c r="BQ369" s="390">
        <f t="shared" si="110"/>
        <v>0</v>
      </c>
      <c r="BR369" s="390">
        <f t="shared" si="110"/>
        <v>0</v>
      </c>
      <c r="BS369" s="390">
        <f t="shared" si="110"/>
        <v>0</v>
      </c>
      <c r="BT369" s="390">
        <f t="shared" si="110"/>
        <v>0</v>
      </c>
      <c r="BU369" s="390">
        <f t="shared" si="110"/>
        <v>0</v>
      </c>
      <c r="BV369" s="390">
        <f t="shared" si="110"/>
        <v>0</v>
      </c>
      <c r="BW369" s="390">
        <f t="shared" si="110"/>
        <v>0</v>
      </c>
      <c r="BX369" s="390">
        <f t="shared" si="110"/>
        <v>0</v>
      </c>
      <c r="BY369" s="390">
        <f t="shared" si="110"/>
        <v>0</v>
      </c>
      <c r="BZ369" s="390">
        <f t="shared" si="110"/>
        <v>0</v>
      </c>
      <c r="CA369" s="390">
        <f t="shared" si="110"/>
        <v>0</v>
      </c>
      <c r="CB369" s="390">
        <f t="shared" si="110"/>
        <v>0</v>
      </c>
      <c r="CC369" s="390">
        <f t="shared" si="110"/>
        <v>0</v>
      </c>
      <c r="CD369" s="390">
        <f t="shared" si="110"/>
        <v>0</v>
      </c>
      <c r="CE369" s="390">
        <f t="shared" si="110"/>
        <v>0</v>
      </c>
      <c r="CF369" s="390">
        <f t="shared" si="110"/>
        <v>0</v>
      </c>
      <c r="CG369" s="390">
        <f t="shared" si="110"/>
        <v>0</v>
      </c>
      <c r="CH369" s="390">
        <f t="shared" si="110"/>
        <v>0</v>
      </c>
      <c r="CI369" s="390">
        <f t="shared" si="110"/>
        <v>0</v>
      </c>
      <c r="CJ369" s="390">
        <f t="shared" si="110"/>
        <v>0</v>
      </c>
      <c r="CK369" s="390">
        <f t="shared" si="110"/>
        <v>0</v>
      </c>
      <c r="CL369" s="390">
        <f t="shared" si="110"/>
        <v>0</v>
      </c>
      <c r="CM369" s="390">
        <f t="shared" si="110"/>
        <v>0</v>
      </c>
      <c r="CN369" s="390">
        <f t="shared" si="110"/>
        <v>0</v>
      </c>
      <c r="CO369" s="390">
        <f t="shared" si="110"/>
        <v>0</v>
      </c>
      <c r="CP369" s="390">
        <f t="shared" si="110"/>
        <v>0</v>
      </c>
      <c r="CQ369" s="390">
        <f t="shared" si="110"/>
        <v>0</v>
      </c>
      <c r="CR369" s="390">
        <f t="shared" si="110"/>
        <v>0</v>
      </c>
      <c r="CS369" s="390">
        <f t="shared" si="110"/>
        <v>0</v>
      </c>
      <c r="CT369" s="390">
        <f t="shared" si="110"/>
        <v>0</v>
      </c>
      <c r="CU369" s="390">
        <f t="shared" si="110"/>
        <v>0</v>
      </c>
      <c r="CV369" s="390">
        <f t="shared" si="110"/>
        <v>0</v>
      </c>
      <c r="CW369" s="390">
        <f t="shared" si="110"/>
        <v>0</v>
      </c>
      <c r="CX369" s="390">
        <f t="shared" si="110"/>
        <v>0</v>
      </c>
      <c r="CY369" s="390">
        <f t="shared" si="110"/>
        <v>0</v>
      </c>
    </row>
    <row r="370" spans="1:103" ht="15.75" customHeight="1" thickTop="1" x14ac:dyDescent="0.3">
      <c r="A370" s="16"/>
      <c r="C370" s="20"/>
      <c r="D370" s="20"/>
      <c r="E370" s="20"/>
      <c r="F370" s="20"/>
      <c r="G370" s="20"/>
      <c r="H370" s="20"/>
      <c r="I370" s="20"/>
      <c r="J370" s="20"/>
      <c r="K370" s="20"/>
      <c r="L370" s="20"/>
      <c r="M370" s="20"/>
      <c r="N370" s="20"/>
      <c r="O370" s="20"/>
      <c r="P370" s="20"/>
      <c r="Q370" s="20"/>
      <c r="R370" s="20"/>
      <c r="S370" s="20"/>
      <c r="T370" s="20"/>
      <c r="U370" s="20"/>
      <c r="V370" s="20"/>
      <c r="W370" s="20"/>
    </row>
    <row r="371" spans="1:103" ht="15.75" customHeight="1" thickBot="1" x14ac:dyDescent="0.4">
      <c r="A371" s="269" t="s">
        <v>58</v>
      </c>
    </row>
    <row r="372" spans="1:103" ht="15.75" customHeight="1" thickTop="1" x14ac:dyDescent="0.3">
      <c r="A372" s="14" t="s">
        <v>59</v>
      </c>
      <c r="B372" s="20"/>
      <c r="C372" s="13"/>
      <c r="D372" s="175">
        <f>IF(CALC_Meerjarig!D349&lt;='Invoer - uitgebreid'!$G11,'Economische variabelen'!$AB85*'Invoer - uitgebreid'!$F11,0)</f>
        <v>0</v>
      </c>
      <c r="E372" s="175">
        <f>IF(CALC_Meerjarig!E349&lt;='Invoer - uitgebreid'!$G11,'Economische variabelen'!$AB85*'Invoer - uitgebreid'!$F11,0)</f>
        <v>0</v>
      </c>
      <c r="F372" s="175">
        <f>IF(CALC_Meerjarig!F349&lt;='Invoer - uitgebreid'!$G11,'Economische variabelen'!$AB85*'Invoer - uitgebreid'!$F11,0)</f>
        <v>0</v>
      </c>
      <c r="G372" s="175">
        <f>IF(CALC_Meerjarig!G349&lt;='Invoer - uitgebreid'!$G11,'Economische variabelen'!$AB85*'Invoer - uitgebreid'!$F11,0)</f>
        <v>0</v>
      </c>
      <c r="H372" s="175">
        <f>IF(CALC_Meerjarig!H349&lt;='Invoer - uitgebreid'!$G11,'Economische variabelen'!$AB85*'Invoer - uitgebreid'!$F11,0)</f>
        <v>0</v>
      </c>
      <c r="I372" s="175">
        <f>IF(CALC_Meerjarig!I349&lt;='Invoer - uitgebreid'!$G11,'Economische variabelen'!$AB85*'Invoer - uitgebreid'!$F11,0)</f>
        <v>0</v>
      </c>
      <c r="J372" s="175">
        <f>IF(CALC_Meerjarig!J349&lt;='Invoer - uitgebreid'!$G11,'Economische variabelen'!$AB85*'Invoer - uitgebreid'!$F11,0)</f>
        <v>0</v>
      </c>
      <c r="K372" s="175">
        <f>IF(CALC_Meerjarig!K349&lt;='Invoer - uitgebreid'!$G11,'Economische variabelen'!$AB85*'Invoer - uitgebreid'!$F11,0)</f>
        <v>0</v>
      </c>
      <c r="L372" s="175">
        <f>IF(CALC_Meerjarig!L349&lt;='Invoer - uitgebreid'!$G11,'Economische variabelen'!$AB85*'Invoer - uitgebreid'!$F11,0)</f>
        <v>0</v>
      </c>
      <c r="M372" s="175">
        <f>IF(CALC_Meerjarig!M349&lt;='Invoer - uitgebreid'!$G11,'Economische variabelen'!$AB85*'Invoer - uitgebreid'!$F11,0)</f>
        <v>0</v>
      </c>
      <c r="N372" s="175">
        <f>IF(CALC_Meerjarig!N349&lt;='Invoer - uitgebreid'!$G11,'Economische variabelen'!$AB85*'Invoer - uitgebreid'!$F11,0)</f>
        <v>0</v>
      </c>
      <c r="O372" s="175">
        <f>IF(CALC_Meerjarig!O349&lt;='Invoer - uitgebreid'!$G11,'Economische variabelen'!$AB85*'Invoer - uitgebreid'!$F11,0)</f>
        <v>0</v>
      </c>
      <c r="P372" s="175">
        <f>IF(CALC_Meerjarig!P349&lt;='Invoer - uitgebreid'!$G11,'Economische variabelen'!$AB85*'Invoer - uitgebreid'!$F11,0)</f>
        <v>0</v>
      </c>
      <c r="Q372" s="175">
        <f>IF(CALC_Meerjarig!Q349&lt;='Invoer - uitgebreid'!$G11,'Economische variabelen'!$AB85*'Invoer - uitgebreid'!$F11,0)</f>
        <v>0</v>
      </c>
      <c r="R372" s="175">
        <f>IF(CALC_Meerjarig!R349&lt;='Invoer - uitgebreid'!$G11,'Economische variabelen'!$AB85*'Invoer - uitgebreid'!$F11,0)</f>
        <v>0</v>
      </c>
      <c r="S372" s="175">
        <f>IF(CALC_Meerjarig!S349&lt;='Invoer - uitgebreid'!$G11,'Economische variabelen'!$AB85*'Invoer - uitgebreid'!$F11,0)</f>
        <v>0</v>
      </c>
      <c r="T372" s="175">
        <f>IF(CALC_Meerjarig!T349&lt;='Invoer - uitgebreid'!$G11,'Economische variabelen'!$AB85*'Invoer - uitgebreid'!$F11,0)</f>
        <v>0</v>
      </c>
      <c r="U372" s="175">
        <f>IF(CALC_Meerjarig!U349&lt;='Invoer - uitgebreid'!$G11,'Economische variabelen'!$AB85*'Invoer - uitgebreid'!$F11,0)</f>
        <v>0</v>
      </c>
      <c r="V372" s="175">
        <f>IF(CALC_Meerjarig!V349&lt;='Invoer - uitgebreid'!$G11,'Economische variabelen'!$AB85*'Invoer - uitgebreid'!$F11,0)</f>
        <v>0</v>
      </c>
      <c r="W372" s="175">
        <f>IF(CALC_Meerjarig!W349&lt;='Invoer - uitgebreid'!$G11,'Economische variabelen'!$AB85*'Invoer - uitgebreid'!$F11,0)</f>
        <v>0</v>
      </c>
      <c r="X372" s="175">
        <f>IF(CALC_Meerjarig!X349&lt;='Invoer - uitgebreid'!$G11,'Economische variabelen'!$AB85*'Invoer - uitgebreid'!$F11,0)</f>
        <v>0</v>
      </c>
      <c r="Y372" s="175">
        <f>IF(CALC_Meerjarig!Y349&lt;='Invoer - uitgebreid'!$G11,'Economische variabelen'!$AB85*'Invoer - uitgebreid'!$F11,0)</f>
        <v>0</v>
      </c>
      <c r="Z372" s="175">
        <f>IF(CALC_Meerjarig!Z349&lt;='Invoer - uitgebreid'!$G11,'Economische variabelen'!$AB85*'Invoer - uitgebreid'!$F11,0)</f>
        <v>0</v>
      </c>
      <c r="AA372" s="175">
        <f>IF(CALC_Meerjarig!AA349&lt;='Invoer - uitgebreid'!$G11,'Economische variabelen'!$AB85*'Invoer - uitgebreid'!$F11,0)</f>
        <v>0</v>
      </c>
      <c r="AB372" s="175">
        <f>IF(CALC_Meerjarig!AB349&lt;='Invoer - uitgebreid'!$G11,'Economische variabelen'!$AB85*'Invoer - uitgebreid'!$F11,0)</f>
        <v>0</v>
      </c>
      <c r="AC372" s="175">
        <f>IF(CALC_Meerjarig!AC349&lt;='Invoer - uitgebreid'!$G11,'Economische variabelen'!$AB85*'Invoer - uitgebreid'!$F11,0)</f>
        <v>0</v>
      </c>
      <c r="AD372" s="175">
        <f>IF(CALC_Meerjarig!AD349&lt;='Invoer - uitgebreid'!$G11,'Economische variabelen'!$AB85*'Invoer - uitgebreid'!$F11,0)</f>
        <v>0</v>
      </c>
      <c r="AE372" s="175">
        <f>IF(CALC_Meerjarig!AE349&lt;='Invoer - uitgebreid'!$G11,'Economische variabelen'!$AB85*'Invoer - uitgebreid'!$F11,0)</f>
        <v>0</v>
      </c>
      <c r="AF372" s="175">
        <f>IF(CALC_Meerjarig!AF349&lt;='Invoer - uitgebreid'!$G11,'Economische variabelen'!$AB85*'Invoer - uitgebreid'!$F11,0)</f>
        <v>0</v>
      </c>
      <c r="AG372" s="175">
        <f>IF(CALC_Meerjarig!AG349&lt;='Invoer - uitgebreid'!$G11,'Economische variabelen'!$AB85*'Invoer - uitgebreid'!$F11,0)</f>
        <v>0</v>
      </c>
      <c r="AH372" s="175">
        <f>IF(CALC_Meerjarig!AH349&lt;='Invoer - uitgebreid'!$G11,'Economische variabelen'!$AB85*'Invoer - uitgebreid'!$F11,0)</f>
        <v>0</v>
      </c>
      <c r="AI372" s="175">
        <f>IF(CALC_Meerjarig!AI349&lt;='Invoer - uitgebreid'!$G11,'Economische variabelen'!$AB85*'Invoer - uitgebreid'!$F11,0)</f>
        <v>0</v>
      </c>
      <c r="AJ372" s="175">
        <f>IF(CALC_Meerjarig!AJ349&lt;='Invoer - uitgebreid'!$G11,'Economische variabelen'!$AB85*'Invoer - uitgebreid'!$F11,0)</f>
        <v>0</v>
      </c>
      <c r="AK372" s="175">
        <f>IF(CALC_Meerjarig!AK349&lt;='Invoer - uitgebreid'!$G11,'Economische variabelen'!$AB85*'Invoer - uitgebreid'!$F11,0)</f>
        <v>0</v>
      </c>
      <c r="AL372" s="175">
        <f>IF(CALC_Meerjarig!AL349&lt;='Invoer - uitgebreid'!$G11,'Economische variabelen'!$AB85*'Invoer - uitgebreid'!$F11,0)</f>
        <v>0</v>
      </c>
      <c r="AM372" s="175">
        <f>IF(CALC_Meerjarig!AM349&lt;='Invoer - uitgebreid'!$G11,'Economische variabelen'!$AB85*'Invoer - uitgebreid'!$F11,0)</f>
        <v>0</v>
      </c>
      <c r="AN372" s="175">
        <f>IF(CALC_Meerjarig!AN349&lt;='Invoer - uitgebreid'!$G11,'Economische variabelen'!$AB85*'Invoer - uitgebreid'!$F11,0)</f>
        <v>0</v>
      </c>
      <c r="AO372" s="175">
        <f>IF(CALC_Meerjarig!AO349&lt;='Invoer - uitgebreid'!$G11,'Economische variabelen'!$AB85*'Invoer - uitgebreid'!$F11,0)</f>
        <v>0</v>
      </c>
      <c r="AP372" s="175">
        <f>IF(CALC_Meerjarig!AP349&lt;='Invoer - uitgebreid'!$G11,'Economische variabelen'!$AB85*'Invoer - uitgebreid'!$F11,0)</f>
        <v>0</v>
      </c>
      <c r="AQ372" s="175">
        <f>IF(CALC_Meerjarig!AQ349&lt;='Invoer - uitgebreid'!$G11,'Economische variabelen'!$AB85*'Invoer - uitgebreid'!$F11,0)</f>
        <v>0</v>
      </c>
      <c r="AR372" s="175">
        <f>IF(CALC_Meerjarig!AR349&lt;='Invoer - uitgebreid'!$G11,'Economische variabelen'!$AB85*'Invoer - uitgebreid'!$F11,0)</f>
        <v>0</v>
      </c>
      <c r="AS372" s="175">
        <f>IF(CALC_Meerjarig!AS349&lt;='Invoer - uitgebreid'!$G11,'Economische variabelen'!$AB85*'Invoer - uitgebreid'!$F11,0)</f>
        <v>0</v>
      </c>
      <c r="AT372" s="175">
        <f>IF(CALC_Meerjarig!AT349&lt;='Invoer - uitgebreid'!$G11,'Economische variabelen'!$AB85*'Invoer - uitgebreid'!$F11,0)</f>
        <v>0</v>
      </c>
      <c r="AU372" s="175">
        <f>IF(CALC_Meerjarig!AU349&lt;='Invoer - uitgebreid'!$G11,'Economische variabelen'!$AB85*'Invoer - uitgebreid'!$F11,0)</f>
        <v>0</v>
      </c>
      <c r="AV372" s="175">
        <f>IF(CALC_Meerjarig!AV349&lt;='Invoer - uitgebreid'!$G11,'Economische variabelen'!$AB85*'Invoer - uitgebreid'!$F11,0)</f>
        <v>0</v>
      </c>
      <c r="AW372" s="175">
        <f>IF(CALC_Meerjarig!AW349&lt;='Invoer - uitgebreid'!$G11,'Economische variabelen'!$AB85*'Invoer - uitgebreid'!$F11,0)</f>
        <v>0</v>
      </c>
      <c r="AX372" s="175">
        <f>IF(CALC_Meerjarig!AX349&lt;='Invoer - uitgebreid'!$G11,'Economische variabelen'!$AB85*'Invoer - uitgebreid'!$F11,0)</f>
        <v>0</v>
      </c>
      <c r="AY372" s="175">
        <f>IF(CALC_Meerjarig!AY349&lt;='Invoer - uitgebreid'!$G11,'Economische variabelen'!$AB85*'Invoer - uitgebreid'!$F11,0)</f>
        <v>0</v>
      </c>
      <c r="AZ372" s="175">
        <f>IF(CALC_Meerjarig!AZ349&lt;='Invoer - uitgebreid'!$G11,'Economische variabelen'!$AB85*'Invoer - uitgebreid'!$F11,0)</f>
        <v>0</v>
      </c>
      <c r="BA372" s="175">
        <f>IF(CALC_Meerjarig!BA349&lt;='Invoer - uitgebreid'!$G11,'Economische variabelen'!$AB85*'Invoer - uitgebreid'!$F11,0)</f>
        <v>0</v>
      </c>
      <c r="BB372" s="175">
        <f>IF(CALC_Meerjarig!BB349&lt;='Invoer - uitgebreid'!$G11,'Economische variabelen'!$AB85*'Invoer - uitgebreid'!$F11,0)</f>
        <v>0</v>
      </c>
      <c r="BC372" s="175">
        <f>IF(CALC_Meerjarig!BC349&lt;='Invoer - uitgebreid'!$G11,'Economische variabelen'!$AB85*'Invoer - uitgebreid'!$F11,0)</f>
        <v>0</v>
      </c>
      <c r="BD372" s="175">
        <f>IF(CALC_Meerjarig!BD349&lt;='Invoer - uitgebreid'!$G11,'Economische variabelen'!$AB85*'Invoer - uitgebreid'!$F11,0)</f>
        <v>0</v>
      </c>
      <c r="BE372" s="175">
        <f>IF(CALC_Meerjarig!BE349&lt;='Invoer - uitgebreid'!$G11,'Economische variabelen'!$AB85*'Invoer - uitgebreid'!$F11,0)</f>
        <v>0</v>
      </c>
      <c r="BF372" s="175">
        <f>IF(CALC_Meerjarig!BF349&lt;='Invoer - uitgebreid'!$G11,'Economische variabelen'!$AB85*'Invoer - uitgebreid'!$F11,0)</f>
        <v>0</v>
      </c>
      <c r="BG372" s="175">
        <f>IF(CALC_Meerjarig!BG349&lt;='Invoer - uitgebreid'!$G11,'Economische variabelen'!$AB85*'Invoer - uitgebreid'!$F11,0)</f>
        <v>0</v>
      </c>
      <c r="BH372" s="175">
        <f>IF(CALC_Meerjarig!BH349&lt;='Invoer - uitgebreid'!$G11,'Economische variabelen'!$AB85*'Invoer - uitgebreid'!$F11,0)</f>
        <v>0</v>
      </c>
      <c r="BI372" s="175">
        <f>IF(CALC_Meerjarig!BI349&lt;='Invoer - uitgebreid'!$G11,'Economische variabelen'!$AB85*'Invoer - uitgebreid'!$F11,0)</f>
        <v>0</v>
      </c>
      <c r="BJ372" s="175">
        <f>IF(CALC_Meerjarig!BJ349&lt;='Invoer - uitgebreid'!$G11,'Economische variabelen'!$AB85*'Invoer - uitgebreid'!$F11,0)</f>
        <v>0</v>
      </c>
      <c r="BK372" s="175">
        <f>IF(CALC_Meerjarig!BK349&lt;='Invoer - uitgebreid'!$G11,'Economische variabelen'!$AB85*'Invoer - uitgebreid'!$F11,0)</f>
        <v>0</v>
      </c>
      <c r="BL372" s="175">
        <f>IF(CALC_Meerjarig!BL349&lt;='Invoer - uitgebreid'!$G11,'Economische variabelen'!$AB85*'Invoer - uitgebreid'!$F11,0)</f>
        <v>0</v>
      </c>
      <c r="BM372" s="175">
        <f>IF(CALC_Meerjarig!BM349&lt;='Invoer - uitgebreid'!$G11,'Economische variabelen'!$AB85*'Invoer - uitgebreid'!$F11,0)</f>
        <v>0</v>
      </c>
      <c r="BN372" s="175">
        <f>IF(CALC_Meerjarig!BN349&lt;='Invoer - uitgebreid'!$G11,'Economische variabelen'!$AB85*'Invoer - uitgebreid'!$F11,0)</f>
        <v>0</v>
      </c>
      <c r="BO372" s="175">
        <f>IF(CALC_Meerjarig!BO349&lt;='Invoer - uitgebreid'!$G11,'Economische variabelen'!$AB85*'Invoer - uitgebreid'!$F11,0)</f>
        <v>0</v>
      </c>
      <c r="BP372" s="175">
        <f>IF(CALC_Meerjarig!BP349&lt;='Invoer - uitgebreid'!$G11,'Economische variabelen'!$AB85*'Invoer - uitgebreid'!$F11,0)</f>
        <v>0</v>
      </c>
      <c r="BQ372" s="175">
        <f>IF(CALC_Meerjarig!BQ349&lt;='Invoer - uitgebreid'!$G11,'Economische variabelen'!$AB85*'Invoer - uitgebreid'!$F11,0)</f>
        <v>0</v>
      </c>
      <c r="BR372" s="175">
        <f>IF(CALC_Meerjarig!BR349&lt;='Invoer - uitgebreid'!$G11,'Economische variabelen'!$AB85*'Invoer - uitgebreid'!$F11,0)</f>
        <v>0</v>
      </c>
      <c r="BS372" s="175">
        <f>IF(CALC_Meerjarig!BS349&lt;='Invoer - uitgebreid'!$G11,'Economische variabelen'!$AB85*'Invoer - uitgebreid'!$F11,0)</f>
        <v>0</v>
      </c>
      <c r="BT372" s="175">
        <f>IF(CALC_Meerjarig!BT349&lt;='Invoer - uitgebreid'!$G11,'Economische variabelen'!$AB85*'Invoer - uitgebreid'!$F11,0)</f>
        <v>0</v>
      </c>
      <c r="BU372" s="175">
        <f>IF(CALC_Meerjarig!BU349&lt;='Invoer - uitgebreid'!$G11,'Economische variabelen'!$AB85*'Invoer - uitgebreid'!$F11,0)</f>
        <v>0</v>
      </c>
      <c r="BV372" s="175">
        <f>IF(CALC_Meerjarig!BV349&lt;='Invoer - uitgebreid'!$G11,'Economische variabelen'!$AB85*'Invoer - uitgebreid'!$F11,0)</f>
        <v>0</v>
      </c>
      <c r="BW372" s="175">
        <f>IF(CALC_Meerjarig!BW349&lt;='Invoer - uitgebreid'!$G11,'Economische variabelen'!$AB85*'Invoer - uitgebreid'!$F11,0)</f>
        <v>0</v>
      </c>
      <c r="BX372" s="175">
        <f>IF(CALC_Meerjarig!BX349&lt;='Invoer - uitgebreid'!$G11,'Economische variabelen'!$AB85*'Invoer - uitgebreid'!$F11,0)</f>
        <v>0</v>
      </c>
      <c r="BY372" s="175">
        <f>IF(CALC_Meerjarig!BY349&lt;='Invoer - uitgebreid'!$G11,'Economische variabelen'!$AB85*'Invoer - uitgebreid'!$F11,0)</f>
        <v>0</v>
      </c>
      <c r="BZ372" s="175">
        <f>IF(CALC_Meerjarig!BZ349&lt;='Invoer - uitgebreid'!$G11,'Economische variabelen'!$AB85*'Invoer - uitgebreid'!$F11,0)</f>
        <v>0</v>
      </c>
      <c r="CA372" s="175">
        <f>IF(CALC_Meerjarig!CA349&lt;='Invoer - uitgebreid'!$G11,'Economische variabelen'!$AB85*'Invoer - uitgebreid'!$F11,0)</f>
        <v>0</v>
      </c>
      <c r="CB372" s="175">
        <f>IF(CALC_Meerjarig!CB349&lt;='Invoer - uitgebreid'!$G11,'Economische variabelen'!$AB85*'Invoer - uitgebreid'!$F11,0)</f>
        <v>0</v>
      </c>
      <c r="CC372" s="175">
        <f>IF(CALC_Meerjarig!CC349&lt;='Invoer - uitgebreid'!$G11,'Economische variabelen'!$AB85*'Invoer - uitgebreid'!$F11,0)</f>
        <v>0</v>
      </c>
      <c r="CD372" s="175">
        <f>IF(CALC_Meerjarig!CD349&lt;='Invoer - uitgebreid'!$G11,'Economische variabelen'!$AB85*'Invoer - uitgebreid'!$F11,0)</f>
        <v>0</v>
      </c>
      <c r="CE372" s="175">
        <f>IF(CALC_Meerjarig!CE349&lt;='Invoer - uitgebreid'!$G11,'Economische variabelen'!$AB85*'Invoer - uitgebreid'!$F11,0)</f>
        <v>0</v>
      </c>
      <c r="CF372" s="175">
        <f>IF(CALC_Meerjarig!CF349&lt;='Invoer - uitgebreid'!$G11,'Economische variabelen'!$AB85*'Invoer - uitgebreid'!$F11,0)</f>
        <v>0</v>
      </c>
      <c r="CG372" s="175">
        <f>IF(CALC_Meerjarig!CG349&lt;='Invoer - uitgebreid'!$G11,'Economische variabelen'!$AB85*'Invoer - uitgebreid'!$F11,0)</f>
        <v>0</v>
      </c>
      <c r="CH372" s="175">
        <f>IF(CALC_Meerjarig!CH349&lt;='Invoer - uitgebreid'!$G11,'Economische variabelen'!$AB85*'Invoer - uitgebreid'!$F11,0)</f>
        <v>0</v>
      </c>
      <c r="CI372" s="175">
        <f>IF(CALC_Meerjarig!CI349&lt;='Invoer - uitgebreid'!$G11,'Economische variabelen'!$AB85*'Invoer - uitgebreid'!$F11,0)</f>
        <v>0</v>
      </c>
      <c r="CJ372" s="175">
        <f>IF(CALC_Meerjarig!CJ349&lt;='Invoer - uitgebreid'!$G11,'Economische variabelen'!$AB85*'Invoer - uitgebreid'!$F11,0)</f>
        <v>0</v>
      </c>
      <c r="CK372" s="175">
        <f>IF(CALC_Meerjarig!CK349&lt;='Invoer - uitgebreid'!$G11,'Economische variabelen'!$AB85*'Invoer - uitgebreid'!$F11,0)</f>
        <v>0</v>
      </c>
      <c r="CL372" s="175">
        <f>IF(CALC_Meerjarig!CL349&lt;='Invoer - uitgebreid'!$G11,'Economische variabelen'!$AB85*'Invoer - uitgebreid'!$F11,0)</f>
        <v>0</v>
      </c>
      <c r="CM372" s="175">
        <f>IF(CALC_Meerjarig!CM349&lt;='Invoer - uitgebreid'!$G11,'Economische variabelen'!$AB85*'Invoer - uitgebreid'!$F11,0)</f>
        <v>0</v>
      </c>
      <c r="CN372" s="175">
        <f>IF(CALC_Meerjarig!CN349&lt;='Invoer - uitgebreid'!$G11,'Economische variabelen'!$AB85*'Invoer - uitgebreid'!$F11,0)</f>
        <v>0</v>
      </c>
      <c r="CO372" s="175">
        <f>IF(CALC_Meerjarig!CO349&lt;='Invoer - uitgebreid'!$G11,'Economische variabelen'!$AB85*'Invoer - uitgebreid'!$F11,0)</f>
        <v>0</v>
      </c>
      <c r="CP372" s="175">
        <f>IF(CALC_Meerjarig!CP349&lt;='Invoer - uitgebreid'!$G11,'Economische variabelen'!$AB85*'Invoer - uitgebreid'!$F11,0)</f>
        <v>0</v>
      </c>
      <c r="CQ372" s="175">
        <f>IF(CALC_Meerjarig!CQ349&lt;='Invoer - uitgebreid'!$G11,'Economische variabelen'!$AB85*'Invoer - uitgebreid'!$F11,0)</f>
        <v>0</v>
      </c>
      <c r="CR372" s="175">
        <f>IF(CALC_Meerjarig!CR349&lt;='Invoer - uitgebreid'!$G11,'Economische variabelen'!$AB85*'Invoer - uitgebreid'!$F11,0)</f>
        <v>0</v>
      </c>
      <c r="CS372" s="175">
        <f>IF(CALC_Meerjarig!CS349&lt;='Invoer - uitgebreid'!$G11,'Economische variabelen'!$AB85*'Invoer - uitgebreid'!$F11,0)</f>
        <v>0</v>
      </c>
      <c r="CT372" s="175">
        <f>IF(CALC_Meerjarig!CT349&lt;='Invoer - uitgebreid'!$G11,'Economische variabelen'!$AB85*'Invoer - uitgebreid'!$F11,0)</f>
        <v>0</v>
      </c>
      <c r="CU372" s="175">
        <f>IF(CALC_Meerjarig!CU349&lt;='Invoer - uitgebreid'!$G11,'Economische variabelen'!$AB85*'Invoer - uitgebreid'!$F11,0)</f>
        <v>0</v>
      </c>
      <c r="CV372" s="175">
        <f>IF(CALC_Meerjarig!CV349&lt;='Invoer - uitgebreid'!$G11,'Economische variabelen'!$AB85*'Invoer - uitgebreid'!$F11,0)</f>
        <v>0</v>
      </c>
      <c r="CW372" s="175">
        <f>IF(CALC_Meerjarig!CW349&lt;='Invoer - uitgebreid'!$G11,'Economische variabelen'!$AB85*'Invoer - uitgebreid'!$F11,0)</f>
        <v>0</v>
      </c>
      <c r="CX372" s="175">
        <f>IF(CALC_Meerjarig!CX349&lt;='Invoer - uitgebreid'!$G11,'Economische variabelen'!$AB85*'Invoer - uitgebreid'!$F11,0)</f>
        <v>0</v>
      </c>
      <c r="CY372" s="175">
        <f>IF(CALC_Meerjarig!CY349&lt;='Invoer - uitgebreid'!$G11,'Economische variabelen'!$AB85*'Invoer - uitgebreid'!$F11,0)</f>
        <v>0</v>
      </c>
    </row>
    <row r="373" spans="1:103" ht="15.75" customHeight="1" x14ac:dyDescent="0.3">
      <c r="A373" s="14" t="s">
        <v>209</v>
      </c>
      <c r="B373" s="20"/>
      <c r="C373" s="13"/>
      <c r="D373" s="175">
        <f>IF(CALC_Meerjarig!D349&lt;='Invoer - uitgebreid'!$G11,'Economische variabelen'!$AB86*'Invoer - uitgebreid'!$F11,0)</f>
        <v>0</v>
      </c>
      <c r="E373" s="175">
        <f>IF(CALC_Meerjarig!E349&lt;='Invoer - uitgebreid'!$G11,'Economische variabelen'!$AB86*'Invoer - uitgebreid'!$F11,0)</f>
        <v>0</v>
      </c>
      <c r="F373" s="175">
        <f>IF(CALC_Meerjarig!F349&lt;='Invoer - uitgebreid'!$G11,'Economische variabelen'!$AB86*'Invoer - uitgebreid'!$F11,0)</f>
        <v>0</v>
      </c>
      <c r="G373" s="175">
        <f>IF(CALC_Meerjarig!G349&lt;='Invoer - uitgebreid'!$G11,'Economische variabelen'!$AB86*'Invoer - uitgebreid'!$F11,0)</f>
        <v>0</v>
      </c>
      <c r="H373" s="175">
        <f>IF(CALC_Meerjarig!H349&lt;='Invoer - uitgebreid'!$G11,'Economische variabelen'!$AB86*'Invoer - uitgebreid'!$F11,0)</f>
        <v>0</v>
      </c>
      <c r="I373" s="175">
        <f>IF(CALC_Meerjarig!I349&lt;='Invoer - uitgebreid'!$G11,'Economische variabelen'!$AB86*'Invoer - uitgebreid'!$F11,0)</f>
        <v>0</v>
      </c>
      <c r="J373" s="175">
        <f>IF(CALC_Meerjarig!J349&lt;='Invoer - uitgebreid'!$G11,'Economische variabelen'!$AB86*'Invoer - uitgebreid'!$F11,0)</f>
        <v>0</v>
      </c>
      <c r="K373" s="175">
        <f>IF(CALC_Meerjarig!K349&lt;='Invoer - uitgebreid'!$G11,'Economische variabelen'!$AB86*'Invoer - uitgebreid'!$F11,0)</f>
        <v>0</v>
      </c>
      <c r="L373" s="175">
        <f>IF(CALC_Meerjarig!L349&lt;='Invoer - uitgebreid'!$G11,'Economische variabelen'!$AB86*'Invoer - uitgebreid'!$F11,0)</f>
        <v>0</v>
      </c>
      <c r="M373" s="175">
        <f>IF(CALC_Meerjarig!M349&lt;='Invoer - uitgebreid'!$G11,'Economische variabelen'!$AB86*'Invoer - uitgebreid'!$F11,0)</f>
        <v>0</v>
      </c>
      <c r="N373" s="175">
        <f>IF(CALC_Meerjarig!N349&lt;='Invoer - uitgebreid'!$G11,'Economische variabelen'!$AB86*'Invoer - uitgebreid'!$F11,0)</f>
        <v>0</v>
      </c>
      <c r="O373" s="175">
        <f>IF(CALC_Meerjarig!O349&lt;='Invoer - uitgebreid'!$G11,'Economische variabelen'!$AB86*'Invoer - uitgebreid'!$F11,0)</f>
        <v>0</v>
      </c>
      <c r="P373" s="175">
        <f>IF(CALC_Meerjarig!P349&lt;='Invoer - uitgebreid'!$G11,'Economische variabelen'!$AB86*'Invoer - uitgebreid'!$F11,0)</f>
        <v>0</v>
      </c>
      <c r="Q373" s="175">
        <f>IF(CALC_Meerjarig!Q349&lt;='Invoer - uitgebreid'!$G11,'Economische variabelen'!$AB86*'Invoer - uitgebreid'!$F11,0)</f>
        <v>0</v>
      </c>
      <c r="R373" s="175">
        <f>IF(CALC_Meerjarig!R349&lt;='Invoer - uitgebreid'!$G11,'Economische variabelen'!$AB86*'Invoer - uitgebreid'!$F11,0)</f>
        <v>0</v>
      </c>
      <c r="S373" s="175">
        <f>IF(CALC_Meerjarig!S349&lt;='Invoer - uitgebreid'!$G11,'Economische variabelen'!$AB86*'Invoer - uitgebreid'!$F11,0)</f>
        <v>0</v>
      </c>
      <c r="T373" s="175">
        <f>IF(CALC_Meerjarig!T349&lt;='Invoer - uitgebreid'!$G11,'Economische variabelen'!$AB86*'Invoer - uitgebreid'!$F11,0)</f>
        <v>0</v>
      </c>
      <c r="U373" s="175">
        <f>IF(CALC_Meerjarig!U349&lt;='Invoer - uitgebreid'!$G11,'Economische variabelen'!$AB86*'Invoer - uitgebreid'!$F11,0)</f>
        <v>0</v>
      </c>
      <c r="V373" s="175">
        <f>IF(CALC_Meerjarig!V349&lt;='Invoer - uitgebreid'!$G11,'Economische variabelen'!$AB86*'Invoer - uitgebreid'!$F11,0)</f>
        <v>0</v>
      </c>
      <c r="W373" s="175">
        <f>IF(CALC_Meerjarig!W349&lt;='Invoer - uitgebreid'!$G11,'Economische variabelen'!$AB86*'Invoer - uitgebreid'!$F11,0)</f>
        <v>0</v>
      </c>
      <c r="X373" s="175">
        <f>IF(CALC_Meerjarig!X349&lt;='Invoer - uitgebreid'!$G11,'Economische variabelen'!$AB86*'Invoer - uitgebreid'!$F11,0)</f>
        <v>0</v>
      </c>
      <c r="Y373" s="175">
        <f>IF(CALC_Meerjarig!Y349&lt;='Invoer - uitgebreid'!$G11,'Economische variabelen'!$AB86*'Invoer - uitgebreid'!$F11,0)</f>
        <v>0</v>
      </c>
      <c r="Z373" s="175">
        <f>IF(CALC_Meerjarig!Z349&lt;='Invoer - uitgebreid'!$G11,'Economische variabelen'!$AB86*'Invoer - uitgebreid'!$F11,0)</f>
        <v>0</v>
      </c>
      <c r="AA373" s="175">
        <f>IF(CALC_Meerjarig!AA349&lt;='Invoer - uitgebreid'!$G11,'Economische variabelen'!$AB86*'Invoer - uitgebreid'!$F11,0)</f>
        <v>0</v>
      </c>
      <c r="AB373" s="175">
        <f>IF(CALC_Meerjarig!AB349&lt;='Invoer - uitgebreid'!$G11,'Economische variabelen'!$AB86*'Invoer - uitgebreid'!$F11,0)</f>
        <v>0</v>
      </c>
      <c r="AC373" s="175">
        <f>IF(CALC_Meerjarig!AC349&lt;='Invoer - uitgebreid'!$G11,'Economische variabelen'!$AB86*'Invoer - uitgebreid'!$F11,0)</f>
        <v>0</v>
      </c>
      <c r="AD373" s="175">
        <f>IF(CALC_Meerjarig!AD349&lt;='Invoer - uitgebreid'!$G11,'Economische variabelen'!$AB86*'Invoer - uitgebreid'!$F11,0)</f>
        <v>0</v>
      </c>
      <c r="AE373" s="175">
        <f>IF(CALC_Meerjarig!AE349&lt;='Invoer - uitgebreid'!$G11,'Economische variabelen'!$AB86*'Invoer - uitgebreid'!$F11,0)</f>
        <v>0</v>
      </c>
      <c r="AF373" s="175">
        <f>IF(CALC_Meerjarig!AF349&lt;='Invoer - uitgebreid'!$G11,'Economische variabelen'!$AB86*'Invoer - uitgebreid'!$F11,0)</f>
        <v>0</v>
      </c>
      <c r="AG373" s="175">
        <f>IF(CALC_Meerjarig!AG349&lt;='Invoer - uitgebreid'!$G11,'Economische variabelen'!$AB86*'Invoer - uitgebreid'!$F11,0)</f>
        <v>0</v>
      </c>
      <c r="AH373" s="175">
        <f>IF(CALC_Meerjarig!AH349&lt;='Invoer - uitgebreid'!$G11,'Economische variabelen'!$AB86*'Invoer - uitgebreid'!$F11,0)</f>
        <v>0</v>
      </c>
      <c r="AI373" s="175">
        <f>IF(CALC_Meerjarig!AI349&lt;='Invoer - uitgebreid'!$G11,'Economische variabelen'!$AB86*'Invoer - uitgebreid'!$F11,0)</f>
        <v>0</v>
      </c>
      <c r="AJ373" s="175">
        <f>IF(CALC_Meerjarig!AJ349&lt;='Invoer - uitgebreid'!$G11,'Economische variabelen'!$AB86*'Invoer - uitgebreid'!$F11,0)</f>
        <v>0</v>
      </c>
      <c r="AK373" s="175">
        <f>IF(CALC_Meerjarig!AK349&lt;='Invoer - uitgebreid'!$G11,'Economische variabelen'!$AB86*'Invoer - uitgebreid'!$F11,0)</f>
        <v>0</v>
      </c>
      <c r="AL373" s="175">
        <f>IF(CALC_Meerjarig!AL349&lt;='Invoer - uitgebreid'!$G11,'Economische variabelen'!$AB86*'Invoer - uitgebreid'!$F11,0)</f>
        <v>0</v>
      </c>
      <c r="AM373" s="175">
        <f>IF(CALC_Meerjarig!AM349&lt;='Invoer - uitgebreid'!$G11,'Economische variabelen'!$AB86*'Invoer - uitgebreid'!$F11,0)</f>
        <v>0</v>
      </c>
      <c r="AN373" s="175">
        <f>IF(CALC_Meerjarig!AN349&lt;='Invoer - uitgebreid'!$G11,'Economische variabelen'!$AB86*'Invoer - uitgebreid'!$F11,0)</f>
        <v>0</v>
      </c>
      <c r="AO373" s="175">
        <f>IF(CALC_Meerjarig!AO349&lt;='Invoer - uitgebreid'!$G11,'Economische variabelen'!$AB86*'Invoer - uitgebreid'!$F11,0)</f>
        <v>0</v>
      </c>
      <c r="AP373" s="175">
        <f>IF(CALC_Meerjarig!AP349&lt;='Invoer - uitgebreid'!$G11,'Economische variabelen'!$AB86*'Invoer - uitgebreid'!$F11,0)</f>
        <v>0</v>
      </c>
      <c r="AQ373" s="175">
        <f>IF(CALC_Meerjarig!AQ349&lt;='Invoer - uitgebreid'!$G11,'Economische variabelen'!$AB86*'Invoer - uitgebreid'!$F11,0)</f>
        <v>0</v>
      </c>
      <c r="AR373" s="175">
        <f>IF(CALC_Meerjarig!AR349&lt;='Invoer - uitgebreid'!$G11,'Economische variabelen'!$AB86*'Invoer - uitgebreid'!$F11,0)</f>
        <v>0</v>
      </c>
      <c r="AS373" s="175">
        <f>IF(CALC_Meerjarig!AS349&lt;='Invoer - uitgebreid'!$G11,'Economische variabelen'!$AB86*'Invoer - uitgebreid'!$F11,0)</f>
        <v>0</v>
      </c>
      <c r="AT373" s="175">
        <f>IF(CALC_Meerjarig!AT349&lt;='Invoer - uitgebreid'!$G11,'Economische variabelen'!$AB86*'Invoer - uitgebreid'!$F11,0)</f>
        <v>0</v>
      </c>
      <c r="AU373" s="175">
        <f>IF(CALC_Meerjarig!AU349&lt;='Invoer - uitgebreid'!$G11,'Economische variabelen'!$AB86*'Invoer - uitgebreid'!$F11,0)</f>
        <v>0</v>
      </c>
      <c r="AV373" s="175">
        <f>IF(CALC_Meerjarig!AV349&lt;='Invoer - uitgebreid'!$G11,'Economische variabelen'!$AB86*'Invoer - uitgebreid'!$F11,0)</f>
        <v>0</v>
      </c>
      <c r="AW373" s="175">
        <f>IF(CALC_Meerjarig!AW349&lt;='Invoer - uitgebreid'!$G11,'Economische variabelen'!$AB86*'Invoer - uitgebreid'!$F11,0)</f>
        <v>0</v>
      </c>
      <c r="AX373" s="175">
        <f>IF(CALC_Meerjarig!AX349&lt;='Invoer - uitgebreid'!$G11,'Economische variabelen'!$AB86*'Invoer - uitgebreid'!$F11,0)</f>
        <v>0</v>
      </c>
      <c r="AY373" s="175">
        <f>IF(CALC_Meerjarig!AY349&lt;='Invoer - uitgebreid'!$G11,'Economische variabelen'!$AB86*'Invoer - uitgebreid'!$F11,0)</f>
        <v>0</v>
      </c>
      <c r="AZ373" s="175">
        <f>IF(CALC_Meerjarig!AZ349&lt;='Invoer - uitgebreid'!$G11,'Economische variabelen'!$AB86*'Invoer - uitgebreid'!$F11,0)</f>
        <v>0</v>
      </c>
      <c r="BA373" s="175">
        <f>IF(CALC_Meerjarig!BA349&lt;='Invoer - uitgebreid'!$G11,'Economische variabelen'!$AB86*'Invoer - uitgebreid'!$F11,0)</f>
        <v>0</v>
      </c>
      <c r="BB373" s="175">
        <f>IF(CALC_Meerjarig!BB349&lt;='Invoer - uitgebreid'!$G11,'Economische variabelen'!$AB86*'Invoer - uitgebreid'!$F11,0)</f>
        <v>0</v>
      </c>
      <c r="BC373" s="175">
        <f>IF(CALC_Meerjarig!BC349&lt;='Invoer - uitgebreid'!$G11,'Economische variabelen'!$AB86*'Invoer - uitgebreid'!$F11,0)</f>
        <v>0</v>
      </c>
      <c r="BD373" s="175">
        <f>IF(CALC_Meerjarig!BD349&lt;='Invoer - uitgebreid'!$G11,'Economische variabelen'!$AB86*'Invoer - uitgebreid'!$F11,0)</f>
        <v>0</v>
      </c>
      <c r="BE373" s="175">
        <f>IF(CALC_Meerjarig!BE349&lt;='Invoer - uitgebreid'!$G11,'Economische variabelen'!$AB86*'Invoer - uitgebreid'!$F11,0)</f>
        <v>0</v>
      </c>
      <c r="BF373" s="175">
        <f>IF(CALC_Meerjarig!BF349&lt;='Invoer - uitgebreid'!$G11,'Economische variabelen'!$AB86*'Invoer - uitgebreid'!$F11,0)</f>
        <v>0</v>
      </c>
      <c r="BG373" s="175">
        <f>IF(CALC_Meerjarig!BG349&lt;='Invoer - uitgebreid'!$G11,'Economische variabelen'!$AB86*'Invoer - uitgebreid'!$F11,0)</f>
        <v>0</v>
      </c>
      <c r="BH373" s="175">
        <f>IF(CALC_Meerjarig!BH349&lt;='Invoer - uitgebreid'!$G11,'Economische variabelen'!$AB86*'Invoer - uitgebreid'!$F11,0)</f>
        <v>0</v>
      </c>
      <c r="BI373" s="175">
        <f>IF(CALC_Meerjarig!BI349&lt;='Invoer - uitgebreid'!$G11,'Economische variabelen'!$AB86*'Invoer - uitgebreid'!$F11,0)</f>
        <v>0</v>
      </c>
      <c r="BJ373" s="175">
        <f>IF(CALC_Meerjarig!BJ349&lt;='Invoer - uitgebreid'!$G11,'Economische variabelen'!$AB86*'Invoer - uitgebreid'!$F11,0)</f>
        <v>0</v>
      </c>
      <c r="BK373" s="175">
        <f>IF(CALC_Meerjarig!BK349&lt;='Invoer - uitgebreid'!$G11,'Economische variabelen'!$AB86*'Invoer - uitgebreid'!$F11,0)</f>
        <v>0</v>
      </c>
      <c r="BL373" s="175">
        <f>IF(CALC_Meerjarig!BL349&lt;='Invoer - uitgebreid'!$G11,'Economische variabelen'!$AB86*'Invoer - uitgebreid'!$F11,0)</f>
        <v>0</v>
      </c>
      <c r="BM373" s="175">
        <f>IF(CALC_Meerjarig!BM349&lt;='Invoer - uitgebreid'!$G11,'Economische variabelen'!$AB86*'Invoer - uitgebreid'!$F11,0)</f>
        <v>0</v>
      </c>
      <c r="BN373" s="175">
        <f>IF(CALC_Meerjarig!BN349&lt;='Invoer - uitgebreid'!$G11,'Economische variabelen'!$AB86*'Invoer - uitgebreid'!$F11,0)</f>
        <v>0</v>
      </c>
      <c r="BO373" s="175">
        <f>IF(CALC_Meerjarig!BO349&lt;='Invoer - uitgebreid'!$G11,'Economische variabelen'!$AB86*'Invoer - uitgebreid'!$F11,0)</f>
        <v>0</v>
      </c>
      <c r="BP373" s="175">
        <f>IF(CALC_Meerjarig!BP349&lt;='Invoer - uitgebreid'!$G11,'Economische variabelen'!$AB86*'Invoer - uitgebreid'!$F11,0)</f>
        <v>0</v>
      </c>
      <c r="BQ373" s="175">
        <f>IF(CALC_Meerjarig!BQ349&lt;='Invoer - uitgebreid'!$G11,'Economische variabelen'!$AB86*'Invoer - uitgebreid'!$F11,0)</f>
        <v>0</v>
      </c>
      <c r="BR373" s="175">
        <f>IF(CALC_Meerjarig!BR349&lt;='Invoer - uitgebreid'!$G11,'Economische variabelen'!$AB86*'Invoer - uitgebreid'!$F11,0)</f>
        <v>0</v>
      </c>
      <c r="BS373" s="175">
        <f>IF(CALC_Meerjarig!BS349&lt;='Invoer - uitgebreid'!$G11,'Economische variabelen'!$AB86*'Invoer - uitgebreid'!$F11,0)</f>
        <v>0</v>
      </c>
      <c r="BT373" s="175">
        <f>IF(CALC_Meerjarig!BT349&lt;='Invoer - uitgebreid'!$G11,'Economische variabelen'!$AB86*'Invoer - uitgebreid'!$F11,0)</f>
        <v>0</v>
      </c>
      <c r="BU373" s="175">
        <f>IF(CALC_Meerjarig!BU349&lt;='Invoer - uitgebreid'!$G11,'Economische variabelen'!$AB86*'Invoer - uitgebreid'!$F11,0)</f>
        <v>0</v>
      </c>
      <c r="BV373" s="175">
        <f>IF(CALC_Meerjarig!BV349&lt;='Invoer - uitgebreid'!$G11,'Economische variabelen'!$AB86*'Invoer - uitgebreid'!$F11,0)</f>
        <v>0</v>
      </c>
      <c r="BW373" s="175">
        <f>IF(CALC_Meerjarig!BW349&lt;='Invoer - uitgebreid'!$G11,'Economische variabelen'!$AB86*'Invoer - uitgebreid'!$F11,0)</f>
        <v>0</v>
      </c>
      <c r="BX373" s="175">
        <f>IF(CALC_Meerjarig!BX349&lt;='Invoer - uitgebreid'!$G11,'Economische variabelen'!$AB86*'Invoer - uitgebreid'!$F11,0)</f>
        <v>0</v>
      </c>
      <c r="BY373" s="175">
        <f>IF(CALC_Meerjarig!BY349&lt;='Invoer - uitgebreid'!$G11,'Economische variabelen'!$AB86*'Invoer - uitgebreid'!$F11,0)</f>
        <v>0</v>
      </c>
      <c r="BZ373" s="175">
        <f>IF(CALC_Meerjarig!BZ349&lt;='Invoer - uitgebreid'!$G11,'Economische variabelen'!$AB86*'Invoer - uitgebreid'!$F11,0)</f>
        <v>0</v>
      </c>
      <c r="CA373" s="175">
        <f>IF(CALC_Meerjarig!CA349&lt;='Invoer - uitgebreid'!$G11,'Economische variabelen'!$AB86*'Invoer - uitgebreid'!$F11,0)</f>
        <v>0</v>
      </c>
      <c r="CB373" s="175">
        <f>IF(CALC_Meerjarig!CB349&lt;='Invoer - uitgebreid'!$G11,'Economische variabelen'!$AB86*'Invoer - uitgebreid'!$F11,0)</f>
        <v>0</v>
      </c>
      <c r="CC373" s="175">
        <f>IF(CALC_Meerjarig!CC349&lt;='Invoer - uitgebreid'!$G11,'Economische variabelen'!$AB86*'Invoer - uitgebreid'!$F11,0)</f>
        <v>0</v>
      </c>
      <c r="CD373" s="175">
        <f>IF(CALC_Meerjarig!CD349&lt;='Invoer - uitgebreid'!$G11,'Economische variabelen'!$AB86*'Invoer - uitgebreid'!$F11,0)</f>
        <v>0</v>
      </c>
      <c r="CE373" s="175">
        <f>IF(CALC_Meerjarig!CE349&lt;='Invoer - uitgebreid'!$G11,'Economische variabelen'!$AB86*'Invoer - uitgebreid'!$F11,0)</f>
        <v>0</v>
      </c>
      <c r="CF373" s="175">
        <f>IF(CALC_Meerjarig!CF349&lt;='Invoer - uitgebreid'!$G11,'Economische variabelen'!$AB86*'Invoer - uitgebreid'!$F11,0)</f>
        <v>0</v>
      </c>
      <c r="CG373" s="175">
        <f>IF(CALC_Meerjarig!CG349&lt;='Invoer - uitgebreid'!$G11,'Economische variabelen'!$AB86*'Invoer - uitgebreid'!$F11,0)</f>
        <v>0</v>
      </c>
      <c r="CH373" s="175">
        <f>IF(CALC_Meerjarig!CH349&lt;='Invoer - uitgebreid'!$G11,'Economische variabelen'!$AB86*'Invoer - uitgebreid'!$F11,0)</f>
        <v>0</v>
      </c>
      <c r="CI373" s="175">
        <f>IF(CALC_Meerjarig!CI349&lt;='Invoer - uitgebreid'!$G11,'Economische variabelen'!$AB86*'Invoer - uitgebreid'!$F11,0)</f>
        <v>0</v>
      </c>
      <c r="CJ373" s="175">
        <f>IF(CALC_Meerjarig!CJ349&lt;='Invoer - uitgebreid'!$G11,'Economische variabelen'!$AB86*'Invoer - uitgebreid'!$F11,0)</f>
        <v>0</v>
      </c>
      <c r="CK373" s="175">
        <f>IF(CALC_Meerjarig!CK349&lt;='Invoer - uitgebreid'!$G11,'Economische variabelen'!$AB86*'Invoer - uitgebreid'!$F11,0)</f>
        <v>0</v>
      </c>
      <c r="CL373" s="175">
        <f>IF(CALC_Meerjarig!CL349&lt;='Invoer - uitgebreid'!$G11,'Economische variabelen'!$AB86*'Invoer - uitgebreid'!$F11,0)</f>
        <v>0</v>
      </c>
      <c r="CM373" s="175">
        <f>IF(CALC_Meerjarig!CM349&lt;='Invoer - uitgebreid'!$G11,'Economische variabelen'!$AB86*'Invoer - uitgebreid'!$F11,0)</f>
        <v>0</v>
      </c>
      <c r="CN373" s="175">
        <f>IF(CALC_Meerjarig!CN349&lt;='Invoer - uitgebreid'!$G11,'Economische variabelen'!$AB86*'Invoer - uitgebreid'!$F11,0)</f>
        <v>0</v>
      </c>
      <c r="CO373" s="175">
        <f>IF(CALC_Meerjarig!CO349&lt;='Invoer - uitgebreid'!$G11,'Economische variabelen'!$AB86*'Invoer - uitgebreid'!$F11,0)</f>
        <v>0</v>
      </c>
      <c r="CP373" s="175">
        <f>IF(CALC_Meerjarig!CP349&lt;='Invoer - uitgebreid'!$G11,'Economische variabelen'!$AB86*'Invoer - uitgebreid'!$F11,0)</f>
        <v>0</v>
      </c>
      <c r="CQ373" s="175">
        <f>IF(CALC_Meerjarig!CQ349&lt;='Invoer - uitgebreid'!$G11,'Economische variabelen'!$AB86*'Invoer - uitgebreid'!$F11,0)</f>
        <v>0</v>
      </c>
      <c r="CR373" s="175">
        <f>IF(CALC_Meerjarig!CR349&lt;='Invoer - uitgebreid'!$G11,'Economische variabelen'!$AB86*'Invoer - uitgebreid'!$F11,0)</f>
        <v>0</v>
      </c>
      <c r="CS373" s="175">
        <f>IF(CALC_Meerjarig!CS349&lt;='Invoer - uitgebreid'!$G11,'Economische variabelen'!$AB86*'Invoer - uitgebreid'!$F11,0)</f>
        <v>0</v>
      </c>
      <c r="CT373" s="175">
        <f>IF(CALC_Meerjarig!CT349&lt;='Invoer - uitgebreid'!$G11,'Economische variabelen'!$AB86*'Invoer - uitgebreid'!$F11,0)</f>
        <v>0</v>
      </c>
      <c r="CU373" s="175">
        <f>IF(CALC_Meerjarig!CU349&lt;='Invoer - uitgebreid'!$G11,'Economische variabelen'!$AB86*'Invoer - uitgebreid'!$F11,0)</f>
        <v>0</v>
      </c>
      <c r="CV373" s="175">
        <f>IF(CALC_Meerjarig!CV349&lt;='Invoer - uitgebreid'!$G11,'Economische variabelen'!$AB86*'Invoer - uitgebreid'!$F11,0)</f>
        <v>0</v>
      </c>
      <c r="CW373" s="175">
        <f>IF(CALC_Meerjarig!CW349&lt;='Invoer - uitgebreid'!$G11,'Economische variabelen'!$AB86*'Invoer - uitgebreid'!$F11,0)</f>
        <v>0</v>
      </c>
      <c r="CX373" s="175">
        <f>IF(CALC_Meerjarig!CX349&lt;='Invoer - uitgebreid'!$G11,'Economische variabelen'!$AB86*'Invoer - uitgebreid'!$F11,0)</f>
        <v>0</v>
      </c>
      <c r="CY373" s="175">
        <f>IF(CALC_Meerjarig!CY349&lt;='Invoer - uitgebreid'!$G11,'Economische variabelen'!$AB86*'Invoer - uitgebreid'!$F11,0)</f>
        <v>0</v>
      </c>
    </row>
    <row r="374" spans="1:103" ht="15.75" customHeight="1" x14ac:dyDescent="0.3">
      <c r="A374" s="14"/>
      <c r="B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20"/>
      <c r="BV374" s="20"/>
      <c r="BW374" s="20"/>
      <c r="BX374" s="20"/>
      <c r="BY374" s="20"/>
      <c r="BZ374" s="20"/>
      <c r="CA374" s="20"/>
      <c r="CB374" s="20"/>
      <c r="CC374" s="20"/>
      <c r="CD374" s="20"/>
      <c r="CE374" s="20"/>
      <c r="CF374" s="20"/>
      <c r="CG374" s="20"/>
      <c r="CH374" s="20"/>
      <c r="CI374" s="20"/>
      <c r="CJ374" s="20"/>
      <c r="CK374" s="20"/>
      <c r="CL374" s="20"/>
      <c r="CM374" s="20"/>
      <c r="CN374" s="20"/>
      <c r="CO374" s="20"/>
      <c r="CP374" s="20"/>
      <c r="CQ374" s="20"/>
      <c r="CR374" s="20"/>
      <c r="CS374" s="20"/>
      <c r="CT374" s="20"/>
      <c r="CU374" s="20"/>
      <c r="CV374" s="20"/>
      <c r="CW374" s="20"/>
      <c r="CX374" s="20"/>
      <c r="CY374" s="20"/>
    </row>
    <row r="375" spans="1:103" ht="15.75" customHeight="1" thickBot="1" x14ac:dyDescent="0.35">
      <c r="A375" s="248" t="s">
        <v>210</v>
      </c>
      <c r="B375" s="390"/>
      <c r="C375" s="390">
        <f t="shared" ref="C375:AQ375" si="111">C369+SUM(C372:C373)</f>
        <v>0</v>
      </c>
      <c r="D375" s="390">
        <f t="shared" si="111"/>
        <v>0</v>
      </c>
      <c r="E375" s="390">
        <f t="shared" si="111"/>
        <v>0</v>
      </c>
      <c r="F375" s="390">
        <f t="shared" si="111"/>
        <v>0</v>
      </c>
      <c r="G375" s="390">
        <f t="shared" si="111"/>
        <v>0</v>
      </c>
      <c r="H375" s="390">
        <f t="shared" si="111"/>
        <v>0</v>
      </c>
      <c r="I375" s="390">
        <f t="shared" si="111"/>
        <v>0</v>
      </c>
      <c r="J375" s="390">
        <f t="shared" si="111"/>
        <v>0</v>
      </c>
      <c r="K375" s="390">
        <f t="shared" si="111"/>
        <v>0</v>
      </c>
      <c r="L375" s="390">
        <f t="shared" si="111"/>
        <v>0</v>
      </c>
      <c r="M375" s="390">
        <f t="shared" si="111"/>
        <v>0</v>
      </c>
      <c r="N375" s="390">
        <f t="shared" si="111"/>
        <v>0</v>
      </c>
      <c r="O375" s="390">
        <f t="shared" si="111"/>
        <v>0</v>
      </c>
      <c r="P375" s="390">
        <f t="shared" si="111"/>
        <v>0</v>
      </c>
      <c r="Q375" s="390">
        <f t="shared" si="111"/>
        <v>0</v>
      </c>
      <c r="R375" s="390">
        <f t="shared" si="111"/>
        <v>0</v>
      </c>
      <c r="S375" s="390">
        <f t="shared" si="111"/>
        <v>0</v>
      </c>
      <c r="T375" s="390">
        <f t="shared" si="111"/>
        <v>0</v>
      </c>
      <c r="U375" s="390">
        <f t="shared" si="111"/>
        <v>0</v>
      </c>
      <c r="V375" s="390">
        <f t="shared" si="111"/>
        <v>0</v>
      </c>
      <c r="W375" s="390">
        <f t="shared" si="111"/>
        <v>0</v>
      </c>
      <c r="X375" s="390">
        <f t="shared" si="111"/>
        <v>0</v>
      </c>
      <c r="Y375" s="390">
        <f t="shared" si="111"/>
        <v>0</v>
      </c>
      <c r="Z375" s="390">
        <f t="shared" si="111"/>
        <v>0</v>
      </c>
      <c r="AA375" s="390">
        <f t="shared" si="111"/>
        <v>0</v>
      </c>
      <c r="AB375" s="390">
        <f t="shared" si="111"/>
        <v>0</v>
      </c>
      <c r="AC375" s="390">
        <f t="shared" si="111"/>
        <v>0</v>
      </c>
      <c r="AD375" s="390">
        <f t="shared" si="111"/>
        <v>0</v>
      </c>
      <c r="AE375" s="390">
        <f t="shared" si="111"/>
        <v>0</v>
      </c>
      <c r="AF375" s="390">
        <f t="shared" si="111"/>
        <v>0</v>
      </c>
      <c r="AG375" s="390">
        <f t="shared" si="111"/>
        <v>0</v>
      </c>
      <c r="AH375" s="390">
        <f t="shared" si="111"/>
        <v>0</v>
      </c>
      <c r="AI375" s="390">
        <f t="shared" si="111"/>
        <v>0</v>
      </c>
      <c r="AJ375" s="390">
        <f t="shared" si="111"/>
        <v>0</v>
      </c>
      <c r="AK375" s="390">
        <f t="shared" si="111"/>
        <v>0</v>
      </c>
      <c r="AL375" s="390">
        <f t="shared" si="111"/>
        <v>0</v>
      </c>
      <c r="AM375" s="390">
        <f t="shared" si="111"/>
        <v>0</v>
      </c>
      <c r="AN375" s="390">
        <f t="shared" si="111"/>
        <v>0</v>
      </c>
      <c r="AO375" s="390">
        <f t="shared" si="111"/>
        <v>0</v>
      </c>
      <c r="AP375" s="390">
        <f t="shared" si="111"/>
        <v>0</v>
      </c>
      <c r="AQ375" s="390">
        <f t="shared" si="111"/>
        <v>0</v>
      </c>
      <c r="AR375" s="390">
        <f t="shared" ref="AR375:CY375" si="112">AR369+SUM(AR372:AR373)</f>
        <v>0</v>
      </c>
      <c r="AS375" s="390">
        <f t="shared" si="112"/>
        <v>0</v>
      </c>
      <c r="AT375" s="390">
        <f t="shared" si="112"/>
        <v>0</v>
      </c>
      <c r="AU375" s="390">
        <f t="shared" si="112"/>
        <v>0</v>
      </c>
      <c r="AV375" s="390">
        <f t="shared" si="112"/>
        <v>0</v>
      </c>
      <c r="AW375" s="390">
        <f t="shared" si="112"/>
        <v>0</v>
      </c>
      <c r="AX375" s="390">
        <f t="shared" si="112"/>
        <v>0</v>
      </c>
      <c r="AY375" s="390">
        <f t="shared" si="112"/>
        <v>0</v>
      </c>
      <c r="AZ375" s="390">
        <f t="shared" si="112"/>
        <v>0</v>
      </c>
      <c r="BA375" s="390">
        <f t="shared" si="112"/>
        <v>0</v>
      </c>
      <c r="BB375" s="390">
        <f t="shared" si="112"/>
        <v>0</v>
      </c>
      <c r="BC375" s="390">
        <f t="shared" si="112"/>
        <v>0</v>
      </c>
      <c r="BD375" s="390">
        <f t="shared" si="112"/>
        <v>0</v>
      </c>
      <c r="BE375" s="390">
        <f t="shared" si="112"/>
        <v>0</v>
      </c>
      <c r="BF375" s="390">
        <f t="shared" si="112"/>
        <v>0</v>
      </c>
      <c r="BG375" s="390">
        <f t="shared" si="112"/>
        <v>0</v>
      </c>
      <c r="BH375" s="390">
        <f t="shared" si="112"/>
        <v>0</v>
      </c>
      <c r="BI375" s="390">
        <f t="shared" si="112"/>
        <v>0</v>
      </c>
      <c r="BJ375" s="390">
        <f t="shared" si="112"/>
        <v>0</v>
      </c>
      <c r="BK375" s="390">
        <f t="shared" si="112"/>
        <v>0</v>
      </c>
      <c r="BL375" s="390">
        <f t="shared" si="112"/>
        <v>0</v>
      </c>
      <c r="BM375" s="390">
        <f t="shared" si="112"/>
        <v>0</v>
      </c>
      <c r="BN375" s="390">
        <f t="shared" si="112"/>
        <v>0</v>
      </c>
      <c r="BO375" s="390">
        <f t="shared" si="112"/>
        <v>0</v>
      </c>
      <c r="BP375" s="390">
        <f t="shared" si="112"/>
        <v>0</v>
      </c>
      <c r="BQ375" s="390">
        <f t="shared" si="112"/>
        <v>0</v>
      </c>
      <c r="BR375" s="390">
        <f t="shared" si="112"/>
        <v>0</v>
      </c>
      <c r="BS375" s="390">
        <f t="shared" si="112"/>
        <v>0</v>
      </c>
      <c r="BT375" s="390">
        <f t="shared" si="112"/>
        <v>0</v>
      </c>
      <c r="BU375" s="390">
        <f t="shared" si="112"/>
        <v>0</v>
      </c>
      <c r="BV375" s="390">
        <f t="shared" si="112"/>
        <v>0</v>
      </c>
      <c r="BW375" s="390">
        <f t="shared" si="112"/>
        <v>0</v>
      </c>
      <c r="BX375" s="390">
        <f t="shared" si="112"/>
        <v>0</v>
      </c>
      <c r="BY375" s="390">
        <f t="shared" si="112"/>
        <v>0</v>
      </c>
      <c r="BZ375" s="390">
        <f t="shared" si="112"/>
        <v>0</v>
      </c>
      <c r="CA375" s="390">
        <f t="shared" si="112"/>
        <v>0</v>
      </c>
      <c r="CB375" s="390">
        <f t="shared" si="112"/>
        <v>0</v>
      </c>
      <c r="CC375" s="390">
        <f t="shared" si="112"/>
        <v>0</v>
      </c>
      <c r="CD375" s="390">
        <f t="shared" si="112"/>
        <v>0</v>
      </c>
      <c r="CE375" s="390">
        <f t="shared" si="112"/>
        <v>0</v>
      </c>
      <c r="CF375" s="390">
        <f t="shared" si="112"/>
        <v>0</v>
      </c>
      <c r="CG375" s="390">
        <f t="shared" si="112"/>
        <v>0</v>
      </c>
      <c r="CH375" s="390">
        <f t="shared" si="112"/>
        <v>0</v>
      </c>
      <c r="CI375" s="390">
        <f t="shared" si="112"/>
        <v>0</v>
      </c>
      <c r="CJ375" s="390">
        <f t="shared" si="112"/>
        <v>0</v>
      </c>
      <c r="CK375" s="390">
        <f t="shared" si="112"/>
        <v>0</v>
      </c>
      <c r="CL375" s="390">
        <f t="shared" si="112"/>
        <v>0</v>
      </c>
      <c r="CM375" s="390">
        <f t="shared" si="112"/>
        <v>0</v>
      </c>
      <c r="CN375" s="390">
        <f t="shared" si="112"/>
        <v>0</v>
      </c>
      <c r="CO375" s="390">
        <f t="shared" si="112"/>
        <v>0</v>
      </c>
      <c r="CP375" s="390">
        <f t="shared" si="112"/>
        <v>0</v>
      </c>
      <c r="CQ375" s="390">
        <f t="shared" si="112"/>
        <v>0</v>
      </c>
      <c r="CR375" s="390">
        <f t="shared" si="112"/>
        <v>0</v>
      </c>
      <c r="CS375" s="390">
        <f t="shared" si="112"/>
        <v>0</v>
      </c>
      <c r="CT375" s="390">
        <f t="shared" si="112"/>
        <v>0</v>
      </c>
      <c r="CU375" s="390">
        <f t="shared" si="112"/>
        <v>0</v>
      </c>
      <c r="CV375" s="390">
        <f t="shared" si="112"/>
        <v>0</v>
      </c>
      <c r="CW375" s="390">
        <f t="shared" si="112"/>
        <v>0</v>
      </c>
      <c r="CX375" s="390">
        <f t="shared" si="112"/>
        <v>0</v>
      </c>
      <c r="CY375" s="390">
        <f t="shared" si="112"/>
        <v>0</v>
      </c>
    </row>
    <row r="376" spans="1:103" ht="15.75" customHeight="1" thickTop="1" x14ac:dyDescent="0.25"/>
    <row r="377" spans="1:103" ht="15.75" customHeight="1" thickBot="1" x14ac:dyDescent="0.4">
      <c r="A377" s="269" t="s">
        <v>53</v>
      </c>
    </row>
    <row r="378" spans="1:103" ht="15.75" customHeight="1" thickTop="1" x14ac:dyDescent="0.3">
      <c r="A378" s="14" t="s">
        <v>211</v>
      </c>
      <c r="C378" s="19">
        <f t="shared" ref="C378:AQ378" si="113">C375-C358</f>
        <v>0</v>
      </c>
      <c r="D378" s="19">
        <f t="shared" si="113"/>
        <v>0</v>
      </c>
      <c r="E378" s="19">
        <f t="shared" si="113"/>
        <v>0</v>
      </c>
      <c r="F378" s="19">
        <f t="shared" si="113"/>
        <v>0</v>
      </c>
      <c r="G378" s="19">
        <f t="shared" si="113"/>
        <v>0</v>
      </c>
      <c r="H378" s="19">
        <f t="shared" si="113"/>
        <v>0</v>
      </c>
      <c r="I378" s="19">
        <f t="shared" si="113"/>
        <v>0</v>
      </c>
      <c r="J378" s="19">
        <f t="shared" si="113"/>
        <v>0</v>
      </c>
      <c r="K378" s="19">
        <f t="shared" si="113"/>
        <v>0</v>
      </c>
      <c r="L378" s="19">
        <f t="shared" si="113"/>
        <v>0</v>
      </c>
      <c r="M378" s="19">
        <f t="shared" si="113"/>
        <v>0</v>
      </c>
      <c r="N378" s="19">
        <f t="shared" si="113"/>
        <v>0</v>
      </c>
      <c r="O378" s="19">
        <f t="shared" si="113"/>
        <v>0</v>
      </c>
      <c r="P378" s="19">
        <f t="shared" si="113"/>
        <v>0</v>
      </c>
      <c r="Q378" s="19">
        <f t="shared" si="113"/>
        <v>0</v>
      </c>
      <c r="R378" s="19">
        <f t="shared" si="113"/>
        <v>0</v>
      </c>
      <c r="S378" s="19">
        <f t="shared" si="113"/>
        <v>0</v>
      </c>
      <c r="T378" s="19">
        <f t="shared" si="113"/>
        <v>0</v>
      </c>
      <c r="U378" s="19">
        <f t="shared" si="113"/>
        <v>0</v>
      </c>
      <c r="V378" s="19">
        <f t="shared" si="113"/>
        <v>0</v>
      </c>
      <c r="W378" s="19">
        <f t="shared" si="113"/>
        <v>0</v>
      </c>
      <c r="X378" s="19">
        <f t="shared" si="113"/>
        <v>0</v>
      </c>
      <c r="Y378" s="19">
        <f t="shared" si="113"/>
        <v>0</v>
      </c>
      <c r="Z378" s="19">
        <f t="shared" si="113"/>
        <v>0</v>
      </c>
      <c r="AA378" s="19">
        <f t="shared" si="113"/>
        <v>0</v>
      </c>
      <c r="AB378" s="19">
        <f t="shared" si="113"/>
        <v>0</v>
      </c>
      <c r="AC378" s="19">
        <f t="shared" si="113"/>
        <v>0</v>
      </c>
      <c r="AD378" s="19">
        <f t="shared" si="113"/>
        <v>0</v>
      </c>
      <c r="AE378" s="19">
        <f t="shared" si="113"/>
        <v>0</v>
      </c>
      <c r="AF378" s="19">
        <f t="shared" si="113"/>
        <v>0</v>
      </c>
      <c r="AG378" s="19">
        <f t="shared" si="113"/>
        <v>0</v>
      </c>
      <c r="AH378" s="19">
        <f t="shared" si="113"/>
        <v>0</v>
      </c>
      <c r="AI378" s="19">
        <f t="shared" si="113"/>
        <v>0</v>
      </c>
      <c r="AJ378" s="19">
        <f t="shared" si="113"/>
        <v>0</v>
      </c>
      <c r="AK378" s="19">
        <f t="shared" si="113"/>
        <v>0</v>
      </c>
      <c r="AL378" s="19">
        <f t="shared" si="113"/>
        <v>0</v>
      </c>
      <c r="AM378" s="19">
        <f t="shared" si="113"/>
        <v>0</v>
      </c>
      <c r="AN378" s="19">
        <f t="shared" si="113"/>
        <v>0</v>
      </c>
      <c r="AO378" s="19">
        <f t="shared" si="113"/>
        <v>0</v>
      </c>
      <c r="AP378" s="19">
        <f t="shared" si="113"/>
        <v>0</v>
      </c>
      <c r="AQ378" s="19">
        <f t="shared" si="113"/>
        <v>0</v>
      </c>
      <c r="AR378" s="19">
        <f t="shared" ref="AR378:CY378" si="114">AR375-AR358</f>
        <v>0</v>
      </c>
      <c r="AS378" s="19">
        <f t="shared" si="114"/>
        <v>0</v>
      </c>
      <c r="AT378" s="19">
        <f t="shared" si="114"/>
        <v>0</v>
      </c>
      <c r="AU378" s="19">
        <f t="shared" si="114"/>
        <v>0</v>
      </c>
      <c r="AV378" s="19">
        <f t="shared" si="114"/>
        <v>0</v>
      </c>
      <c r="AW378" s="19">
        <f t="shared" si="114"/>
        <v>0</v>
      </c>
      <c r="AX378" s="19">
        <f t="shared" si="114"/>
        <v>0</v>
      </c>
      <c r="AY378" s="19">
        <f t="shared" si="114"/>
        <v>0</v>
      </c>
      <c r="AZ378" s="19">
        <f t="shared" si="114"/>
        <v>0</v>
      </c>
      <c r="BA378" s="19">
        <f t="shared" si="114"/>
        <v>0</v>
      </c>
      <c r="BB378" s="19">
        <f t="shared" si="114"/>
        <v>0</v>
      </c>
      <c r="BC378" s="19">
        <f t="shared" si="114"/>
        <v>0</v>
      </c>
      <c r="BD378" s="19">
        <f t="shared" si="114"/>
        <v>0</v>
      </c>
      <c r="BE378" s="19">
        <f t="shared" si="114"/>
        <v>0</v>
      </c>
      <c r="BF378" s="19">
        <f t="shared" si="114"/>
        <v>0</v>
      </c>
      <c r="BG378" s="19">
        <f t="shared" si="114"/>
        <v>0</v>
      </c>
      <c r="BH378" s="19">
        <f t="shared" si="114"/>
        <v>0</v>
      </c>
      <c r="BI378" s="19">
        <f t="shared" si="114"/>
        <v>0</v>
      </c>
      <c r="BJ378" s="19">
        <f t="shared" si="114"/>
        <v>0</v>
      </c>
      <c r="BK378" s="19">
        <f t="shared" si="114"/>
        <v>0</v>
      </c>
      <c r="BL378" s="19">
        <f t="shared" si="114"/>
        <v>0</v>
      </c>
      <c r="BM378" s="19">
        <f t="shared" si="114"/>
        <v>0</v>
      </c>
      <c r="BN378" s="19">
        <f t="shared" si="114"/>
        <v>0</v>
      </c>
      <c r="BO378" s="19">
        <f t="shared" si="114"/>
        <v>0</v>
      </c>
      <c r="BP378" s="19">
        <f t="shared" si="114"/>
        <v>0</v>
      </c>
      <c r="BQ378" s="19">
        <f t="shared" si="114"/>
        <v>0</v>
      </c>
      <c r="BR378" s="19">
        <f t="shared" si="114"/>
        <v>0</v>
      </c>
      <c r="BS378" s="19">
        <f t="shared" si="114"/>
        <v>0</v>
      </c>
      <c r="BT378" s="19">
        <f t="shared" si="114"/>
        <v>0</v>
      </c>
      <c r="BU378" s="19">
        <f t="shared" si="114"/>
        <v>0</v>
      </c>
      <c r="BV378" s="19">
        <f t="shared" si="114"/>
        <v>0</v>
      </c>
      <c r="BW378" s="19">
        <f t="shared" si="114"/>
        <v>0</v>
      </c>
      <c r="BX378" s="19">
        <f t="shared" si="114"/>
        <v>0</v>
      </c>
      <c r="BY378" s="19">
        <f t="shared" si="114"/>
        <v>0</v>
      </c>
      <c r="BZ378" s="19">
        <f t="shared" si="114"/>
        <v>0</v>
      </c>
      <c r="CA378" s="19">
        <f t="shared" si="114"/>
        <v>0</v>
      </c>
      <c r="CB378" s="19">
        <f t="shared" si="114"/>
        <v>0</v>
      </c>
      <c r="CC378" s="19">
        <f t="shared" si="114"/>
        <v>0</v>
      </c>
      <c r="CD378" s="19">
        <f t="shared" si="114"/>
        <v>0</v>
      </c>
      <c r="CE378" s="19">
        <f t="shared" si="114"/>
        <v>0</v>
      </c>
      <c r="CF378" s="19">
        <f t="shared" si="114"/>
        <v>0</v>
      </c>
      <c r="CG378" s="19">
        <f t="shared" si="114"/>
        <v>0</v>
      </c>
      <c r="CH378" s="19">
        <f t="shared" si="114"/>
        <v>0</v>
      </c>
      <c r="CI378" s="19">
        <f t="shared" si="114"/>
        <v>0</v>
      </c>
      <c r="CJ378" s="19">
        <f t="shared" si="114"/>
        <v>0</v>
      </c>
      <c r="CK378" s="19">
        <f t="shared" si="114"/>
        <v>0</v>
      </c>
      <c r="CL378" s="19">
        <f t="shared" si="114"/>
        <v>0</v>
      </c>
      <c r="CM378" s="19">
        <f t="shared" si="114"/>
        <v>0</v>
      </c>
      <c r="CN378" s="19">
        <f t="shared" si="114"/>
        <v>0</v>
      </c>
      <c r="CO378" s="19">
        <f t="shared" si="114"/>
        <v>0</v>
      </c>
      <c r="CP378" s="19">
        <f t="shared" si="114"/>
        <v>0</v>
      </c>
      <c r="CQ378" s="19">
        <f t="shared" si="114"/>
        <v>0</v>
      </c>
      <c r="CR378" s="19">
        <f t="shared" si="114"/>
        <v>0</v>
      </c>
      <c r="CS378" s="19">
        <f t="shared" si="114"/>
        <v>0</v>
      </c>
      <c r="CT378" s="19">
        <f t="shared" si="114"/>
        <v>0</v>
      </c>
      <c r="CU378" s="19">
        <f t="shared" si="114"/>
        <v>0</v>
      </c>
      <c r="CV378" s="19">
        <f t="shared" si="114"/>
        <v>0</v>
      </c>
      <c r="CW378" s="19">
        <f t="shared" si="114"/>
        <v>0</v>
      </c>
      <c r="CX378" s="19">
        <f t="shared" si="114"/>
        <v>0</v>
      </c>
      <c r="CY378" s="19">
        <f t="shared" si="114"/>
        <v>0</v>
      </c>
    </row>
    <row r="379" spans="1:103" ht="15.75" customHeight="1" x14ac:dyDescent="0.3">
      <c r="A379" s="14" t="s">
        <v>212</v>
      </c>
      <c r="C379" s="19">
        <f>C378</f>
        <v>0</v>
      </c>
      <c r="D379" s="19">
        <f t="shared" ref="D379:AQ379" si="115">C379+D378</f>
        <v>0</v>
      </c>
      <c r="E379" s="19">
        <f t="shared" si="115"/>
        <v>0</v>
      </c>
      <c r="F379" s="19">
        <f t="shared" si="115"/>
        <v>0</v>
      </c>
      <c r="G379" s="19">
        <f t="shared" si="115"/>
        <v>0</v>
      </c>
      <c r="H379" s="19">
        <f t="shared" si="115"/>
        <v>0</v>
      </c>
      <c r="I379" s="19">
        <f t="shared" si="115"/>
        <v>0</v>
      </c>
      <c r="J379" s="19">
        <f t="shared" si="115"/>
        <v>0</v>
      </c>
      <c r="K379" s="19">
        <f t="shared" si="115"/>
        <v>0</v>
      </c>
      <c r="L379" s="19">
        <f t="shared" si="115"/>
        <v>0</v>
      </c>
      <c r="M379" s="19">
        <f t="shared" si="115"/>
        <v>0</v>
      </c>
      <c r="N379" s="19">
        <f t="shared" si="115"/>
        <v>0</v>
      </c>
      <c r="O379" s="19">
        <f t="shared" si="115"/>
        <v>0</v>
      </c>
      <c r="P379" s="19">
        <f t="shared" si="115"/>
        <v>0</v>
      </c>
      <c r="Q379" s="19">
        <f t="shared" si="115"/>
        <v>0</v>
      </c>
      <c r="R379" s="19">
        <f t="shared" si="115"/>
        <v>0</v>
      </c>
      <c r="S379" s="19">
        <f t="shared" si="115"/>
        <v>0</v>
      </c>
      <c r="T379" s="19">
        <f t="shared" si="115"/>
        <v>0</v>
      </c>
      <c r="U379" s="19">
        <f t="shared" si="115"/>
        <v>0</v>
      </c>
      <c r="V379" s="19">
        <f t="shared" si="115"/>
        <v>0</v>
      </c>
      <c r="W379" s="19">
        <f t="shared" si="115"/>
        <v>0</v>
      </c>
      <c r="X379" s="19">
        <f t="shared" si="115"/>
        <v>0</v>
      </c>
      <c r="Y379" s="19">
        <f t="shared" si="115"/>
        <v>0</v>
      </c>
      <c r="Z379" s="19">
        <f t="shared" si="115"/>
        <v>0</v>
      </c>
      <c r="AA379" s="19">
        <f t="shared" si="115"/>
        <v>0</v>
      </c>
      <c r="AB379" s="19">
        <f t="shared" si="115"/>
        <v>0</v>
      </c>
      <c r="AC379" s="19">
        <f t="shared" si="115"/>
        <v>0</v>
      </c>
      <c r="AD379" s="19">
        <f t="shared" si="115"/>
        <v>0</v>
      </c>
      <c r="AE379" s="19">
        <f t="shared" si="115"/>
        <v>0</v>
      </c>
      <c r="AF379" s="19">
        <f t="shared" si="115"/>
        <v>0</v>
      </c>
      <c r="AG379" s="19">
        <f t="shared" si="115"/>
        <v>0</v>
      </c>
      <c r="AH379" s="19">
        <f t="shared" si="115"/>
        <v>0</v>
      </c>
      <c r="AI379" s="19">
        <f t="shared" si="115"/>
        <v>0</v>
      </c>
      <c r="AJ379" s="19">
        <f t="shared" si="115"/>
        <v>0</v>
      </c>
      <c r="AK379" s="19">
        <f t="shared" si="115"/>
        <v>0</v>
      </c>
      <c r="AL379" s="19">
        <f t="shared" si="115"/>
        <v>0</v>
      </c>
      <c r="AM379" s="19">
        <f t="shared" si="115"/>
        <v>0</v>
      </c>
      <c r="AN379" s="19">
        <f t="shared" si="115"/>
        <v>0</v>
      </c>
      <c r="AO379" s="19">
        <f t="shared" si="115"/>
        <v>0</v>
      </c>
      <c r="AP379" s="19">
        <f t="shared" si="115"/>
        <v>0</v>
      </c>
      <c r="AQ379" s="19">
        <f t="shared" si="115"/>
        <v>0</v>
      </c>
      <c r="AR379" s="19">
        <f t="shared" ref="AR379" si="116">AQ379+AR378</f>
        <v>0</v>
      </c>
      <c r="AS379" s="19">
        <f t="shared" ref="AS379" si="117">AR379+AS378</f>
        <v>0</v>
      </c>
      <c r="AT379" s="19">
        <f t="shared" ref="AT379" si="118">AS379+AT378</f>
        <v>0</v>
      </c>
      <c r="AU379" s="19">
        <f t="shared" ref="AU379" si="119">AT379+AU378</f>
        <v>0</v>
      </c>
      <c r="AV379" s="19">
        <f t="shared" ref="AV379" si="120">AU379+AV378</f>
        <v>0</v>
      </c>
      <c r="AW379" s="19">
        <f t="shared" ref="AW379" si="121">AV379+AW378</f>
        <v>0</v>
      </c>
      <c r="AX379" s="19">
        <f t="shared" ref="AX379" si="122">AW379+AX378</f>
        <v>0</v>
      </c>
      <c r="AY379" s="19">
        <f t="shared" ref="AY379" si="123">AX379+AY378</f>
        <v>0</v>
      </c>
      <c r="AZ379" s="19">
        <f t="shared" ref="AZ379" si="124">AY379+AZ378</f>
        <v>0</v>
      </c>
      <c r="BA379" s="19">
        <f t="shared" ref="BA379" si="125">AZ379+BA378</f>
        <v>0</v>
      </c>
      <c r="BB379" s="19">
        <f t="shared" ref="BB379" si="126">BA379+BB378</f>
        <v>0</v>
      </c>
      <c r="BC379" s="19">
        <f t="shared" ref="BC379" si="127">BB379+BC378</f>
        <v>0</v>
      </c>
      <c r="BD379" s="19">
        <f t="shared" ref="BD379" si="128">BC379+BD378</f>
        <v>0</v>
      </c>
      <c r="BE379" s="19">
        <f t="shared" ref="BE379" si="129">BD379+BE378</f>
        <v>0</v>
      </c>
      <c r="BF379" s="19">
        <f t="shared" ref="BF379" si="130">BE379+BF378</f>
        <v>0</v>
      </c>
      <c r="BG379" s="19">
        <f t="shared" ref="BG379" si="131">BF379+BG378</f>
        <v>0</v>
      </c>
      <c r="BH379" s="19">
        <f t="shared" ref="BH379" si="132">BG379+BH378</f>
        <v>0</v>
      </c>
      <c r="BI379" s="19">
        <f t="shared" ref="BI379" si="133">BH379+BI378</f>
        <v>0</v>
      </c>
      <c r="BJ379" s="19">
        <f t="shared" ref="BJ379" si="134">BI379+BJ378</f>
        <v>0</v>
      </c>
      <c r="BK379" s="19">
        <f t="shared" ref="BK379" si="135">BJ379+BK378</f>
        <v>0</v>
      </c>
      <c r="BL379" s="19">
        <f t="shared" ref="BL379" si="136">BK379+BL378</f>
        <v>0</v>
      </c>
      <c r="BM379" s="19">
        <f t="shared" ref="BM379" si="137">BL379+BM378</f>
        <v>0</v>
      </c>
      <c r="BN379" s="19">
        <f t="shared" ref="BN379" si="138">BM379+BN378</f>
        <v>0</v>
      </c>
      <c r="BO379" s="19">
        <f t="shared" ref="BO379" si="139">BN379+BO378</f>
        <v>0</v>
      </c>
      <c r="BP379" s="19">
        <f t="shared" ref="BP379" si="140">BO379+BP378</f>
        <v>0</v>
      </c>
      <c r="BQ379" s="19">
        <f t="shared" ref="BQ379" si="141">BP379+BQ378</f>
        <v>0</v>
      </c>
      <c r="BR379" s="19">
        <f t="shared" ref="BR379" si="142">BQ379+BR378</f>
        <v>0</v>
      </c>
      <c r="BS379" s="19">
        <f t="shared" ref="BS379" si="143">BR379+BS378</f>
        <v>0</v>
      </c>
      <c r="BT379" s="19">
        <f t="shared" ref="BT379" si="144">BS379+BT378</f>
        <v>0</v>
      </c>
      <c r="BU379" s="19">
        <f t="shared" ref="BU379" si="145">BT379+BU378</f>
        <v>0</v>
      </c>
      <c r="BV379" s="19">
        <f t="shared" ref="BV379" si="146">BU379+BV378</f>
        <v>0</v>
      </c>
      <c r="BW379" s="19">
        <f t="shared" ref="BW379" si="147">BV379+BW378</f>
        <v>0</v>
      </c>
      <c r="BX379" s="19">
        <f t="shared" ref="BX379" si="148">BW379+BX378</f>
        <v>0</v>
      </c>
      <c r="BY379" s="19">
        <f t="shared" ref="BY379" si="149">BX379+BY378</f>
        <v>0</v>
      </c>
      <c r="BZ379" s="19">
        <f t="shared" ref="BZ379" si="150">BY379+BZ378</f>
        <v>0</v>
      </c>
      <c r="CA379" s="19">
        <f t="shared" ref="CA379" si="151">BZ379+CA378</f>
        <v>0</v>
      </c>
      <c r="CB379" s="19">
        <f t="shared" ref="CB379" si="152">CA379+CB378</f>
        <v>0</v>
      </c>
      <c r="CC379" s="19">
        <f t="shared" ref="CC379" si="153">CB379+CC378</f>
        <v>0</v>
      </c>
      <c r="CD379" s="19">
        <f t="shared" ref="CD379" si="154">CC379+CD378</f>
        <v>0</v>
      </c>
      <c r="CE379" s="19">
        <f t="shared" ref="CE379" si="155">CD379+CE378</f>
        <v>0</v>
      </c>
      <c r="CF379" s="19">
        <f t="shared" ref="CF379" si="156">CE379+CF378</f>
        <v>0</v>
      </c>
      <c r="CG379" s="19">
        <f t="shared" ref="CG379" si="157">CF379+CG378</f>
        <v>0</v>
      </c>
      <c r="CH379" s="19">
        <f t="shared" ref="CH379" si="158">CG379+CH378</f>
        <v>0</v>
      </c>
      <c r="CI379" s="19">
        <f t="shared" ref="CI379" si="159">CH379+CI378</f>
        <v>0</v>
      </c>
      <c r="CJ379" s="19">
        <f t="shared" ref="CJ379" si="160">CI379+CJ378</f>
        <v>0</v>
      </c>
      <c r="CK379" s="19">
        <f t="shared" ref="CK379" si="161">CJ379+CK378</f>
        <v>0</v>
      </c>
      <c r="CL379" s="19">
        <f t="shared" ref="CL379" si="162">CK379+CL378</f>
        <v>0</v>
      </c>
      <c r="CM379" s="19">
        <f t="shared" ref="CM379" si="163">CL379+CM378</f>
        <v>0</v>
      </c>
      <c r="CN379" s="19">
        <f t="shared" ref="CN379" si="164">CM379+CN378</f>
        <v>0</v>
      </c>
      <c r="CO379" s="19">
        <f t="shared" ref="CO379" si="165">CN379+CO378</f>
        <v>0</v>
      </c>
      <c r="CP379" s="19">
        <f t="shared" ref="CP379" si="166">CO379+CP378</f>
        <v>0</v>
      </c>
      <c r="CQ379" s="19">
        <f t="shared" ref="CQ379" si="167">CP379+CQ378</f>
        <v>0</v>
      </c>
      <c r="CR379" s="19">
        <f t="shared" ref="CR379" si="168">CQ379+CR378</f>
        <v>0</v>
      </c>
      <c r="CS379" s="19">
        <f t="shared" ref="CS379" si="169">CR379+CS378</f>
        <v>0</v>
      </c>
      <c r="CT379" s="19">
        <f t="shared" ref="CT379" si="170">CS379+CT378</f>
        <v>0</v>
      </c>
      <c r="CU379" s="19">
        <f t="shared" ref="CU379" si="171">CT379+CU378</f>
        <v>0</v>
      </c>
      <c r="CV379" s="19">
        <f t="shared" ref="CV379" si="172">CU379+CV378</f>
        <v>0</v>
      </c>
      <c r="CW379" s="19">
        <f t="shared" ref="CW379" si="173">CV379+CW378</f>
        <v>0</v>
      </c>
      <c r="CX379" s="19">
        <f t="shared" ref="CX379" si="174">CW379+CX378</f>
        <v>0</v>
      </c>
      <c r="CY379" s="19">
        <f t="shared" ref="CY379" si="175">CX379+CY378</f>
        <v>0</v>
      </c>
    </row>
    <row r="380" spans="1:103" ht="15.75" customHeight="1" x14ac:dyDescent="0.3">
      <c r="A380" s="16"/>
      <c r="D380" s="20"/>
    </row>
    <row r="381" spans="1:103" ht="15.75" customHeight="1" x14ac:dyDescent="0.3">
      <c r="A381" s="14" t="s">
        <v>213</v>
      </c>
      <c r="C381" s="19">
        <f>SUM(C378:CY378)/'Invoer - uitgebreid'!G11</f>
        <v>0</v>
      </c>
    </row>
    <row r="382" spans="1:103" ht="15.75" customHeight="1" x14ac:dyDescent="0.3">
      <c r="A382" s="14" t="s">
        <v>214</v>
      </c>
      <c r="C382" s="19">
        <f>IF(C381&lt;&gt;0,C381/'Invoer - uitgebreid'!F11,0)</f>
        <v>0</v>
      </c>
    </row>
    <row r="383" spans="1:103" ht="15.75" customHeight="1" x14ac:dyDescent="0.25"/>
    <row r="384" spans="1:103" ht="15.75" customHeight="1" x14ac:dyDescent="0.25"/>
    <row r="385" spans="1:103" ht="15.75" customHeight="1" thickBot="1" x14ac:dyDescent="0.45">
      <c r="A385" s="5" t="s">
        <v>504</v>
      </c>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row>
    <row r="386" spans="1:103" ht="15.75" customHeight="1" thickTop="1" thickBot="1" x14ac:dyDescent="0.35">
      <c r="C386" s="11"/>
      <c r="D386" s="11" t="s">
        <v>75</v>
      </c>
      <c r="E386" s="11"/>
      <c r="F386" s="11"/>
      <c r="G386" s="11"/>
      <c r="H386" s="11"/>
      <c r="I386" s="11"/>
      <c r="J386" s="11"/>
      <c r="K386" s="11"/>
      <c r="L386" s="11"/>
      <c r="M386" s="11"/>
      <c r="N386" s="11"/>
      <c r="O386" s="11"/>
      <c r="P386" s="11"/>
      <c r="Q386" s="11"/>
      <c r="R386" s="11"/>
      <c r="S386" s="11"/>
      <c r="T386" s="11"/>
      <c r="U386" s="11"/>
      <c r="V386" s="11"/>
      <c r="W386" s="11"/>
    </row>
    <row r="387" spans="1:103" ht="15.75" customHeight="1" thickBot="1" x14ac:dyDescent="0.4">
      <c r="A387" s="269" t="s">
        <v>45</v>
      </c>
      <c r="B387" s="1" t="s">
        <v>205</v>
      </c>
      <c r="C387" s="1">
        <v>0</v>
      </c>
      <c r="D387" s="11">
        <v>1</v>
      </c>
      <c r="E387" s="11">
        <v>2</v>
      </c>
      <c r="F387" s="11">
        <v>3</v>
      </c>
      <c r="G387" s="11">
        <v>4</v>
      </c>
      <c r="H387" s="11">
        <v>5</v>
      </c>
      <c r="I387" s="11">
        <v>6</v>
      </c>
      <c r="J387" s="11">
        <v>7</v>
      </c>
      <c r="K387" s="11">
        <v>8</v>
      </c>
      <c r="L387" s="11">
        <v>9</v>
      </c>
      <c r="M387" s="11">
        <v>10</v>
      </c>
      <c r="N387" s="11">
        <v>11</v>
      </c>
      <c r="O387" s="11">
        <v>12</v>
      </c>
      <c r="P387" s="11">
        <v>13</v>
      </c>
      <c r="Q387" s="11">
        <v>14</v>
      </c>
      <c r="R387" s="11">
        <v>15</v>
      </c>
      <c r="S387" s="11">
        <v>16</v>
      </c>
      <c r="T387" s="11">
        <v>17</v>
      </c>
      <c r="U387" s="11">
        <v>18</v>
      </c>
      <c r="V387" s="11">
        <v>19</v>
      </c>
      <c r="W387" s="11">
        <v>20</v>
      </c>
      <c r="X387" s="11">
        <v>21</v>
      </c>
      <c r="Y387" s="11">
        <v>22</v>
      </c>
      <c r="Z387" s="11">
        <v>23</v>
      </c>
      <c r="AA387" s="11">
        <v>24</v>
      </c>
      <c r="AB387" s="11">
        <v>25</v>
      </c>
      <c r="AC387" s="11">
        <v>26</v>
      </c>
      <c r="AD387" s="11">
        <v>27</v>
      </c>
      <c r="AE387" s="11">
        <v>28</v>
      </c>
      <c r="AF387" s="11">
        <v>29</v>
      </c>
      <c r="AG387" s="11">
        <v>30</v>
      </c>
      <c r="AH387" s="11">
        <v>31</v>
      </c>
      <c r="AI387" s="11">
        <v>32</v>
      </c>
      <c r="AJ387" s="11">
        <v>33</v>
      </c>
      <c r="AK387" s="11">
        <v>34</v>
      </c>
      <c r="AL387" s="11">
        <v>35</v>
      </c>
      <c r="AM387" s="11">
        <v>36</v>
      </c>
      <c r="AN387" s="11">
        <v>37</v>
      </c>
      <c r="AO387" s="11">
        <v>38</v>
      </c>
      <c r="AP387" s="11">
        <v>39</v>
      </c>
      <c r="AQ387" s="11">
        <v>40</v>
      </c>
      <c r="AR387" s="11">
        <v>41</v>
      </c>
      <c r="AS387" s="11">
        <v>42</v>
      </c>
      <c r="AT387" s="11">
        <v>43</v>
      </c>
      <c r="AU387" s="11">
        <v>44</v>
      </c>
      <c r="AV387" s="11">
        <v>45</v>
      </c>
      <c r="AW387" s="11">
        <v>46</v>
      </c>
      <c r="AX387" s="11">
        <v>47</v>
      </c>
      <c r="AY387" s="11">
        <v>48</v>
      </c>
      <c r="AZ387" s="11">
        <v>49</v>
      </c>
      <c r="BA387" s="11">
        <v>50</v>
      </c>
      <c r="BB387" s="11">
        <v>51</v>
      </c>
      <c r="BC387" s="11">
        <v>52</v>
      </c>
      <c r="BD387" s="11">
        <v>53</v>
      </c>
      <c r="BE387" s="11">
        <v>54</v>
      </c>
      <c r="BF387" s="11">
        <v>55</v>
      </c>
      <c r="BG387" s="11">
        <v>56</v>
      </c>
      <c r="BH387" s="11">
        <v>57</v>
      </c>
      <c r="BI387" s="11">
        <v>58</v>
      </c>
      <c r="BJ387" s="11">
        <v>59</v>
      </c>
      <c r="BK387" s="11">
        <v>60</v>
      </c>
      <c r="BL387" s="11">
        <v>61</v>
      </c>
      <c r="BM387" s="11">
        <v>62</v>
      </c>
      <c r="BN387" s="11">
        <v>63</v>
      </c>
      <c r="BO387" s="11">
        <v>64</v>
      </c>
      <c r="BP387" s="11">
        <v>65</v>
      </c>
      <c r="BQ387" s="11">
        <v>66</v>
      </c>
      <c r="BR387" s="11">
        <v>67</v>
      </c>
      <c r="BS387" s="11">
        <v>68</v>
      </c>
      <c r="BT387" s="11">
        <v>69</v>
      </c>
      <c r="BU387" s="11">
        <v>70</v>
      </c>
      <c r="BV387" s="11">
        <v>71</v>
      </c>
      <c r="BW387" s="11">
        <v>72</v>
      </c>
      <c r="BX387" s="11">
        <v>73</v>
      </c>
      <c r="BY387" s="11">
        <v>74</v>
      </c>
      <c r="BZ387" s="11">
        <v>75</v>
      </c>
      <c r="CA387" s="11">
        <v>76</v>
      </c>
      <c r="CB387" s="11">
        <v>77</v>
      </c>
      <c r="CC387" s="11">
        <v>78</v>
      </c>
      <c r="CD387" s="11">
        <v>79</v>
      </c>
      <c r="CE387" s="11">
        <v>80</v>
      </c>
      <c r="CF387" s="11">
        <v>81</v>
      </c>
      <c r="CG387" s="11">
        <v>82</v>
      </c>
      <c r="CH387" s="11">
        <v>83</v>
      </c>
      <c r="CI387" s="11">
        <v>84</v>
      </c>
      <c r="CJ387" s="11">
        <v>85</v>
      </c>
      <c r="CK387" s="11">
        <v>86</v>
      </c>
      <c r="CL387" s="11">
        <v>87</v>
      </c>
      <c r="CM387" s="11">
        <v>88</v>
      </c>
      <c r="CN387" s="11">
        <v>89</v>
      </c>
      <c r="CO387" s="11">
        <v>90</v>
      </c>
      <c r="CP387" s="11">
        <v>91</v>
      </c>
      <c r="CQ387" s="11">
        <v>92</v>
      </c>
      <c r="CR387" s="11">
        <v>93</v>
      </c>
      <c r="CS387" s="11">
        <v>94</v>
      </c>
      <c r="CT387" s="11">
        <v>95</v>
      </c>
      <c r="CU387" s="11">
        <v>96</v>
      </c>
      <c r="CV387" s="11">
        <v>97</v>
      </c>
      <c r="CW387" s="11">
        <v>98</v>
      </c>
      <c r="CX387" s="11">
        <v>99</v>
      </c>
      <c r="CY387" s="11">
        <v>100</v>
      </c>
    </row>
    <row r="388" spans="1:103" ht="15.75" customHeight="1" thickTop="1" thickBot="1" x14ac:dyDescent="0.35">
      <c r="A388" s="14" t="s">
        <v>206</v>
      </c>
      <c r="B388" s="174">
        <f>'Economische variabelen'!AC73</f>
        <v>9000</v>
      </c>
      <c r="C388" s="175">
        <f>B388*'Invoer - uitgebreid'!$J11</f>
        <v>0</v>
      </c>
      <c r="D388" s="20">
        <v>0</v>
      </c>
      <c r="E388" s="20">
        <v>0</v>
      </c>
      <c r="F388" s="20">
        <v>0</v>
      </c>
      <c r="G388" s="20">
        <v>0</v>
      </c>
      <c r="H388" s="20">
        <v>0</v>
      </c>
      <c r="I388" s="20">
        <v>0</v>
      </c>
      <c r="J388" s="20">
        <v>0</v>
      </c>
      <c r="K388" s="20">
        <v>0</v>
      </c>
      <c r="L388" s="20">
        <v>0</v>
      </c>
      <c r="M388" s="20">
        <v>0</v>
      </c>
      <c r="N388" s="20">
        <v>0</v>
      </c>
      <c r="O388" s="20">
        <v>0</v>
      </c>
      <c r="P388" s="20">
        <v>0</v>
      </c>
      <c r="Q388" s="20">
        <v>0</v>
      </c>
      <c r="R388" s="20">
        <v>0</v>
      </c>
    </row>
    <row r="389" spans="1:103" ht="15.75" customHeight="1" thickTop="1" thickBot="1" x14ac:dyDescent="0.35">
      <c r="A389" s="14" t="s">
        <v>47</v>
      </c>
      <c r="B389" s="174">
        <f>'Economische variabelen'!AC74</f>
        <v>9000</v>
      </c>
      <c r="C389" s="175">
        <f>B389*'Invoer - uitgebreid'!$J11</f>
        <v>0</v>
      </c>
      <c r="D389" s="20"/>
      <c r="E389" s="20"/>
      <c r="F389" s="20"/>
      <c r="G389" s="20"/>
      <c r="H389" s="20"/>
      <c r="I389" s="20"/>
      <c r="J389" s="20"/>
      <c r="K389" s="20"/>
      <c r="L389" s="20"/>
      <c r="M389" s="20"/>
      <c r="N389" s="20"/>
      <c r="O389" s="20"/>
      <c r="P389" s="20"/>
      <c r="Q389" s="20"/>
      <c r="R389" s="20"/>
    </row>
    <row r="390" spans="1:103" ht="15.75" customHeight="1" thickTop="1" x14ac:dyDescent="0.25"/>
    <row r="391" spans="1:103" ht="15.75" customHeight="1" thickBot="1" x14ac:dyDescent="0.4">
      <c r="A391" s="269" t="s">
        <v>48</v>
      </c>
      <c r="B391" s="1" t="s">
        <v>205</v>
      </c>
    </row>
    <row r="392" spans="1:103" ht="15.75" customHeight="1" thickTop="1" thickBot="1" x14ac:dyDescent="0.35">
      <c r="A392" s="258" t="s">
        <v>377</v>
      </c>
      <c r="B392" s="174">
        <f>'Economische variabelen'!AC77</f>
        <v>500</v>
      </c>
      <c r="C392" s="20"/>
      <c r="D392" s="175">
        <f>IF(D387&lt;='Invoer - uitgebreid'!$K11,'Invoer - uitgebreid'!$J11*$B392,0)</f>
        <v>0</v>
      </c>
      <c r="E392" s="175">
        <f>IF(E387&lt;='Invoer - uitgebreid'!$K11,'Invoer - uitgebreid'!$J11*$B392,0)</f>
        <v>0</v>
      </c>
      <c r="F392" s="175">
        <f>IF(F387&lt;='Invoer - uitgebreid'!$K11,'Invoer - uitgebreid'!$J11*$B392,0)</f>
        <v>0</v>
      </c>
      <c r="G392" s="175">
        <f>IF(G387&lt;='Invoer - uitgebreid'!$K11,'Invoer - uitgebreid'!$J11*$B392,0)</f>
        <v>0</v>
      </c>
      <c r="H392" s="175">
        <f>IF(H387&lt;='Invoer - uitgebreid'!$K11,'Invoer - uitgebreid'!$J11*$B392,0)</f>
        <v>0</v>
      </c>
      <c r="I392" s="175">
        <f>IF(I387&lt;='Invoer - uitgebreid'!$K11,'Invoer - uitgebreid'!$J11*$B392,0)</f>
        <v>0</v>
      </c>
      <c r="J392" s="175">
        <f>IF(J387&lt;='Invoer - uitgebreid'!$K11,'Invoer - uitgebreid'!$J11*$B392,0)</f>
        <v>0</v>
      </c>
      <c r="K392" s="175">
        <f>IF(K387&lt;='Invoer - uitgebreid'!$K11,'Invoer - uitgebreid'!$J11*$B392,0)</f>
        <v>0</v>
      </c>
      <c r="L392" s="175">
        <f>IF(L387&lt;='Invoer - uitgebreid'!$K11,'Invoer - uitgebreid'!$J11*$B392,0)</f>
        <v>0</v>
      </c>
      <c r="M392" s="175">
        <f>IF(M387&lt;='Invoer - uitgebreid'!$K11,'Invoer - uitgebreid'!$J11*$B392,0)</f>
        <v>0</v>
      </c>
      <c r="N392" s="175">
        <f>IF(N387&lt;='Invoer - uitgebreid'!$K11,'Invoer - uitgebreid'!$J11*$B392,0)</f>
        <v>0</v>
      </c>
      <c r="O392" s="175">
        <f>IF(O387&lt;='Invoer - uitgebreid'!$K11,'Invoer - uitgebreid'!$J11*$B392,0)</f>
        <v>0</v>
      </c>
      <c r="P392" s="175">
        <f>IF(P387&lt;='Invoer - uitgebreid'!$K11,'Invoer - uitgebreid'!$J11*$B392,0)</f>
        <v>0</v>
      </c>
      <c r="Q392" s="175">
        <f>IF(Q387&lt;='Invoer - uitgebreid'!$K11,'Invoer - uitgebreid'!$J11*$B392,0)</f>
        <v>0</v>
      </c>
      <c r="R392" s="175">
        <f>IF(R387&lt;='Invoer - uitgebreid'!$K11,'Invoer - uitgebreid'!$J11*$B392,0)</f>
        <v>0</v>
      </c>
      <c r="S392" s="175">
        <f>IF(S387&lt;='Invoer - uitgebreid'!$K11,'Invoer - uitgebreid'!$J11*$B392,0)</f>
        <v>0</v>
      </c>
      <c r="T392" s="175">
        <f>IF(T387&lt;='Invoer - uitgebreid'!$K11,'Invoer - uitgebreid'!$J11*$B392,0)</f>
        <v>0</v>
      </c>
      <c r="U392" s="175">
        <f>IF(U387&lt;='Invoer - uitgebreid'!$K11,'Invoer - uitgebreid'!$J11*$B392,0)</f>
        <v>0</v>
      </c>
      <c r="V392" s="175">
        <f>IF(V387&lt;='Invoer - uitgebreid'!$K11,'Invoer - uitgebreid'!$J11*$B392,0)</f>
        <v>0</v>
      </c>
      <c r="W392" s="175">
        <f>IF(W387&lt;='Invoer - uitgebreid'!$K11,'Invoer - uitgebreid'!$J11*$B392,0)</f>
        <v>0</v>
      </c>
      <c r="X392" s="175">
        <f>IF(X387&lt;='Invoer - uitgebreid'!$K11,'Invoer - uitgebreid'!$J11*$B392,0)</f>
        <v>0</v>
      </c>
      <c r="Y392" s="175">
        <f>IF(Y387&lt;='Invoer - uitgebreid'!$K11,'Invoer - uitgebreid'!$J11*$B392,0)</f>
        <v>0</v>
      </c>
      <c r="Z392" s="175">
        <f>IF(Z387&lt;='Invoer - uitgebreid'!$K11,'Invoer - uitgebreid'!$J11*$B392,0)</f>
        <v>0</v>
      </c>
      <c r="AA392" s="175">
        <f>IF(AA387&lt;='Invoer - uitgebreid'!$K11,'Invoer - uitgebreid'!$J11*$B392,0)</f>
        <v>0</v>
      </c>
      <c r="AB392" s="175">
        <f>IF(AB387&lt;='Invoer - uitgebreid'!$K11,'Invoer - uitgebreid'!$J11*$B392,0)</f>
        <v>0</v>
      </c>
      <c r="AC392" s="175">
        <f>IF(AC387&lt;='Invoer - uitgebreid'!$K11,'Invoer - uitgebreid'!$J11*$B392,0)</f>
        <v>0</v>
      </c>
      <c r="AD392" s="175">
        <f>IF(AD387&lt;='Invoer - uitgebreid'!$K11,'Invoer - uitgebreid'!$J11*$B392,0)</f>
        <v>0</v>
      </c>
      <c r="AE392" s="175">
        <f>IF(AE387&lt;='Invoer - uitgebreid'!$K11,'Invoer - uitgebreid'!$J11*$B392,0)</f>
        <v>0</v>
      </c>
      <c r="AF392" s="175">
        <f>IF(AF387&lt;='Invoer - uitgebreid'!$K11,'Invoer - uitgebreid'!$J11*$B392,0)</f>
        <v>0</v>
      </c>
      <c r="AG392" s="175">
        <f>IF(AG387&lt;='Invoer - uitgebreid'!$K11,'Invoer - uitgebreid'!$J11*$B392,0)</f>
        <v>0</v>
      </c>
      <c r="AH392" s="175">
        <f>IF(AH387&lt;='Invoer - uitgebreid'!$K11,'Invoer - uitgebreid'!$J11*$B392,0)</f>
        <v>0</v>
      </c>
      <c r="AI392" s="175">
        <f>IF(AI387&lt;='Invoer - uitgebreid'!$K11,'Invoer - uitgebreid'!$J11*$B392,0)</f>
        <v>0</v>
      </c>
      <c r="AJ392" s="175">
        <f>IF(AJ387&lt;='Invoer - uitgebreid'!$K11,'Invoer - uitgebreid'!$J11*$B392,0)</f>
        <v>0</v>
      </c>
      <c r="AK392" s="175">
        <f>IF(AK387&lt;='Invoer - uitgebreid'!$K11,'Invoer - uitgebreid'!$J11*$B392,0)</f>
        <v>0</v>
      </c>
      <c r="AL392" s="175">
        <f>IF(AL387&lt;='Invoer - uitgebreid'!$K11,'Invoer - uitgebreid'!$J11*$B392,0)</f>
        <v>0</v>
      </c>
      <c r="AM392" s="175">
        <f>IF(AM387&lt;='Invoer - uitgebreid'!$K11,'Invoer - uitgebreid'!$J11*$B392,0)</f>
        <v>0</v>
      </c>
      <c r="AN392" s="175">
        <f>IF(AN387&lt;='Invoer - uitgebreid'!$K11,'Invoer - uitgebreid'!$J11*$B392,0)</f>
        <v>0</v>
      </c>
      <c r="AO392" s="175">
        <f>IF(AO387&lt;='Invoer - uitgebreid'!$K11,'Invoer - uitgebreid'!$J11*$B392,0)</f>
        <v>0</v>
      </c>
      <c r="AP392" s="175">
        <f>IF(AP387&lt;='Invoer - uitgebreid'!$K11,'Invoer - uitgebreid'!$J11*$B392,0)</f>
        <v>0</v>
      </c>
      <c r="AQ392" s="175">
        <f>IF(AQ387&lt;='Invoer - uitgebreid'!$K11,'Invoer - uitgebreid'!$J11*$B392,0)</f>
        <v>0</v>
      </c>
      <c r="AR392" s="175">
        <f>IF(AR387&lt;='Invoer - uitgebreid'!$K11,'Invoer - uitgebreid'!$J11*$B392,0)</f>
        <v>0</v>
      </c>
      <c r="AS392" s="175">
        <f>IF(AS387&lt;='Invoer - uitgebreid'!$K11,'Invoer - uitgebreid'!$J11*$B392,0)</f>
        <v>0</v>
      </c>
      <c r="AT392" s="175">
        <f>IF(AT387&lt;='Invoer - uitgebreid'!$K11,'Invoer - uitgebreid'!$J11*$B392,0)</f>
        <v>0</v>
      </c>
      <c r="AU392" s="175">
        <f>IF(AU387&lt;='Invoer - uitgebreid'!$K11,'Invoer - uitgebreid'!$J11*$B392,0)</f>
        <v>0</v>
      </c>
      <c r="AV392" s="175">
        <f>IF(AV387&lt;='Invoer - uitgebreid'!$K11,'Invoer - uitgebreid'!$J11*$B392,0)</f>
        <v>0</v>
      </c>
      <c r="AW392" s="175">
        <f>IF(AW387&lt;='Invoer - uitgebreid'!$K11,'Invoer - uitgebreid'!$J11*$B392,0)</f>
        <v>0</v>
      </c>
      <c r="AX392" s="175">
        <f>IF(AX387&lt;='Invoer - uitgebreid'!$K11,'Invoer - uitgebreid'!$J11*$B392,0)</f>
        <v>0</v>
      </c>
      <c r="AY392" s="175">
        <f>IF(AY387&lt;='Invoer - uitgebreid'!$K11,'Invoer - uitgebreid'!$J11*$B392,0)</f>
        <v>0</v>
      </c>
      <c r="AZ392" s="175">
        <f>IF(AZ387&lt;='Invoer - uitgebreid'!$K11,'Invoer - uitgebreid'!$J11*$B392,0)</f>
        <v>0</v>
      </c>
      <c r="BA392" s="175">
        <f>IF(BA387&lt;='Invoer - uitgebreid'!$K11,'Invoer - uitgebreid'!$J11*$B392,0)</f>
        <v>0</v>
      </c>
      <c r="BB392" s="175">
        <f>IF(BB387&lt;='Invoer - uitgebreid'!$K11,'Invoer - uitgebreid'!$J11*$B392,0)</f>
        <v>0</v>
      </c>
      <c r="BC392" s="175">
        <f>IF(BC387&lt;='Invoer - uitgebreid'!$K11,'Invoer - uitgebreid'!$J11*$B392,0)</f>
        <v>0</v>
      </c>
      <c r="BD392" s="175">
        <f>IF(BD387&lt;='Invoer - uitgebreid'!$K11,'Invoer - uitgebreid'!$J11*$B392,0)</f>
        <v>0</v>
      </c>
      <c r="BE392" s="175">
        <f>IF(BE387&lt;='Invoer - uitgebreid'!$K11,'Invoer - uitgebreid'!$J11*$B392,0)</f>
        <v>0</v>
      </c>
      <c r="BF392" s="175">
        <f>IF(BF387&lt;='Invoer - uitgebreid'!$K11,'Invoer - uitgebreid'!$J11*$B392,0)</f>
        <v>0</v>
      </c>
      <c r="BG392" s="175">
        <f>IF(BG387&lt;='Invoer - uitgebreid'!$K11,'Invoer - uitgebreid'!$J11*$B392,0)</f>
        <v>0</v>
      </c>
      <c r="BH392" s="175">
        <f>IF(BH387&lt;='Invoer - uitgebreid'!$K11,'Invoer - uitgebreid'!$J11*$B392,0)</f>
        <v>0</v>
      </c>
      <c r="BI392" s="175">
        <f>IF(BI387&lt;='Invoer - uitgebreid'!$K11,'Invoer - uitgebreid'!$J11*$B392,0)</f>
        <v>0</v>
      </c>
      <c r="BJ392" s="175">
        <f>IF(BJ387&lt;='Invoer - uitgebreid'!$K11,'Invoer - uitgebreid'!$J11*$B392,0)</f>
        <v>0</v>
      </c>
      <c r="BK392" s="175">
        <f>IF(BK387&lt;='Invoer - uitgebreid'!$K11,'Invoer - uitgebreid'!$J11*$B392,0)</f>
        <v>0</v>
      </c>
      <c r="BL392" s="175">
        <f>IF(BL387&lt;='Invoer - uitgebreid'!$K11,'Invoer - uitgebreid'!$J11*$B392,0)</f>
        <v>0</v>
      </c>
      <c r="BM392" s="175">
        <f>IF(BM387&lt;='Invoer - uitgebreid'!$K11,'Invoer - uitgebreid'!$J11*$B392,0)</f>
        <v>0</v>
      </c>
      <c r="BN392" s="175">
        <f>IF(BN387&lt;='Invoer - uitgebreid'!$K11,'Invoer - uitgebreid'!$J11*$B392,0)</f>
        <v>0</v>
      </c>
      <c r="BO392" s="175">
        <f>IF(BO387&lt;='Invoer - uitgebreid'!$K11,'Invoer - uitgebreid'!$J11*$B392,0)</f>
        <v>0</v>
      </c>
      <c r="BP392" s="175">
        <f>IF(BP387&lt;='Invoer - uitgebreid'!$K11,'Invoer - uitgebreid'!$J11*$B392,0)</f>
        <v>0</v>
      </c>
      <c r="BQ392" s="175">
        <f>IF(BQ387&lt;='Invoer - uitgebreid'!$K11,'Invoer - uitgebreid'!$J11*$B392,0)</f>
        <v>0</v>
      </c>
      <c r="BR392" s="175">
        <f>IF(BR387&lt;='Invoer - uitgebreid'!$K11,'Invoer - uitgebreid'!$J11*$B392,0)</f>
        <v>0</v>
      </c>
      <c r="BS392" s="175">
        <f>IF(BS387&lt;='Invoer - uitgebreid'!$K11,'Invoer - uitgebreid'!$J11*$B392,0)</f>
        <v>0</v>
      </c>
      <c r="BT392" s="175">
        <f>IF(BT387&lt;='Invoer - uitgebreid'!$K11,'Invoer - uitgebreid'!$J11*$B392,0)</f>
        <v>0</v>
      </c>
      <c r="BU392" s="175">
        <f>IF(BU387&lt;='Invoer - uitgebreid'!$K11,'Invoer - uitgebreid'!$J11*$B392,0)</f>
        <v>0</v>
      </c>
      <c r="BV392" s="175">
        <f>IF(BV387&lt;='Invoer - uitgebreid'!$K11,'Invoer - uitgebreid'!$J11*$B392,0)</f>
        <v>0</v>
      </c>
      <c r="BW392" s="175">
        <f>IF(BW387&lt;='Invoer - uitgebreid'!$K11,'Invoer - uitgebreid'!$J11*$B392,0)</f>
        <v>0</v>
      </c>
      <c r="BX392" s="175">
        <f>IF(BX387&lt;='Invoer - uitgebreid'!$K11,'Invoer - uitgebreid'!$J11*$B392,0)</f>
        <v>0</v>
      </c>
      <c r="BY392" s="175">
        <f>IF(BY387&lt;='Invoer - uitgebreid'!$K11,'Invoer - uitgebreid'!$J11*$B392,0)</f>
        <v>0</v>
      </c>
      <c r="BZ392" s="175">
        <f>IF(BZ387&lt;='Invoer - uitgebreid'!$K11,'Invoer - uitgebreid'!$J11*$B392,0)</f>
        <v>0</v>
      </c>
      <c r="CA392" s="175">
        <f>IF(CA387&lt;='Invoer - uitgebreid'!$K11,'Invoer - uitgebreid'!$J11*$B392,0)</f>
        <v>0</v>
      </c>
      <c r="CB392" s="175">
        <f>IF(CB387&lt;='Invoer - uitgebreid'!$K11,'Invoer - uitgebreid'!$J11*$B392,0)</f>
        <v>0</v>
      </c>
      <c r="CC392" s="175">
        <f>IF(CC387&lt;='Invoer - uitgebreid'!$K11,'Invoer - uitgebreid'!$J11*$B392,0)</f>
        <v>0</v>
      </c>
      <c r="CD392" s="175">
        <f>IF(CD387&lt;='Invoer - uitgebreid'!$K11,'Invoer - uitgebreid'!$J11*$B392,0)</f>
        <v>0</v>
      </c>
      <c r="CE392" s="175">
        <f>IF(CE387&lt;='Invoer - uitgebreid'!$K11,'Invoer - uitgebreid'!$J11*$B392,0)</f>
        <v>0</v>
      </c>
      <c r="CF392" s="175">
        <f>IF(CF387&lt;='Invoer - uitgebreid'!$K11,'Invoer - uitgebreid'!$J11*$B392,0)</f>
        <v>0</v>
      </c>
      <c r="CG392" s="175">
        <f>IF(CG387&lt;='Invoer - uitgebreid'!$K11,'Invoer - uitgebreid'!$J11*$B392,0)</f>
        <v>0</v>
      </c>
      <c r="CH392" s="175">
        <f>IF(CH387&lt;='Invoer - uitgebreid'!$K11,'Invoer - uitgebreid'!$J11*$B392,0)</f>
        <v>0</v>
      </c>
      <c r="CI392" s="175">
        <f>IF(CI387&lt;='Invoer - uitgebreid'!$K11,'Invoer - uitgebreid'!$J11*$B392,0)</f>
        <v>0</v>
      </c>
      <c r="CJ392" s="175">
        <f>IF(CJ387&lt;='Invoer - uitgebreid'!$K11,'Invoer - uitgebreid'!$J11*$B392,0)</f>
        <v>0</v>
      </c>
      <c r="CK392" s="175">
        <f>IF(CK387&lt;='Invoer - uitgebreid'!$K11,'Invoer - uitgebreid'!$J11*$B392,0)</f>
        <v>0</v>
      </c>
      <c r="CL392" s="175">
        <f>IF(CL387&lt;='Invoer - uitgebreid'!$K11,'Invoer - uitgebreid'!$J11*$B392,0)</f>
        <v>0</v>
      </c>
      <c r="CM392" s="175">
        <f>IF(CM387&lt;='Invoer - uitgebreid'!$K11,'Invoer - uitgebreid'!$J11*$B392,0)</f>
        <v>0</v>
      </c>
      <c r="CN392" s="175">
        <f>IF(CN387&lt;='Invoer - uitgebreid'!$K11,'Invoer - uitgebreid'!$J11*$B392,0)</f>
        <v>0</v>
      </c>
      <c r="CO392" s="175">
        <f>IF(CO387&lt;='Invoer - uitgebreid'!$K11,'Invoer - uitgebreid'!$J11*$B392,0)</f>
        <v>0</v>
      </c>
      <c r="CP392" s="175">
        <f>IF(CP387&lt;='Invoer - uitgebreid'!$K11,'Invoer - uitgebreid'!$J11*$B392,0)</f>
        <v>0</v>
      </c>
      <c r="CQ392" s="175">
        <f>IF(CQ387&lt;='Invoer - uitgebreid'!$K11,'Invoer - uitgebreid'!$J11*$B392,0)</f>
        <v>0</v>
      </c>
      <c r="CR392" s="175">
        <f>IF(CR387&lt;='Invoer - uitgebreid'!$K11,'Invoer - uitgebreid'!$J11*$B392,0)</f>
        <v>0</v>
      </c>
      <c r="CS392" s="175">
        <f>IF(CS387&lt;='Invoer - uitgebreid'!$K11,'Invoer - uitgebreid'!$J11*$B392,0)</f>
        <v>0</v>
      </c>
      <c r="CT392" s="175">
        <f>IF(CT387&lt;='Invoer - uitgebreid'!$K11,'Invoer - uitgebreid'!$J11*$B392,0)</f>
        <v>0</v>
      </c>
      <c r="CU392" s="175">
        <f>IF(CU387&lt;='Invoer - uitgebreid'!$K11,'Invoer - uitgebreid'!$J11*$B392,0)</f>
        <v>0</v>
      </c>
      <c r="CV392" s="175">
        <f>IF(CV387&lt;='Invoer - uitgebreid'!$K11,'Invoer - uitgebreid'!$J11*$B392,0)</f>
        <v>0</v>
      </c>
      <c r="CW392" s="175">
        <f>IF(CW387&lt;='Invoer - uitgebreid'!$K11,'Invoer - uitgebreid'!$J11*$B392,0)</f>
        <v>0</v>
      </c>
      <c r="CX392" s="175">
        <f>IF(CX387&lt;='Invoer - uitgebreid'!$K11,'Invoer - uitgebreid'!$J11*$B392,0)</f>
        <v>0</v>
      </c>
      <c r="CY392" s="175">
        <f>IF(CY387&lt;='Invoer - uitgebreid'!$K11,'Invoer - uitgebreid'!$J11*$B392,0)</f>
        <v>0</v>
      </c>
    </row>
    <row r="393" spans="1:103" ht="15.75" customHeight="1" thickTop="1" thickBot="1" x14ac:dyDescent="0.35">
      <c r="A393" s="258" t="s">
        <v>489</v>
      </c>
      <c r="B393" s="485">
        <f>'Economische variabelen'!AC78</f>
        <v>0.15</v>
      </c>
      <c r="C393" s="20"/>
      <c r="D393" s="175">
        <f>IF(D387&lt;='Invoer - uitgebreid'!$K11,$B393*D407,0)</f>
        <v>0</v>
      </c>
      <c r="E393" s="175">
        <f>IF(E387&lt;='Invoer - uitgebreid'!$K11,$B393*E407,0)</f>
        <v>0</v>
      </c>
      <c r="F393" s="175">
        <f>IF(F387&lt;='Invoer - uitgebreid'!$K11,$B393*F407,0)</f>
        <v>0</v>
      </c>
      <c r="G393" s="175">
        <f>IF(G387&lt;='Invoer - uitgebreid'!$K11,$B393*G407,0)</f>
        <v>0</v>
      </c>
      <c r="H393" s="175">
        <f>IF(H387&lt;='Invoer - uitgebreid'!$K11,$B393*H407,0)</f>
        <v>0</v>
      </c>
      <c r="I393" s="175">
        <f>IF(I387&lt;='Invoer - uitgebreid'!$K11,$B393*I407,0)</f>
        <v>0</v>
      </c>
      <c r="J393" s="175">
        <f>IF(J387&lt;='Invoer - uitgebreid'!$K11,$B393*J407,0)</f>
        <v>0</v>
      </c>
      <c r="K393" s="175">
        <f>IF(K387&lt;='Invoer - uitgebreid'!$K11,$B393*K407,0)</f>
        <v>0</v>
      </c>
      <c r="L393" s="175">
        <f>IF(L387&lt;='Invoer - uitgebreid'!$K11,$B393*L407,0)</f>
        <v>0</v>
      </c>
      <c r="M393" s="175">
        <f>IF(M387&lt;='Invoer - uitgebreid'!$K11,$B393*M407,0)</f>
        <v>0</v>
      </c>
      <c r="N393" s="175">
        <f>IF(N387&lt;='Invoer - uitgebreid'!$K11,$B393*N407,0)</f>
        <v>0</v>
      </c>
      <c r="O393" s="175">
        <f>IF(O387&lt;='Invoer - uitgebreid'!$K11,$B393*O407,0)</f>
        <v>0</v>
      </c>
      <c r="P393" s="175">
        <f>IF(P387&lt;='Invoer - uitgebreid'!$K11,$B393*P407,0)</f>
        <v>0</v>
      </c>
      <c r="Q393" s="175">
        <f>IF(Q387&lt;='Invoer - uitgebreid'!$K11,$B393*Q407,0)</f>
        <v>0</v>
      </c>
      <c r="R393" s="175">
        <f>IF(R387&lt;='Invoer - uitgebreid'!$K11,$B393*R407,0)</f>
        <v>0</v>
      </c>
      <c r="S393" s="175">
        <f>IF(S387&lt;='Invoer - uitgebreid'!$K11,$B393*S407,0)</f>
        <v>0</v>
      </c>
      <c r="T393" s="175">
        <f>IF(T387&lt;='Invoer - uitgebreid'!$K11,$B393*T407,0)</f>
        <v>0</v>
      </c>
      <c r="U393" s="175">
        <f>IF(U387&lt;='Invoer - uitgebreid'!$K11,$B393*U407,0)</f>
        <v>0</v>
      </c>
      <c r="V393" s="175">
        <f>IF(V387&lt;='Invoer - uitgebreid'!$K11,$B393*V407,0)</f>
        <v>0</v>
      </c>
      <c r="W393" s="175">
        <f>IF(W387&lt;='Invoer - uitgebreid'!$K11,$B393*W407,0)</f>
        <v>0</v>
      </c>
      <c r="X393" s="175">
        <f>IF(X387&lt;='Invoer - uitgebreid'!$K11,$B393*X407,0)</f>
        <v>0</v>
      </c>
      <c r="Y393" s="175">
        <f>IF(Y387&lt;='Invoer - uitgebreid'!$K11,$B393*Y407,0)</f>
        <v>0</v>
      </c>
      <c r="Z393" s="175">
        <f>IF(Z387&lt;='Invoer - uitgebreid'!$K11,$B393*Z407,0)</f>
        <v>0</v>
      </c>
      <c r="AA393" s="175">
        <f>IF(AA387&lt;='Invoer - uitgebreid'!$K11,$B393*AA407,0)</f>
        <v>0</v>
      </c>
      <c r="AB393" s="175">
        <f>IF(AB387&lt;='Invoer - uitgebreid'!$K11,$B393*AB407,0)</f>
        <v>0</v>
      </c>
      <c r="AC393" s="175">
        <f>IF(AC387&lt;='Invoer - uitgebreid'!$K11,$B393*AC407,0)</f>
        <v>0</v>
      </c>
      <c r="AD393" s="175">
        <f>IF(AD387&lt;='Invoer - uitgebreid'!$K11,$B393*AD407,0)</f>
        <v>0</v>
      </c>
      <c r="AE393" s="175">
        <f>IF(AE387&lt;='Invoer - uitgebreid'!$K11,$B393*AE407,0)</f>
        <v>0</v>
      </c>
      <c r="AF393" s="175">
        <f>IF(AF387&lt;='Invoer - uitgebreid'!$K11,$B393*AF407,0)</f>
        <v>0</v>
      </c>
      <c r="AG393" s="175">
        <f>IF(AG387&lt;='Invoer - uitgebreid'!$K11,$B393*AG407,0)</f>
        <v>0</v>
      </c>
      <c r="AH393" s="175">
        <f>IF(AH387&lt;='Invoer - uitgebreid'!$K11,$B393*AH407,0)</f>
        <v>0</v>
      </c>
      <c r="AI393" s="175">
        <f>IF(AI387&lt;='Invoer - uitgebreid'!$K11,$B393*AI407,0)</f>
        <v>0</v>
      </c>
      <c r="AJ393" s="175">
        <f>IF(AJ387&lt;='Invoer - uitgebreid'!$K11,$B393*AJ407,0)</f>
        <v>0</v>
      </c>
      <c r="AK393" s="175">
        <f>IF(AK387&lt;='Invoer - uitgebreid'!$K11,$B393*AK407,0)</f>
        <v>0</v>
      </c>
      <c r="AL393" s="175">
        <f>IF(AL387&lt;='Invoer - uitgebreid'!$K11,$B393*AL407,0)</f>
        <v>0</v>
      </c>
      <c r="AM393" s="175">
        <f>IF(AM387&lt;='Invoer - uitgebreid'!$K11,$B393*AM407,0)</f>
        <v>0</v>
      </c>
      <c r="AN393" s="175">
        <f>IF(AN387&lt;='Invoer - uitgebreid'!$K11,$B393*AN407,0)</f>
        <v>0</v>
      </c>
      <c r="AO393" s="175">
        <f>IF(AO387&lt;='Invoer - uitgebreid'!$K11,$B393*AO407,0)</f>
        <v>0</v>
      </c>
      <c r="AP393" s="175">
        <f>IF(AP387&lt;='Invoer - uitgebreid'!$K11,$B393*AP407,0)</f>
        <v>0</v>
      </c>
      <c r="AQ393" s="175">
        <f>IF(AQ387&lt;='Invoer - uitgebreid'!$K11,$B393*AQ407,0)</f>
        <v>0</v>
      </c>
      <c r="AR393" s="175">
        <f>IF(AR387&lt;='Invoer - uitgebreid'!$K11,$B393*AR407,0)</f>
        <v>0</v>
      </c>
      <c r="AS393" s="175">
        <f>IF(AS387&lt;='Invoer - uitgebreid'!$K11,$B393*AS407,0)</f>
        <v>0</v>
      </c>
      <c r="AT393" s="175">
        <f>IF(AT387&lt;='Invoer - uitgebreid'!$K11,$B393*AT407,0)</f>
        <v>0</v>
      </c>
      <c r="AU393" s="175">
        <f>IF(AU387&lt;='Invoer - uitgebreid'!$K11,$B393*AU407,0)</f>
        <v>0</v>
      </c>
      <c r="AV393" s="175">
        <f>IF(AV387&lt;='Invoer - uitgebreid'!$K11,$B393*AV407,0)</f>
        <v>0</v>
      </c>
      <c r="AW393" s="175">
        <f>IF(AW387&lt;='Invoer - uitgebreid'!$K11,$B393*AW407,0)</f>
        <v>0</v>
      </c>
      <c r="AX393" s="175">
        <f>IF(AX387&lt;='Invoer - uitgebreid'!$K11,$B393*AX407,0)</f>
        <v>0</v>
      </c>
      <c r="AY393" s="175">
        <f>IF(AY387&lt;='Invoer - uitgebreid'!$K11,$B393*AY407,0)</f>
        <v>0</v>
      </c>
      <c r="AZ393" s="175">
        <f>IF(AZ387&lt;='Invoer - uitgebreid'!$K11,$B393*AZ407,0)</f>
        <v>0</v>
      </c>
      <c r="BA393" s="175">
        <f>IF(BA387&lt;='Invoer - uitgebreid'!$K11,$B393*BA407,0)</f>
        <v>0</v>
      </c>
      <c r="BB393" s="175">
        <f>IF(BB387&lt;='Invoer - uitgebreid'!$K11,$B393*BB407,0)</f>
        <v>0</v>
      </c>
      <c r="BC393" s="175">
        <f>IF(BC387&lt;='Invoer - uitgebreid'!$K11,$B393*BC407,0)</f>
        <v>0</v>
      </c>
      <c r="BD393" s="175">
        <f>IF(BD387&lt;='Invoer - uitgebreid'!$K11,$B393*BD407,0)</f>
        <v>0</v>
      </c>
      <c r="BE393" s="175">
        <f>IF(BE387&lt;='Invoer - uitgebreid'!$K11,$B393*BE407,0)</f>
        <v>0</v>
      </c>
      <c r="BF393" s="175">
        <f>IF(BF387&lt;='Invoer - uitgebreid'!$K11,$B393*BF407,0)</f>
        <v>0</v>
      </c>
      <c r="BG393" s="175">
        <f>IF(BG387&lt;='Invoer - uitgebreid'!$K11,$B393*BG407,0)</f>
        <v>0</v>
      </c>
      <c r="BH393" s="175">
        <f>IF(BH387&lt;='Invoer - uitgebreid'!$K11,$B393*BH407,0)</f>
        <v>0</v>
      </c>
      <c r="BI393" s="175">
        <f>IF(BI387&lt;='Invoer - uitgebreid'!$K11,$B393*BI407,0)</f>
        <v>0</v>
      </c>
      <c r="BJ393" s="175">
        <f>IF(BJ387&lt;='Invoer - uitgebreid'!$K11,$B393*BJ407,0)</f>
        <v>0</v>
      </c>
      <c r="BK393" s="175">
        <f>IF(BK387&lt;='Invoer - uitgebreid'!$K11,$B393*BK407,0)</f>
        <v>0</v>
      </c>
      <c r="BL393" s="175">
        <f>IF(BL387&lt;='Invoer - uitgebreid'!$K11,$B393*BL407,0)</f>
        <v>0</v>
      </c>
      <c r="BM393" s="175">
        <f>IF(BM387&lt;='Invoer - uitgebreid'!$K11,$B393*BM407,0)</f>
        <v>0</v>
      </c>
      <c r="BN393" s="175">
        <f>IF(BN387&lt;='Invoer - uitgebreid'!$K11,$B393*BN407,0)</f>
        <v>0</v>
      </c>
      <c r="BO393" s="175">
        <f>IF(BO387&lt;='Invoer - uitgebreid'!$K11,$B393*BO407,0)</f>
        <v>0</v>
      </c>
      <c r="BP393" s="175">
        <f>IF(BP387&lt;='Invoer - uitgebreid'!$K11,$B393*BP407,0)</f>
        <v>0</v>
      </c>
      <c r="BQ393" s="175">
        <f>IF(BQ387&lt;='Invoer - uitgebreid'!$K11,$B393*BQ407,0)</f>
        <v>0</v>
      </c>
      <c r="BR393" s="175">
        <f>IF(BR387&lt;='Invoer - uitgebreid'!$K11,$B393*BR407,0)</f>
        <v>0</v>
      </c>
      <c r="BS393" s="175">
        <f>IF(BS387&lt;='Invoer - uitgebreid'!$K11,$B393*BS407,0)</f>
        <v>0</v>
      </c>
      <c r="BT393" s="175">
        <f>IF(BT387&lt;='Invoer - uitgebreid'!$K11,$B393*BT407,0)</f>
        <v>0</v>
      </c>
      <c r="BU393" s="175">
        <f>IF(BU387&lt;='Invoer - uitgebreid'!$K11,$B393*BU407,0)</f>
        <v>0</v>
      </c>
      <c r="BV393" s="175">
        <f>IF(BV387&lt;='Invoer - uitgebreid'!$K11,$B393*BV407,0)</f>
        <v>0</v>
      </c>
      <c r="BW393" s="175">
        <f>IF(BW387&lt;='Invoer - uitgebreid'!$K11,$B393*BW407,0)</f>
        <v>0</v>
      </c>
      <c r="BX393" s="175">
        <f>IF(BX387&lt;='Invoer - uitgebreid'!$K11,$B393*BX407,0)</f>
        <v>0</v>
      </c>
      <c r="BY393" s="175">
        <f>IF(BY387&lt;='Invoer - uitgebreid'!$K11,$B393*BY407,0)</f>
        <v>0</v>
      </c>
      <c r="BZ393" s="175">
        <f>IF(BZ387&lt;='Invoer - uitgebreid'!$K11,$B393*BZ407,0)</f>
        <v>0</v>
      </c>
      <c r="CA393" s="175">
        <f>IF(CA387&lt;='Invoer - uitgebreid'!$K11,$B393*CA407,0)</f>
        <v>0</v>
      </c>
      <c r="CB393" s="175">
        <f>IF(CB387&lt;='Invoer - uitgebreid'!$K11,$B393*CB407,0)</f>
        <v>0</v>
      </c>
      <c r="CC393" s="175">
        <f>IF(CC387&lt;='Invoer - uitgebreid'!$K11,$B393*CC407,0)</f>
        <v>0</v>
      </c>
      <c r="CD393" s="175">
        <f>IF(CD387&lt;='Invoer - uitgebreid'!$K11,$B393*CD407,0)</f>
        <v>0</v>
      </c>
      <c r="CE393" s="175">
        <f>IF(CE387&lt;='Invoer - uitgebreid'!$K11,$B393*CE407,0)</f>
        <v>0</v>
      </c>
      <c r="CF393" s="175">
        <f>IF(CF387&lt;='Invoer - uitgebreid'!$K11,$B393*CF407,0)</f>
        <v>0</v>
      </c>
      <c r="CG393" s="175">
        <f>IF(CG387&lt;='Invoer - uitgebreid'!$K11,$B393*CG407,0)</f>
        <v>0</v>
      </c>
      <c r="CH393" s="175">
        <f>IF(CH387&lt;='Invoer - uitgebreid'!$K11,$B393*CH407,0)</f>
        <v>0</v>
      </c>
      <c r="CI393" s="175">
        <f>IF(CI387&lt;='Invoer - uitgebreid'!$K11,$B393*CI407,0)</f>
        <v>0</v>
      </c>
      <c r="CJ393" s="175">
        <f>IF(CJ387&lt;='Invoer - uitgebreid'!$K11,$B393*CJ407,0)</f>
        <v>0</v>
      </c>
      <c r="CK393" s="175">
        <f>IF(CK387&lt;='Invoer - uitgebreid'!$K11,$B393*CK407,0)</f>
        <v>0</v>
      </c>
      <c r="CL393" s="175">
        <f>IF(CL387&lt;='Invoer - uitgebreid'!$K11,$B393*CL407,0)</f>
        <v>0</v>
      </c>
      <c r="CM393" s="175">
        <f>IF(CM387&lt;='Invoer - uitgebreid'!$K11,$B393*CM407,0)</f>
        <v>0</v>
      </c>
      <c r="CN393" s="175">
        <f>IF(CN387&lt;='Invoer - uitgebreid'!$K11,$B393*CN407,0)</f>
        <v>0</v>
      </c>
      <c r="CO393" s="175">
        <f>IF(CO387&lt;='Invoer - uitgebreid'!$K11,$B393*CO407,0)</f>
        <v>0</v>
      </c>
      <c r="CP393" s="175">
        <f>IF(CP387&lt;='Invoer - uitgebreid'!$K11,$B393*CP407,0)</f>
        <v>0</v>
      </c>
      <c r="CQ393" s="175">
        <f>IF(CQ387&lt;='Invoer - uitgebreid'!$K11,$B393*CQ407,0)</f>
        <v>0</v>
      </c>
      <c r="CR393" s="175">
        <f>IF(CR387&lt;='Invoer - uitgebreid'!$K11,$B393*CR407,0)</f>
        <v>0</v>
      </c>
      <c r="CS393" s="175">
        <f>IF(CS387&lt;='Invoer - uitgebreid'!$K11,$B393*CS407,0)</f>
        <v>0</v>
      </c>
      <c r="CT393" s="175">
        <f>IF(CT387&lt;='Invoer - uitgebreid'!$K11,$B393*CT407,0)</f>
        <v>0</v>
      </c>
      <c r="CU393" s="175">
        <f>IF(CU387&lt;='Invoer - uitgebreid'!$K11,$B393*CU407,0)</f>
        <v>0</v>
      </c>
      <c r="CV393" s="175">
        <f>IF(CV387&lt;='Invoer - uitgebreid'!$K11,$B393*CV407,0)</f>
        <v>0</v>
      </c>
      <c r="CW393" s="175">
        <f>IF(CW387&lt;='Invoer - uitgebreid'!$K11,$B393*CW407,0)</f>
        <v>0</v>
      </c>
      <c r="CX393" s="175">
        <f>IF(CX387&lt;='Invoer - uitgebreid'!$K11,$B393*CX407,0)</f>
        <v>0</v>
      </c>
      <c r="CY393" s="175">
        <f>IF(CY387&lt;='Invoer - uitgebreid'!$K11,$B393*CY407,0)</f>
        <v>0</v>
      </c>
    </row>
    <row r="394" spans="1:103" ht="15.75" customHeight="1" thickTop="1" thickBot="1" x14ac:dyDescent="0.35">
      <c r="A394" s="265" t="s">
        <v>93</v>
      </c>
      <c r="B394" s="261">
        <f>'Economische variabelen'!AC79</f>
        <v>0</v>
      </c>
      <c r="C394" s="20"/>
      <c r="D394" s="614">
        <f>IF(D387&lt;='Invoer - uitgebreid'!$K11,'Invoer - uitgebreid'!$J11*$B394,0)</f>
        <v>0</v>
      </c>
      <c r="E394" s="614">
        <f>IF(E387&lt;='Invoer - uitgebreid'!$K11,'Invoer - uitgebreid'!$J11*$B394,0)</f>
        <v>0</v>
      </c>
      <c r="F394" s="614">
        <f>IF(F387&lt;='Invoer - uitgebreid'!$K11,'Invoer - uitgebreid'!$J11*$B394,0)</f>
        <v>0</v>
      </c>
      <c r="G394" s="614">
        <f>IF(G387&lt;='Invoer - uitgebreid'!$K11,'Invoer - uitgebreid'!$J11*$B394,0)</f>
        <v>0</v>
      </c>
      <c r="H394" s="614">
        <f>IF(H387&lt;='Invoer - uitgebreid'!$K11,'Invoer - uitgebreid'!$J11*$B394,0)</f>
        <v>0</v>
      </c>
      <c r="I394" s="614">
        <f>IF(I387&lt;='Invoer - uitgebreid'!$K11,'Invoer - uitgebreid'!$J11*$B394,0)</f>
        <v>0</v>
      </c>
      <c r="J394" s="614">
        <f>IF(J387&lt;='Invoer - uitgebreid'!$K11,'Invoer - uitgebreid'!$J11*$B394,0)</f>
        <v>0</v>
      </c>
      <c r="K394" s="614">
        <f>IF(K387&lt;='Invoer - uitgebreid'!$K11,'Invoer - uitgebreid'!$J11*$B394,0)</f>
        <v>0</v>
      </c>
      <c r="L394" s="614">
        <f>IF(L387&lt;='Invoer - uitgebreid'!$K11,'Invoer - uitgebreid'!$J11*$B394,0)</f>
        <v>0</v>
      </c>
      <c r="M394" s="614">
        <f>IF(M387&lt;='Invoer - uitgebreid'!$K11,'Invoer - uitgebreid'!$J11*$B394,0)</f>
        <v>0</v>
      </c>
      <c r="N394" s="614">
        <f>IF(N387&lt;='Invoer - uitgebreid'!$K11,'Invoer - uitgebreid'!$J11*$B394,0)</f>
        <v>0</v>
      </c>
      <c r="O394" s="614">
        <f>IF(O387&lt;='Invoer - uitgebreid'!$K11,'Invoer - uitgebreid'!$J11*$B394,0)</f>
        <v>0</v>
      </c>
      <c r="P394" s="614">
        <f>IF(P387&lt;='Invoer - uitgebreid'!$K11,'Invoer - uitgebreid'!$J11*$B394,0)</f>
        <v>0</v>
      </c>
      <c r="Q394" s="614">
        <f>IF(Q387&lt;='Invoer - uitgebreid'!$K11,'Invoer - uitgebreid'!$J11*$B394,0)</f>
        <v>0</v>
      </c>
      <c r="R394" s="614">
        <f>IF(R387&lt;='Invoer - uitgebreid'!$K11,'Invoer - uitgebreid'!$J11*$B394,0)</f>
        <v>0</v>
      </c>
      <c r="S394" s="614">
        <f>IF(S387&lt;='Invoer - uitgebreid'!$K11,'Invoer - uitgebreid'!$J11*$B394,0)</f>
        <v>0</v>
      </c>
      <c r="T394" s="614">
        <f>IF(T387&lt;='Invoer - uitgebreid'!$K11,'Invoer - uitgebreid'!$J11*$B394,0)</f>
        <v>0</v>
      </c>
      <c r="U394" s="614">
        <f>IF(U387&lt;='Invoer - uitgebreid'!$K11,'Invoer - uitgebreid'!$J11*$B394,0)</f>
        <v>0</v>
      </c>
      <c r="V394" s="614">
        <f>IF(V387&lt;='Invoer - uitgebreid'!$K11,'Invoer - uitgebreid'!$J11*$B394,0)</f>
        <v>0</v>
      </c>
      <c r="W394" s="614">
        <f>IF(W387&lt;='Invoer - uitgebreid'!$K11,'Invoer - uitgebreid'!$J11*$B394,0)</f>
        <v>0</v>
      </c>
      <c r="X394" s="614">
        <f>IF(X387&lt;='Invoer - uitgebreid'!$K11,'Invoer - uitgebreid'!$J11*$B394,0)</f>
        <v>0</v>
      </c>
      <c r="Y394" s="614">
        <f>IF(Y387&lt;='Invoer - uitgebreid'!$K11,'Invoer - uitgebreid'!$J11*$B394,0)</f>
        <v>0</v>
      </c>
      <c r="Z394" s="614">
        <f>IF(Z387&lt;='Invoer - uitgebreid'!$K11,'Invoer - uitgebreid'!$J11*$B394,0)</f>
        <v>0</v>
      </c>
      <c r="AA394" s="614">
        <f>IF(AA387&lt;='Invoer - uitgebreid'!$K11,'Invoer - uitgebreid'!$J11*$B394,0)</f>
        <v>0</v>
      </c>
      <c r="AB394" s="614">
        <f>IF(AB387&lt;='Invoer - uitgebreid'!$K11,'Invoer - uitgebreid'!$J11*$B394,0)</f>
        <v>0</v>
      </c>
      <c r="AC394" s="614">
        <f>IF(AC387&lt;='Invoer - uitgebreid'!$K11,'Invoer - uitgebreid'!$J11*$B394,0)</f>
        <v>0</v>
      </c>
      <c r="AD394" s="614">
        <f>IF(AD387&lt;='Invoer - uitgebreid'!$K11,'Invoer - uitgebreid'!$J11*$B394,0)</f>
        <v>0</v>
      </c>
      <c r="AE394" s="614">
        <f>IF(AE387&lt;='Invoer - uitgebreid'!$K11,'Invoer - uitgebreid'!$J11*$B394,0)</f>
        <v>0</v>
      </c>
      <c r="AF394" s="614">
        <f>IF(AF387&lt;='Invoer - uitgebreid'!$K11,'Invoer - uitgebreid'!$J11*$B394,0)</f>
        <v>0</v>
      </c>
      <c r="AG394" s="614">
        <f>IF(AG387&lt;='Invoer - uitgebreid'!$K11,'Invoer - uitgebreid'!$J11*$B394,0)</f>
        <v>0</v>
      </c>
      <c r="AH394" s="614">
        <f>IF(AH387&lt;='Invoer - uitgebreid'!$K11,'Invoer - uitgebreid'!$J11*$B394,0)</f>
        <v>0</v>
      </c>
      <c r="AI394" s="614">
        <f>IF(AI387&lt;='Invoer - uitgebreid'!$K11,'Invoer - uitgebreid'!$J11*$B394,0)</f>
        <v>0</v>
      </c>
      <c r="AJ394" s="614">
        <f>IF(AJ387&lt;='Invoer - uitgebreid'!$K11,'Invoer - uitgebreid'!$J11*$B394,0)</f>
        <v>0</v>
      </c>
      <c r="AK394" s="614">
        <f>IF(AK387&lt;='Invoer - uitgebreid'!$K11,'Invoer - uitgebreid'!$J11*$B394,0)</f>
        <v>0</v>
      </c>
      <c r="AL394" s="614">
        <f>IF(AL387&lt;='Invoer - uitgebreid'!$K11,'Invoer - uitgebreid'!$J11*$B394,0)</f>
        <v>0</v>
      </c>
      <c r="AM394" s="614">
        <f>IF(AM387&lt;='Invoer - uitgebreid'!$K11,'Invoer - uitgebreid'!$J11*$B394,0)</f>
        <v>0</v>
      </c>
      <c r="AN394" s="614">
        <f>IF(AN387&lt;='Invoer - uitgebreid'!$K11,'Invoer - uitgebreid'!$J11*$B394,0)</f>
        <v>0</v>
      </c>
      <c r="AO394" s="614">
        <f>IF(AO387&lt;='Invoer - uitgebreid'!$K11,'Invoer - uitgebreid'!$J11*$B394,0)</f>
        <v>0</v>
      </c>
      <c r="AP394" s="614">
        <f>IF(AP387&lt;='Invoer - uitgebreid'!$K11,'Invoer - uitgebreid'!$J11*$B394,0)</f>
        <v>0</v>
      </c>
      <c r="AQ394" s="614">
        <f>IF(AQ387&lt;='Invoer - uitgebreid'!$K11,'Invoer - uitgebreid'!$J11*$B394,0)</f>
        <v>0</v>
      </c>
      <c r="AR394" s="614">
        <f>IF(AR387&lt;='Invoer - uitgebreid'!$K11,'Invoer - uitgebreid'!$J11*$B394,0)</f>
        <v>0</v>
      </c>
      <c r="AS394" s="614">
        <f>IF(AS387&lt;='Invoer - uitgebreid'!$K11,'Invoer - uitgebreid'!$J11*$B394,0)</f>
        <v>0</v>
      </c>
      <c r="AT394" s="614">
        <f>IF(AT387&lt;='Invoer - uitgebreid'!$K11,'Invoer - uitgebreid'!$J11*$B394,0)</f>
        <v>0</v>
      </c>
      <c r="AU394" s="614">
        <f>IF(AU387&lt;='Invoer - uitgebreid'!$K11,'Invoer - uitgebreid'!$J11*$B394,0)</f>
        <v>0</v>
      </c>
      <c r="AV394" s="614">
        <f>IF(AV387&lt;='Invoer - uitgebreid'!$K11,'Invoer - uitgebreid'!$J11*$B394,0)</f>
        <v>0</v>
      </c>
      <c r="AW394" s="614">
        <f>IF(AW387&lt;='Invoer - uitgebreid'!$K11,'Invoer - uitgebreid'!$J11*$B394,0)</f>
        <v>0</v>
      </c>
      <c r="AX394" s="614">
        <f>IF(AX387&lt;='Invoer - uitgebreid'!$K11,'Invoer - uitgebreid'!$J11*$B394,0)</f>
        <v>0</v>
      </c>
      <c r="AY394" s="614">
        <f>IF(AY387&lt;='Invoer - uitgebreid'!$K11,'Invoer - uitgebreid'!$J11*$B394,0)</f>
        <v>0</v>
      </c>
      <c r="AZ394" s="614">
        <f>IF(AZ387&lt;='Invoer - uitgebreid'!$K11,'Invoer - uitgebreid'!$J11*$B394,0)</f>
        <v>0</v>
      </c>
      <c r="BA394" s="614">
        <f>IF(BA387&lt;='Invoer - uitgebreid'!$K11,'Invoer - uitgebreid'!$J11*$B394,0)</f>
        <v>0</v>
      </c>
      <c r="BB394" s="614">
        <f>IF(BB387&lt;='Invoer - uitgebreid'!$K11,'Invoer - uitgebreid'!$J11*$B394,0)</f>
        <v>0</v>
      </c>
      <c r="BC394" s="614">
        <f>IF(BC387&lt;='Invoer - uitgebreid'!$K11,'Invoer - uitgebreid'!$J11*$B394,0)</f>
        <v>0</v>
      </c>
      <c r="BD394" s="614">
        <f>IF(BD387&lt;='Invoer - uitgebreid'!$K11,'Invoer - uitgebreid'!$J11*$B394,0)</f>
        <v>0</v>
      </c>
      <c r="BE394" s="614">
        <f>IF(BE387&lt;='Invoer - uitgebreid'!$K11,'Invoer - uitgebreid'!$J11*$B394,0)</f>
        <v>0</v>
      </c>
      <c r="BF394" s="614">
        <f>IF(BF387&lt;='Invoer - uitgebreid'!$K11,'Invoer - uitgebreid'!$J11*$B394,0)</f>
        <v>0</v>
      </c>
      <c r="BG394" s="614">
        <f>IF(BG387&lt;='Invoer - uitgebreid'!$K11,'Invoer - uitgebreid'!$J11*$B394,0)</f>
        <v>0</v>
      </c>
      <c r="BH394" s="614">
        <f>IF(BH387&lt;='Invoer - uitgebreid'!$K11,'Invoer - uitgebreid'!$J11*$B394,0)</f>
        <v>0</v>
      </c>
      <c r="BI394" s="614">
        <f>IF(BI387&lt;='Invoer - uitgebreid'!$K11,'Invoer - uitgebreid'!$J11*$B394,0)</f>
        <v>0</v>
      </c>
      <c r="BJ394" s="614">
        <f>IF(BJ387&lt;='Invoer - uitgebreid'!$K11,'Invoer - uitgebreid'!$J11*$B394,0)</f>
        <v>0</v>
      </c>
      <c r="BK394" s="614">
        <f>IF(BK387&lt;='Invoer - uitgebreid'!$K11,'Invoer - uitgebreid'!$J11*$B394,0)</f>
        <v>0</v>
      </c>
      <c r="BL394" s="614">
        <f>IF(BL387&lt;='Invoer - uitgebreid'!$K11,'Invoer - uitgebreid'!$J11*$B394,0)</f>
        <v>0</v>
      </c>
      <c r="BM394" s="614">
        <f>IF(BM387&lt;='Invoer - uitgebreid'!$K11,'Invoer - uitgebreid'!$J11*$B394,0)</f>
        <v>0</v>
      </c>
      <c r="BN394" s="614">
        <f>IF(BN387&lt;='Invoer - uitgebreid'!$K11,'Invoer - uitgebreid'!$J11*$B394,0)</f>
        <v>0</v>
      </c>
      <c r="BO394" s="614">
        <f>IF(BO387&lt;='Invoer - uitgebreid'!$K11,'Invoer - uitgebreid'!$J11*$B394,0)</f>
        <v>0</v>
      </c>
      <c r="BP394" s="614">
        <f>IF(BP387&lt;='Invoer - uitgebreid'!$K11,'Invoer - uitgebreid'!$J11*$B394,0)</f>
        <v>0</v>
      </c>
      <c r="BQ394" s="614">
        <f>IF(BQ387&lt;='Invoer - uitgebreid'!$K11,'Invoer - uitgebreid'!$J11*$B394,0)</f>
        <v>0</v>
      </c>
      <c r="BR394" s="614">
        <f>IF(BR387&lt;='Invoer - uitgebreid'!$K11,'Invoer - uitgebreid'!$J11*$B394,0)</f>
        <v>0</v>
      </c>
      <c r="BS394" s="614">
        <f>IF(BS387&lt;='Invoer - uitgebreid'!$K11,'Invoer - uitgebreid'!$J11*$B394,0)</f>
        <v>0</v>
      </c>
      <c r="BT394" s="614">
        <f>IF(BT387&lt;='Invoer - uitgebreid'!$K11,'Invoer - uitgebreid'!$J11*$B394,0)</f>
        <v>0</v>
      </c>
      <c r="BU394" s="614">
        <f>IF(BU387&lt;='Invoer - uitgebreid'!$K11,'Invoer - uitgebreid'!$J11*$B394,0)</f>
        <v>0</v>
      </c>
      <c r="BV394" s="614">
        <f>IF(BV387&lt;='Invoer - uitgebreid'!$K11,'Invoer - uitgebreid'!$J11*$B394,0)</f>
        <v>0</v>
      </c>
      <c r="BW394" s="614">
        <f>IF(BW387&lt;='Invoer - uitgebreid'!$K11,'Invoer - uitgebreid'!$J11*$B394,0)</f>
        <v>0</v>
      </c>
      <c r="BX394" s="614">
        <f>IF(BX387&lt;='Invoer - uitgebreid'!$K11,'Invoer - uitgebreid'!$J11*$B394,0)</f>
        <v>0</v>
      </c>
      <c r="BY394" s="614">
        <f>IF(BY387&lt;='Invoer - uitgebreid'!$K11,'Invoer - uitgebreid'!$J11*$B394,0)</f>
        <v>0</v>
      </c>
      <c r="BZ394" s="614">
        <f>IF(BZ387&lt;='Invoer - uitgebreid'!$K11,'Invoer - uitgebreid'!$J11*$B394,0)</f>
        <v>0</v>
      </c>
      <c r="CA394" s="614">
        <f>IF(CA387&lt;='Invoer - uitgebreid'!$K11,'Invoer - uitgebreid'!$J11*$B394,0)</f>
        <v>0</v>
      </c>
      <c r="CB394" s="614">
        <f>IF(CB387&lt;='Invoer - uitgebreid'!$K11,'Invoer - uitgebreid'!$J11*$B394,0)</f>
        <v>0</v>
      </c>
      <c r="CC394" s="614">
        <f>IF(CC387&lt;='Invoer - uitgebreid'!$K11,'Invoer - uitgebreid'!$J11*$B394,0)</f>
        <v>0</v>
      </c>
      <c r="CD394" s="614">
        <f>IF(CD387&lt;='Invoer - uitgebreid'!$K11,'Invoer - uitgebreid'!$J11*$B394,0)</f>
        <v>0</v>
      </c>
      <c r="CE394" s="614">
        <f>IF(CE387&lt;='Invoer - uitgebreid'!$K11,'Invoer - uitgebreid'!$J11*$B394,0)</f>
        <v>0</v>
      </c>
      <c r="CF394" s="614">
        <f>IF(CF387&lt;='Invoer - uitgebreid'!$K11,'Invoer - uitgebreid'!$J11*$B394,0)</f>
        <v>0</v>
      </c>
      <c r="CG394" s="614">
        <f>IF(CG387&lt;='Invoer - uitgebreid'!$K11,'Invoer - uitgebreid'!$J11*$B394,0)</f>
        <v>0</v>
      </c>
      <c r="CH394" s="614">
        <f>IF(CH387&lt;='Invoer - uitgebreid'!$K11,'Invoer - uitgebreid'!$J11*$B394,0)</f>
        <v>0</v>
      </c>
      <c r="CI394" s="614">
        <f>IF(CI387&lt;='Invoer - uitgebreid'!$K11,'Invoer - uitgebreid'!$J11*$B394,0)</f>
        <v>0</v>
      </c>
      <c r="CJ394" s="614">
        <f>IF(CJ387&lt;='Invoer - uitgebreid'!$K11,'Invoer - uitgebreid'!$J11*$B394,0)</f>
        <v>0</v>
      </c>
      <c r="CK394" s="614">
        <f>IF(CK387&lt;='Invoer - uitgebreid'!$K11,'Invoer - uitgebreid'!$J11*$B394,0)</f>
        <v>0</v>
      </c>
      <c r="CL394" s="614">
        <f>IF(CL387&lt;='Invoer - uitgebreid'!$K11,'Invoer - uitgebreid'!$J11*$B394,0)</f>
        <v>0</v>
      </c>
      <c r="CM394" s="614">
        <f>IF(CM387&lt;='Invoer - uitgebreid'!$K11,'Invoer - uitgebreid'!$J11*$B394,0)</f>
        <v>0</v>
      </c>
      <c r="CN394" s="614">
        <f>IF(CN387&lt;='Invoer - uitgebreid'!$K11,'Invoer - uitgebreid'!$J11*$B394,0)</f>
        <v>0</v>
      </c>
      <c r="CO394" s="614">
        <f>IF(CO387&lt;='Invoer - uitgebreid'!$K11,'Invoer - uitgebreid'!$J11*$B394,0)</f>
        <v>0</v>
      </c>
      <c r="CP394" s="614">
        <f>IF(CP387&lt;='Invoer - uitgebreid'!$K11,'Invoer - uitgebreid'!$J11*$B394,0)</f>
        <v>0</v>
      </c>
      <c r="CQ394" s="614">
        <f>IF(CQ387&lt;='Invoer - uitgebreid'!$K11,'Invoer - uitgebreid'!$J11*$B394,0)</f>
        <v>0</v>
      </c>
      <c r="CR394" s="614">
        <f>IF(CR387&lt;='Invoer - uitgebreid'!$K11,'Invoer - uitgebreid'!$J11*$B394,0)</f>
        <v>0</v>
      </c>
      <c r="CS394" s="614">
        <f>IF(CS387&lt;='Invoer - uitgebreid'!$K11,'Invoer - uitgebreid'!$J11*$B394,0)</f>
        <v>0</v>
      </c>
      <c r="CT394" s="614">
        <f>IF(CT387&lt;='Invoer - uitgebreid'!$K11,'Invoer - uitgebreid'!$J11*$B394,0)</f>
        <v>0</v>
      </c>
      <c r="CU394" s="614">
        <f>IF(CU387&lt;='Invoer - uitgebreid'!$K11,'Invoer - uitgebreid'!$J11*$B394,0)</f>
        <v>0</v>
      </c>
      <c r="CV394" s="614">
        <f>IF(CV387&lt;='Invoer - uitgebreid'!$K11,'Invoer - uitgebreid'!$J11*$B394,0)</f>
        <v>0</v>
      </c>
      <c r="CW394" s="614">
        <f>IF(CW387&lt;='Invoer - uitgebreid'!$K11,'Invoer - uitgebreid'!$J11*$B394,0)</f>
        <v>0</v>
      </c>
      <c r="CX394" s="614">
        <f>IF(CX387&lt;='Invoer - uitgebreid'!$K11,'Invoer - uitgebreid'!$J11*$B394,0)</f>
        <v>0</v>
      </c>
      <c r="CY394" s="614">
        <f>IF(CY387&lt;='Invoer - uitgebreid'!$K11,'Invoer - uitgebreid'!$J11*$B394,0)</f>
        <v>0</v>
      </c>
    </row>
    <row r="395" spans="1:103" ht="15.75" customHeight="1" thickTop="1" x14ac:dyDescent="0.3">
      <c r="A395" s="16"/>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c r="AZ395" s="20"/>
      <c r="BA395" s="20"/>
      <c r="BB395" s="20"/>
      <c r="BC395" s="20"/>
      <c r="BD395" s="20"/>
      <c r="BE395" s="20"/>
      <c r="BF395" s="20"/>
      <c r="BG395" s="20"/>
      <c r="BH395" s="20"/>
      <c r="BI395" s="20"/>
      <c r="BJ395" s="20"/>
      <c r="BK395" s="20"/>
      <c r="BL395" s="20"/>
      <c r="BM395" s="20"/>
      <c r="BN395" s="20"/>
      <c r="BO395" s="20"/>
      <c r="BP395" s="20"/>
      <c r="BQ395" s="20"/>
      <c r="BR395" s="20"/>
      <c r="BS395" s="20"/>
      <c r="BT395" s="20"/>
      <c r="BU395" s="20"/>
      <c r="BV395" s="20"/>
      <c r="BW395" s="20"/>
      <c r="BX395" s="20"/>
      <c r="BY395" s="20"/>
      <c r="BZ395" s="20"/>
      <c r="CA395" s="20"/>
      <c r="CB395" s="20"/>
      <c r="CC395" s="20"/>
      <c r="CD395" s="20"/>
      <c r="CE395" s="20"/>
      <c r="CF395" s="20"/>
      <c r="CG395" s="20"/>
      <c r="CH395" s="20"/>
      <c r="CI395" s="20"/>
      <c r="CJ395" s="20"/>
      <c r="CK395" s="20"/>
      <c r="CL395" s="20"/>
      <c r="CM395" s="20"/>
      <c r="CN395" s="20"/>
      <c r="CO395" s="20"/>
      <c r="CP395" s="20"/>
      <c r="CQ395" s="20"/>
      <c r="CR395" s="20"/>
      <c r="CS395" s="20"/>
      <c r="CT395" s="20"/>
      <c r="CU395" s="20"/>
      <c r="CV395" s="20"/>
      <c r="CW395" s="20"/>
      <c r="CX395" s="20"/>
      <c r="CY395" s="20"/>
    </row>
    <row r="396" spans="1:103" ht="15.75" customHeight="1" thickBot="1" x14ac:dyDescent="0.35">
      <c r="A396" s="248" t="s">
        <v>198</v>
      </c>
      <c r="B396" s="390">
        <f>SUM(B392:B393)</f>
        <v>500.15</v>
      </c>
      <c r="C396" s="390">
        <f>SUM(C388:C393)</f>
        <v>0</v>
      </c>
      <c r="D396" s="390">
        <f>SUM(D388:D394)</f>
        <v>0</v>
      </c>
      <c r="E396" s="390">
        <f t="shared" ref="E396:BP396" si="176">SUM(E388:E394)</f>
        <v>0</v>
      </c>
      <c r="F396" s="390">
        <f t="shared" si="176"/>
        <v>0</v>
      </c>
      <c r="G396" s="390">
        <f t="shared" si="176"/>
        <v>0</v>
      </c>
      <c r="H396" s="390">
        <f t="shared" si="176"/>
        <v>0</v>
      </c>
      <c r="I396" s="390">
        <f t="shared" si="176"/>
        <v>0</v>
      </c>
      <c r="J396" s="390">
        <f t="shared" si="176"/>
        <v>0</v>
      </c>
      <c r="K396" s="390">
        <f t="shared" si="176"/>
        <v>0</v>
      </c>
      <c r="L396" s="390">
        <f t="shared" si="176"/>
        <v>0</v>
      </c>
      <c r="M396" s="390">
        <f t="shared" si="176"/>
        <v>0</v>
      </c>
      <c r="N396" s="390">
        <f t="shared" si="176"/>
        <v>0</v>
      </c>
      <c r="O396" s="390">
        <f t="shared" si="176"/>
        <v>0</v>
      </c>
      <c r="P396" s="390">
        <f t="shared" si="176"/>
        <v>0</v>
      </c>
      <c r="Q396" s="390">
        <f t="shared" si="176"/>
        <v>0</v>
      </c>
      <c r="R396" s="390">
        <f t="shared" si="176"/>
        <v>0</v>
      </c>
      <c r="S396" s="390">
        <f t="shared" si="176"/>
        <v>0</v>
      </c>
      <c r="T396" s="390">
        <f t="shared" si="176"/>
        <v>0</v>
      </c>
      <c r="U396" s="390">
        <f t="shared" si="176"/>
        <v>0</v>
      </c>
      <c r="V396" s="390">
        <f t="shared" si="176"/>
        <v>0</v>
      </c>
      <c r="W396" s="390">
        <f t="shared" si="176"/>
        <v>0</v>
      </c>
      <c r="X396" s="390">
        <f t="shared" si="176"/>
        <v>0</v>
      </c>
      <c r="Y396" s="390">
        <f t="shared" si="176"/>
        <v>0</v>
      </c>
      <c r="Z396" s="390">
        <f t="shared" si="176"/>
        <v>0</v>
      </c>
      <c r="AA396" s="390">
        <f t="shared" si="176"/>
        <v>0</v>
      </c>
      <c r="AB396" s="390">
        <f t="shared" si="176"/>
        <v>0</v>
      </c>
      <c r="AC396" s="390">
        <f t="shared" si="176"/>
        <v>0</v>
      </c>
      <c r="AD396" s="390">
        <f t="shared" si="176"/>
        <v>0</v>
      </c>
      <c r="AE396" s="390">
        <f t="shared" si="176"/>
        <v>0</v>
      </c>
      <c r="AF396" s="390">
        <f t="shared" si="176"/>
        <v>0</v>
      </c>
      <c r="AG396" s="390">
        <f t="shared" si="176"/>
        <v>0</v>
      </c>
      <c r="AH396" s="390">
        <f t="shared" si="176"/>
        <v>0</v>
      </c>
      <c r="AI396" s="390">
        <f t="shared" si="176"/>
        <v>0</v>
      </c>
      <c r="AJ396" s="390">
        <f t="shared" si="176"/>
        <v>0</v>
      </c>
      <c r="AK396" s="390">
        <f t="shared" si="176"/>
        <v>0</v>
      </c>
      <c r="AL396" s="390">
        <f t="shared" si="176"/>
        <v>0</v>
      </c>
      <c r="AM396" s="390">
        <f t="shared" si="176"/>
        <v>0</v>
      </c>
      <c r="AN396" s="390">
        <f t="shared" si="176"/>
        <v>0</v>
      </c>
      <c r="AO396" s="390">
        <f t="shared" si="176"/>
        <v>0</v>
      </c>
      <c r="AP396" s="390">
        <f t="shared" si="176"/>
        <v>0</v>
      </c>
      <c r="AQ396" s="390">
        <f t="shared" si="176"/>
        <v>0</v>
      </c>
      <c r="AR396" s="390">
        <f t="shared" si="176"/>
        <v>0</v>
      </c>
      <c r="AS396" s="390">
        <f t="shared" si="176"/>
        <v>0</v>
      </c>
      <c r="AT396" s="390">
        <f t="shared" si="176"/>
        <v>0</v>
      </c>
      <c r="AU396" s="390">
        <f t="shared" si="176"/>
        <v>0</v>
      </c>
      <c r="AV396" s="390">
        <f t="shared" si="176"/>
        <v>0</v>
      </c>
      <c r="AW396" s="390">
        <f t="shared" si="176"/>
        <v>0</v>
      </c>
      <c r="AX396" s="390">
        <f t="shared" si="176"/>
        <v>0</v>
      </c>
      <c r="AY396" s="390">
        <f t="shared" si="176"/>
        <v>0</v>
      </c>
      <c r="AZ396" s="390">
        <f t="shared" si="176"/>
        <v>0</v>
      </c>
      <c r="BA396" s="390">
        <f t="shared" si="176"/>
        <v>0</v>
      </c>
      <c r="BB396" s="390">
        <f t="shared" si="176"/>
        <v>0</v>
      </c>
      <c r="BC396" s="390">
        <f t="shared" si="176"/>
        <v>0</v>
      </c>
      <c r="BD396" s="390">
        <f t="shared" si="176"/>
        <v>0</v>
      </c>
      <c r="BE396" s="390">
        <f t="shared" si="176"/>
        <v>0</v>
      </c>
      <c r="BF396" s="390">
        <f t="shared" si="176"/>
        <v>0</v>
      </c>
      <c r="BG396" s="390">
        <f t="shared" si="176"/>
        <v>0</v>
      </c>
      <c r="BH396" s="390">
        <f t="shared" si="176"/>
        <v>0</v>
      </c>
      <c r="BI396" s="390">
        <f t="shared" si="176"/>
        <v>0</v>
      </c>
      <c r="BJ396" s="390">
        <f t="shared" si="176"/>
        <v>0</v>
      </c>
      <c r="BK396" s="390">
        <f t="shared" si="176"/>
        <v>0</v>
      </c>
      <c r="BL396" s="390">
        <f t="shared" si="176"/>
        <v>0</v>
      </c>
      <c r="BM396" s="390">
        <f t="shared" si="176"/>
        <v>0</v>
      </c>
      <c r="BN396" s="390">
        <f t="shared" si="176"/>
        <v>0</v>
      </c>
      <c r="BO396" s="390">
        <f t="shared" si="176"/>
        <v>0</v>
      </c>
      <c r="BP396" s="390">
        <f t="shared" si="176"/>
        <v>0</v>
      </c>
      <c r="BQ396" s="390">
        <f t="shared" ref="BQ396:CY396" si="177">SUM(BQ388:BQ394)</f>
        <v>0</v>
      </c>
      <c r="BR396" s="390">
        <f t="shared" si="177"/>
        <v>0</v>
      </c>
      <c r="BS396" s="390">
        <f t="shared" si="177"/>
        <v>0</v>
      </c>
      <c r="BT396" s="390">
        <f t="shared" si="177"/>
        <v>0</v>
      </c>
      <c r="BU396" s="390">
        <f t="shared" si="177"/>
        <v>0</v>
      </c>
      <c r="BV396" s="390">
        <f t="shared" si="177"/>
        <v>0</v>
      </c>
      <c r="BW396" s="390">
        <f t="shared" si="177"/>
        <v>0</v>
      </c>
      <c r="BX396" s="390">
        <f t="shared" si="177"/>
        <v>0</v>
      </c>
      <c r="BY396" s="390">
        <f t="shared" si="177"/>
        <v>0</v>
      </c>
      <c r="BZ396" s="390">
        <f t="shared" si="177"/>
        <v>0</v>
      </c>
      <c r="CA396" s="390">
        <f t="shared" si="177"/>
        <v>0</v>
      </c>
      <c r="CB396" s="390">
        <f t="shared" si="177"/>
        <v>0</v>
      </c>
      <c r="CC396" s="390">
        <f t="shared" si="177"/>
        <v>0</v>
      </c>
      <c r="CD396" s="390">
        <f t="shared" si="177"/>
        <v>0</v>
      </c>
      <c r="CE396" s="390">
        <f t="shared" si="177"/>
        <v>0</v>
      </c>
      <c r="CF396" s="390">
        <f t="shared" si="177"/>
        <v>0</v>
      </c>
      <c r="CG396" s="390">
        <f t="shared" si="177"/>
        <v>0</v>
      </c>
      <c r="CH396" s="390">
        <f t="shared" si="177"/>
        <v>0</v>
      </c>
      <c r="CI396" s="390">
        <f t="shared" si="177"/>
        <v>0</v>
      </c>
      <c r="CJ396" s="390">
        <f t="shared" si="177"/>
        <v>0</v>
      </c>
      <c r="CK396" s="390">
        <f t="shared" si="177"/>
        <v>0</v>
      </c>
      <c r="CL396" s="390">
        <f t="shared" si="177"/>
        <v>0</v>
      </c>
      <c r="CM396" s="390">
        <f t="shared" si="177"/>
        <v>0</v>
      </c>
      <c r="CN396" s="390">
        <f t="shared" si="177"/>
        <v>0</v>
      </c>
      <c r="CO396" s="390">
        <f t="shared" si="177"/>
        <v>0</v>
      </c>
      <c r="CP396" s="390">
        <f t="shared" si="177"/>
        <v>0</v>
      </c>
      <c r="CQ396" s="390">
        <f t="shared" si="177"/>
        <v>0</v>
      </c>
      <c r="CR396" s="390">
        <f t="shared" si="177"/>
        <v>0</v>
      </c>
      <c r="CS396" s="390">
        <f t="shared" si="177"/>
        <v>0</v>
      </c>
      <c r="CT396" s="390">
        <f t="shared" si="177"/>
        <v>0</v>
      </c>
      <c r="CU396" s="390">
        <f t="shared" si="177"/>
        <v>0</v>
      </c>
      <c r="CV396" s="390">
        <f t="shared" si="177"/>
        <v>0</v>
      </c>
      <c r="CW396" s="390">
        <f t="shared" si="177"/>
        <v>0</v>
      </c>
      <c r="CX396" s="390">
        <f t="shared" si="177"/>
        <v>0</v>
      </c>
      <c r="CY396" s="390">
        <f t="shared" si="177"/>
        <v>0</v>
      </c>
    </row>
    <row r="397" spans="1:103" ht="15.75" customHeight="1" thickTop="1" x14ac:dyDescent="0.3">
      <c r="A397" s="18"/>
      <c r="B397" s="20"/>
      <c r="C397" s="177"/>
      <c r="D397" s="177"/>
      <c r="E397" s="177"/>
      <c r="F397" s="177"/>
      <c r="G397" s="177"/>
      <c r="H397" s="177"/>
      <c r="I397" s="177"/>
      <c r="J397" s="177"/>
      <c r="K397" s="177"/>
      <c r="L397" s="177"/>
      <c r="M397" s="177"/>
      <c r="N397" s="177"/>
      <c r="O397" s="177"/>
      <c r="P397" s="177"/>
      <c r="Q397" s="177"/>
      <c r="R397" s="177"/>
      <c r="S397" s="177"/>
      <c r="T397" s="177"/>
      <c r="U397" s="177"/>
      <c r="V397" s="177"/>
      <c r="W397" s="177"/>
      <c r="X397" s="177"/>
      <c r="Y397" s="177"/>
      <c r="Z397" s="177"/>
      <c r="AA397" s="177"/>
      <c r="AB397" s="177"/>
      <c r="AC397" s="177"/>
      <c r="AD397" s="177"/>
      <c r="AE397" s="177"/>
      <c r="AF397" s="177"/>
      <c r="AG397" s="177"/>
      <c r="AH397" s="177"/>
      <c r="AI397" s="177"/>
      <c r="AJ397" s="177"/>
      <c r="AK397" s="177"/>
      <c r="AL397" s="177"/>
      <c r="AM397" s="177"/>
      <c r="AN397" s="177"/>
      <c r="AO397" s="177"/>
      <c r="AP397" s="177"/>
      <c r="AQ397" s="177"/>
      <c r="AR397" s="177"/>
      <c r="AS397" s="177"/>
      <c r="AT397" s="177"/>
      <c r="AU397" s="177"/>
      <c r="AV397" s="177"/>
      <c r="AW397" s="177"/>
      <c r="AX397" s="177"/>
      <c r="AY397" s="177"/>
      <c r="AZ397" s="177"/>
      <c r="BA397" s="177"/>
      <c r="BB397" s="177"/>
      <c r="BC397" s="177"/>
      <c r="BD397" s="177"/>
      <c r="BE397" s="177"/>
      <c r="BF397" s="177"/>
      <c r="BG397" s="177"/>
      <c r="BH397" s="177"/>
      <c r="BI397" s="177"/>
      <c r="BJ397" s="177"/>
      <c r="BK397" s="177"/>
      <c r="BL397" s="177"/>
      <c r="BM397" s="177"/>
      <c r="BN397" s="177"/>
      <c r="BO397" s="177"/>
      <c r="BP397" s="177"/>
      <c r="BQ397" s="177"/>
      <c r="BR397" s="177"/>
      <c r="BS397" s="177"/>
      <c r="BT397" s="177"/>
      <c r="BU397" s="177"/>
      <c r="BV397" s="177"/>
      <c r="BW397" s="177"/>
      <c r="BX397" s="177"/>
      <c r="BY397" s="177"/>
      <c r="BZ397" s="177"/>
      <c r="CA397" s="177"/>
      <c r="CB397" s="177"/>
      <c r="CC397" s="177"/>
      <c r="CD397" s="177"/>
      <c r="CE397" s="177"/>
      <c r="CF397" s="177"/>
      <c r="CG397" s="177"/>
      <c r="CH397" s="177"/>
      <c r="CI397" s="177"/>
      <c r="CJ397" s="177"/>
      <c r="CK397" s="177"/>
      <c r="CL397" s="177"/>
      <c r="CM397" s="177"/>
      <c r="CN397" s="177"/>
      <c r="CO397" s="177"/>
      <c r="CP397" s="177"/>
      <c r="CQ397" s="177"/>
      <c r="CR397" s="177"/>
      <c r="CS397" s="177"/>
      <c r="CT397" s="177"/>
      <c r="CU397" s="177"/>
      <c r="CV397" s="177"/>
      <c r="CW397" s="177"/>
      <c r="CX397" s="177"/>
      <c r="CY397" s="177"/>
    </row>
    <row r="398" spans="1:103" ht="15.75" customHeight="1" x14ac:dyDescent="0.3">
      <c r="D398" s="16">
        <v>1</v>
      </c>
      <c r="E398" s="16">
        <v>2</v>
      </c>
      <c r="F398" s="16">
        <v>3</v>
      </c>
      <c r="G398" s="16">
        <v>4</v>
      </c>
      <c r="H398" s="16">
        <v>5</v>
      </c>
      <c r="I398" s="16">
        <v>6</v>
      </c>
      <c r="J398" s="16">
        <v>7</v>
      </c>
      <c r="K398" s="16">
        <v>8</v>
      </c>
      <c r="L398" s="16">
        <v>9</v>
      </c>
      <c r="M398" s="16">
        <v>10</v>
      </c>
      <c r="N398" s="16">
        <v>11</v>
      </c>
      <c r="O398" s="16">
        <v>12</v>
      </c>
      <c r="P398" s="16">
        <v>13</v>
      </c>
      <c r="Q398" s="16">
        <v>14</v>
      </c>
      <c r="R398" s="16">
        <v>15</v>
      </c>
      <c r="S398" s="16">
        <v>16</v>
      </c>
      <c r="T398" s="16">
        <v>17</v>
      </c>
      <c r="U398" s="16">
        <v>18</v>
      </c>
      <c r="V398" s="16">
        <v>19</v>
      </c>
      <c r="W398" s="16">
        <v>20</v>
      </c>
      <c r="X398" s="16">
        <v>21</v>
      </c>
      <c r="Y398" s="16">
        <v>22</v>
      </c>
      <c r="Z398" s="16">
        <v>23</v>
      </c>
      <c r="AA398" s="16">
        <v>24</v>
      </c>
      <c r="AB398" s="16">
        <v>25</v>
      </c>
      <c r="AC398" s="16">
        <v>26</v>
      </c>
      <c r="AD398" s="16">
        <v>27</v>
      </c>
      <c r="AE398" s="16">
        <v>28</v>
      </c>
      <c r="AF398" s="16">
        <v>29</v>
      </c>
      <c r="AG398" s="16">
        <v>30</v>
      </c>
      <c r="AH398" s="16">
        <v>31</v>
      </c>
      <c r="AI398" s="16">
        <v>32</v>
      </c>
      <c r="AJ398" s="16">
        <v>33</v>
      </c>
      <c r="AK398" s="16">
        <v>34</v>
      </c>
      <c r="AL398" s="16">
        <v>35</v>
      </c>
      <c r="AM398" s="16">
        <v>36</v>
      </c>
      <c r="AN398" s="16">
        <v>37</v>
      </c>
      <c r="AO398" s="16">
        <v>38</v>
      </c>
      <c r="AP398" s="16">
        <v>39</v>
      </c>
      <c r="AQ398" s="16">
        <v>40</v>
      </c>
      <c r="AR398" s="16">
        <v>41</v>
      </c>
      <c r="AS398" s="16">
        <v>42</v>
      </c>
      <c r="AT398" s="16">
        <v>43</v>
      </c>
      <c r="AU398" s="16">
        <v>44</v>
      </c>
      <c r="AV398" s="16">
        <v>45</v>
      </c>
      <c r="AW398" s="16">
        <v>46</v>
      </c>
      <c r="AX398" s="16">
        <v>47</v>
      </c>
      <c r="AY398" s="16">
        <v>48</v>
      </c>
      <c r="AZ398" s="16">
        <v>49</v>
      </c>
      <c r="BA398" s="16">
        <v>50</v>
      </c>
      <c r="BB398" s="16">
        <v>51</v>
      </c>
      <c r="BC398" s="16">
        <v>52</v>
      </c>
      <c r="BD398" s="16">
        <v>53</v>
      </c>
      <c r="BE398" s="16">
        <v>54</v>
      </c>
      <c r="BF398" s="16">
        <v>55</v>
      </c>
      <c r="BG398" s="16">
        <v>56</v>
      </c>
      <c r="BH398" s="16">
        <v>57</v>
      </c>
      <c r="BI398" s="16">
        <v>58</v>
      </c>
      <c r="BJ398" s="16">
        <v>59</v>
      </c>
      <c r="BK398" s="16">
        <v>60</v>
      </c>
      <c r="BL398" s="16">
        <v>61</v>
      </c>
      <c r="BM398" s="16">
        <v>62</v>
      </c>
      <c r="BN398" s="16">
        <v>63</v>
      </c>
      <c r="BO398" s="16">
        <v>64</v>
      </c>
      <c r="BP398" s="16">
        <v>65</v>
      </c>
      <c r="BQ398" s="16">
        <v>66</v>
      </c>
      <c r="BR398" s="16">
        <v>67</v>
      </c>
      <c r="BS398" s="16">
        <v>68</v>
      </c>
      <c r="BT398" s="16">
        <v>69</v>
      </c>
      <c r="BU398" s="16">
        <v>70</v>
      </c>
      <c r="BV398" s="16">
        <v>71</v>
      </c>
      <c r="BW398" s="16">
        <v>72</v>
      </c>
      <c r="BX398" s="16">
        <v>73</v>
      </c>
      <c r="BY398" s="16">
        <v>74</v>
      </c>
      <c r="BZ398" s="16">
        <v>75</v>
      </c>
      <c r="CA398" s="16">
        <v>76</v>
      </c>
      <c r="CB398" s="16">
        <v>77</v>
      </c>
      <c r="CC398" s="16">
        <v>78</v>
      </c>
      <c r="CD398" s="16">
        <v>79</v>
      </c>
      <c r="CE398" s="16">
        <v>80</v>
      </c>
      <c r="CF398" s="16">
        <v>81</v>
      </c>
      <c r="CG398" s="16">
        <v>82</v>
      </c>
      <c r="CH398" s="16">
        <v>83</v>
      </c>
      <c r="CI398" s="16">
        <v>84</v>
      </c>
      <c r="CJ398" s="16">
        <v>85</v>
      </c>
      <c r="CK398" s="16">
        <v>86</v>
      </c>
      <c r="CL398" s="16">
        <v>87</v>
      </c>
      <c r="CM398" s="16">
        <v>88</v>
      </c>
      <c r="CN398" s="16">
        <v>89</v>
      </c>
      <c r="CO398" s="16">
        <v>90</v>
      </c>
      <c r="CP398" s="16">
        <v>91</v>
      </c>
      <c r="CQ398" s="16">
        <v>92</v>
      </c>
      <c r="CR398" s="16">
        <v>93</v>
      </c>
      <c r="CS398" s="16">
        <v>94</v>
      </c>
      <c r="CT398" s="16">
        <v>95</v>
      </c>
      <c r="CU398" s="16">
        <v>96</v>
      </c>
      <c r="CV398" s="16">
        <v>97</v>
      </c>
      <c r="CW398" s="16">
        <v>98</v>
      </c>
      <c r="CX398" s="16">
        <v>99</v>
      </c>
      <c r="CY398" s="16">
        <v>100</v>
      </c>
    </row>
    <row r="399" spans="1:103" ht="15.75" customHeight="1" thickBot="1" x14ac:dyDescent="0.4">
      <c r="A399" s="269" t="s">
        <v>207</v>
      </c>
    </row>
    <row r="400" spans="1:103" ht="15.75" customHeight="1" thickTop="1" x14ac:dyDescent="0.3">
      <c r="A400" s="14" t="s">
        <v>442</v>
      </c>
      <c r="C400" s="13">
        <v>0</v>
      </c>
      <c r="D400" s="13">
        <v>0</v>
      </c>
      <c r="E400" s="13">
        <v>0</v>
      </c>
      <c r="F400" s="13">
        <v>0</v>
      </c>
      <c r="G400" s="13">
        <f>Invoer!M9*'Economische variabelen'!X29+Invoer!N9*'Economische variabelen'!X35+Invoer!O9*'Economische variabelen'!X41+Invoer!P9*'Economische variabelen'!X47</f>
        <v>0</v>
      </c>
      <c r="H400" s="13">
        <f>Invoer!M9*'Economische variabelen'!X30+Invoer!N9*'Economische variabelen'!X36+Invoer!O9*'Economische variabelen'!X42+Invoer!P9*'Economische variabelen'!X48</f>
        <v>0</v>
      </c>
      <c r="I400" s="13">
        <f>Invoer!M9*'Economische variabelen'!X31+Invoer!N9*'Economische variabelen'!X37+Invoer!O9*'Economische variabelen'!X43+Invoer!P9*'Economische variabelen'!X49</f>
        <v>0</v>
      </c>
      <c r="J400" s="13">
        <f>IF(J387&lt;='Invoer - uitgebreid'!$K11,Invoer!$M9*'Economische variabelen'!$X32+Invoer!$N9*'Economische variabelen'!$X38+Invoer!$O9*'Economische variabelen'!$X44+Invoer!$P9*'Economische variabelen'!$X50,0)</f>
        <v>0</v>
      </c>
      <c r="K400" s="13">
        <f>IF(K387&lt;='Invoer - uitgebreid'!$K11,Invoer!$M9*'Economische variabelen'!$X32+Invoer!$N9*'Economische variabelen'!$X38+Invoer!$O9*'Economische variabelen'!$X44+Invoer!$P9*'Economische variabelen'!$X50,0)</f>
        <v>0</v>
      </c>
      <c r="L400" s="13">
        <f>IF(L387&lt;='Invoer - uitgebreid'!$K11,Invoer!$M9*'Economische variabelen'!$X32+Invoer!$N9*'Economische variabelen'!$X38+Invoer!$O9*'Economische variabelen'!$X44+Invoer!$P9*'Economische variabelen'!$X50,0)</f>
        <v>0</v>
      </c>
      <c r="M400" s="13">
        <f>IF(M387&lt;='Invoer - uitgebreid'!$K11,Invoer!$M9*'Economische variabelen'!$X32+Invoer!$N9*'Economische variabelen'!$X38+Invoer!$O9*'Economische variabelen'!$X44+Invoer!$P9*'Economische variabelen'!$X50,0)</f>
        <v>0</v>
      </c>
      <c r="N400" s="13">
        <f>IF(N387&lt;='Invoer - uitgebreid'!$K11,Invoer!$M9*'Economische variabelen'!$X32+Invoer!$N9*'Economische variabelen'!$X38+Invoer!$O9*'Economische variabelen'!$X44+Invoer!$P9*'Economische variabelen'!$X50,0)</f>
        <v>0</v>
      </c>
      <c r="O400" s="13">
        <f>IF(O387&lt;='Invoer - uitgebreid'!$K11,Invoer!$M9*'Economische variabelen'!$X32+Invoer!$N9*'Economische variabelen'!$X38+Invoer!$O9*'Economische variabelen'!$X44+Invoer!$P9*'Economische variabelen'!$X50,0)</f>
        <v>0</v>
      </c>
      <c r="P400" s="13">
        <f>IF(P387&lt;='Invoer - uitgebreid'!$K11,Invoer!$M9*'Economische variabelen'!$X32+Invoer!$N9*'Economische variabelen'!$X38+Invoer!$O9*'Economische variabelen'!$X44+Invoer!$P9*'Economische variabelen'!$X50,0)</f>
        <v>0</v>
      </c>
      <c r="Q400" s="13">
        <f>IF(Q387&lt;='Invoer - uitgebreid'!$K11,Invoer!$M9*'Economische variabelen'!$X32+Invoer!$N9*'Economische variabelen'!$X38+Invoer!$O9*'Economische variabelen'!$X44+Invoer!$P9*'Economische variabelen'!$X50,0)</f>
        <v>0</v>
      </c>
      <c r="R400" s="13">
        <f>IF(R387&lt;='Invoer - uitgebreid'!$K11,Invoer!$M9*'Economische variabelen'!$X32+Invoer!$N9*'Economische variabelen'!$X38+Invoer!$O9*'Economische variabelen'!$X44+Invoer!$P9*'Economische variabelen'!$X50,0)</f>
        <v>0</v>
      </c>
      <c r="S400" s="13">
        <f>IF(S387&lt;='Invoer - uitgebreid'!$K11,Invoer!$M9*'Economische variabelen'!$X32+Invoer!$N9*'Economische variabelen'!$X38+Invoer!$O9*'Economische variabelen'!$X44+Invoer!$P9*'Economische variabelen'!$X50,0)</f>
        <v>0</v>
      </c>
      <c r="T400" s="13">
        <f>IF(T387&lt;='Invoer - uitgebreid'!$K11,Invoer!$M9*'Economische variabelen'!$X32+Invoer!$N9*'Economische variabelen'!$X38+Invoer!$O9*'Economische variabelen'!$X44+Invoer!$P9*'Economische variabelen'!$X50,0)</f>
        <v>0</v>
      </c>
      <c r="U400" s="13">
        <f>IF(U387&lt;='Invoer - uitgebreid'!$K11,Invoer!$M9*'Economische variabelen'!$X32+Invoer!$N9*'Economische variabelen'!$X38+Invoer!$O9*'Economische variabelen'!$X44+Invoer!$P9*'Economische variabelen'!$X50,0)</f>
        <v>0</v>
      </c>
      <c r="V400" s="13">
        <f>IF(V387&lt;='Invoer - uitgebreid'!$K11,Invoer!$M9*'Economische variabelen'!$X32+Invoer!$N9*'Economische variabelen'!$X38+Invoer!$O9*'Economische variabelen'!$X44+Invoer!$P9*'Economische variabelen'!$X50,0)</f>
        <v>0</v>
      </c>
      <c r="W400" s="13">
        <f>IF(W387&lt;='Invoer - uitgebreid'!$K11,Invoer!$M9*'Economische variabelen'!$X32+Invoer!$N9*'Economische variabelen'!$X38+Invoer!$O9*'Economische variabelen'!$X44+Invoer!$P9*'Economische variabelen'!$X50,0)</f>
        <v>0</v>
      </c>
      <c r="X400" s="13">
        <f>IF(X387&lt;='Invoer - uitgebreid'!$K11,Invoer!$M9*'Economische variabelen'!$X32+Invoer!$N9*'Economische variabelen'!$X38+Invoer!$O9*'Economische variabelen'!$X44+Invoer!$P9*'Economische variabelen'!$X50,0)</f>
        <v>0</v>
      </c>
      <c r="Y400" s="13">
        <f>IF(Y387&lt;='Invoer - uitgebreid'!$K11,Invoer!$M9*'Economische variabelen'!$X32+Invoer!$N9*'Economische variabelen'!$X38+Invoer!$O9*'Economische variabelen'!$X44+Invoer!$P9*'Economische variabelen'!$X50,0)</f>
        <v>0</v>
      </c>
      <c r="Z400" s="13">
        <f>IF(Z387&lt;='Invoer - uitgebreid'!$K11,Invoer!$M9*'Economische variabelen'!$X32+Invoer!$N9*'Economische variabelen'!$X38+Invoer!$O9*'Economische variabelen'!$X44+Invoer!$P9*'Economische variabelen'!$X50,0)</f>
        <v>0</v>
      </c>
      <c r="AA400" s="13">
        <f>IF(AA387&lt;='Invoer - uitgebreid'!$K11,Invoer!$M9*'Economische variabelen'!$X32+Invoer!$N9*'Economische variabelen'!$X38+Invoer!$O9*'Economische variabelen'!$X44+Invoer!$P9*'Economische variabelen'!$X50,0)</f>
        <v>0</v>
      </c>
      <c r="AB400" s="13">
        <f>IF(AB387&lt;='Invoer - uitgebreid'!$K11,Invoer!$M9*'Economische variabelen'!$X32+Invoer!$N9*'Economische variabelen'!$X38+Invoer!$O9*'Economische variabelen'!$X44+Invoer!$P9*'Economische variabelen'!$X50,0)</f>
        <v>0</v>
      </c>
      <c r="AC400" s="13">
        <f>IF(AC387&lt;='Invoer - uitgebreid'!$K11,Invoer!$M9*'Economische variabelen'!$X32+Invoer!$N9*'Economische variabelen'!$X38+Invoer!$O9*'Economische variabelen'!$X44+Invoer!$P9*'Economische variabelen'!$X50,0)</f>
        <v>0</v>
      </c>
      <c r="AD400" s="13">
        <f>IF(AD387&lt;='Invoer - uitgebreid'!$K11,Invoer!$M9*'Economische variabelen'!$X32+Invoer!$N9*'Economische variabelen'!$X38+Invoer!$O9*'Economische variabelen'!$X44+Invoer!$P9*'Economische variabelen'!$X50,0)</f>
        <v>0</v>
      </c>
      <c r="AE400" s="13">
        <f>IF(AE387&lt;='Invoer - uitgebreid'!$K11,Invoer!$M9*'Economische variabelen'!$X32+Invoer!$N9*'Economische variabelen'!$X38+Invoer!$O9*'Economische variabelen'!$X44+Invoer!$P9*'Economische variabelen'!$X50,0)</f>
        <v>0</v>
      </c>
      <c r="AF400" s="13">
        <f>IF(AF387&lt;='Invoer - uitgebreid'!$K11,Invoer!$M9*'Economische variabelen'!$X32+Invoer!$N9*'Economische variabelen'!$X38+Invoer!$O9*'Economische variabelen'!$X44+Invoer!$P9*'Economische variabelen'!$X50,0)</f>
        <v>0</v>
      </c>
      <c r="AG400" s="13">
        <f>IF(AG387&lt;='Invoer - uitgebreid'!$K11,Invoer!$M9*'Economische variabelen'!$X32+Invoer!$N9*'Economische variabelen'!$X38+Invoer!$O9*'Economische variabelen'!$X44+Invoer!$P9*'Economische variabelen'!$X50,0)</f>
        <v>0</v>
      </c>
      <c r="AH400" s="13">
        <f>IF(AH387&lt;='Invoer - uitgebreid'!$K11,Invoer!$M9*'Economische variabelen'!$X32+Invoer!$N9*'Economische variabelen'!$X38+Invoer!$O9*'Economische variabelen'!$X44+Invoer!$P9*'Economische variabelen'!$X50,0)</f>
        <v>0</v>
      </c>
      <c r="AI400" s="13">
        <f>IF(AI387&lt;='Invoer - uitgebreid'!$K11,Invoer!$M9*'Economische variabelen'!$X32+Invoer!$N9*'Economische variabelen'!$X38+Invoer!$O9*'Economische variabelen'!$X44+Invoer!$P9*'Economische variabelen'!$X50,0)</f>
        <v>0</v>
      </c>
      <c r="AJ400" s="13">
        <f>IF(AJ387&lt;='Invoer - uitgebreid'!$K11,Invoer!$M9*'Economische variabelen'!$X32+Invoer!$N9*'Economische variabelen'!$X38+Invoer!$O9*'Economische variabelen'!$X44+Invoer!$P9*'Economische variabelen'!$X50,0)</f>
        <v>0</v>
      </c>
      <c r="AK400" s="13">
        <f>IF(AK387&lt;='Invoer - uitgebreid'!$K11,Invoer!$M9*'Economische variabelen'!$X32+Invoer!$N9*'Economische variabelen'!$X38+Invoer!$O9*'Economische variabelen'!$X44+Invoer!$P9*'Economische variabelen'!$X50,0)</f>
        <v>0</v>
      </c>
      <c r="AL400" s="13">
        <f>IF(AL387&lt;='Invoer - uitgebreid'!$K11,Invoer!$M9*'Economische variabelen'!$X32+Invoer!$N9*'Economische variabelen'!$X38+Invoer!$O9*'Economische variabelen'!$X44+Invoer!$P9*'Economische variabelen'!$X50,0)</f>
        <v>0</v>
      </c>
      <c r="AM400" s="13">
        <f>IF(AM387&lt;='Invoer - uitgebreid'!$K11,Invoer!$M9*'Economische variabelen'!$X32+Invoer!$N9*'Economische variabelen'!$X38+Invoer!$O9*'Economische variabelen'!$X44+Invoer!$P9*'Economische variabelen'!$X50,0)</f>
        <v>0</v>
      </c>
      <c r="AN400" s="13">
        <f>IF(AN387&lt;='Invoer - uitgebreid'!$K11,Invoer!$M9*'Economische variabelen'!$X32+Invoer!$N9*'Economische variabelen'!$X38+Invoer!$O9*'Economische variabelen'!$X44+Invoer!$P9*'Economische variabelen'!$X50,0)</f>
        <v>0</v>
      </c>
      <c r="AO400" s="13">
        <f>IF(AO387&lt;='Invoer - uitgebreid'!$K11,Invoer!$M9*'Economische variabelen'!$X32+Invoer!$N9*'Economische variabelen'!$X38+Invoer!$O9*'Economische variabelen'!$X44+Invoer!$P9*'Economische variabelen'!$X50,0)</f>
        <v>0</v>
      </c>
      <c r="AP400" s="13">
        <f>IF(AP387&lt;='Invoer - uitgebreid'!$K11,Invoer!$M9*'Economische variabelen'!$X32+Invoer!$N9*'Economische variabelen'!$X38+Invoer!$O9*'Economische variabelen'!$X44+Invoer!$P9*'Economische variabelen'!$X50,0)</f>
        <v>0</v>
      </c>
      <c r="AQ400" s="13">
        <f>IF(AQ387&lt;='Invoer - uitgebreid'!$K11,Invoer!$M9*'Economische variabelen'!$X32+Invoer!$N9*'Economische variabelen'!$X38+Invoer!$O9*'Economische variabelen'!$X44+Invoer!$P9*'Economische variabelen'!$X50,0)</f>
        <v>0</v>
      </c>
      <c r="AR400" s="13">
        <f>IF(AR387&lt;='Invoer - uitgebreid'!$K11,Invoer!$M9*'Economische variabelen'!$X32+Invoer!$N9*'Economische variabelen'!$X38+Invoer!$O9*'Economische variabelen'!$X44+Invoer!$P9*'Economische variabelen'!$X50,0)</f>
        <v>0</v>
      </c>
      <c r="AS400" s="13">
        <f>IF(AS387&lt;='Invoer - uitgebreid'!$K11,Invoer!$M9*'Economische variabelen'!$X32+Invoer!$N9*'Economische variabelen'!$X38+Invoer!$O9*'Economische variabelen'!$X44+Invoer!$P9*'Economische variabelen'!$X50,0)</f>
        <v>0</v>
      </c>
      <c r="AT400" s="13">
        <f>IF(AT387&lt;='Invoer - uitgebreid'!$K11,Invoer!$M9*'Economische variabelen'!$X32+Invoer!$N9*'Economische variabelen'!$X38+Invoer!$O9*'Economische variabelen'!$X44+Invoer!$P9*'Economische variabelen'!$X50,0)</f>
        <v>0</v>
      </c>
      <c r="AU400" s="13">
        <f>IF(AU387&lt;='Invoer - uitgebreid'!$K11,Invoer!$M9*'Economische variabelen'!$X32+Invoer!$N9*'Economische variabelen'!$X38+Invoer!$O9*'Economische variabelen'!$X44+Invoer!$P9*'Economische variabelen'!$X50,0)</f>
        <v>0</v>
      </c>
      <c r="AV400" s="13">
        <f>IF(AV387&lt;='Invoer - uitgebreid'!$K11,Invoer!$M9*'Economische variabelen'!$X32+Invoer!$N9*'Economische variabelen'!$X38+Invoer!$O9*'Economische variabelen'!$X44+Invoer!$P9*'Economische variabelen'!$X50,0)</f>
        <v>0</v>
      </c>
      <c r="AW400" s="13">
        <f>IF(AW387&lt;='Invoer - uitgebreid'!$K11,Invoer!$M9*'Economische variabelen'!$X32+Invoer!$N9*'Economische variabelen'!$X38+Invoer!$O9*'Economische variabelen'!$X44+Invoer!$P9*'Economische variabelen'!$X50,0)</f>
        <v>0</v>
      </c>
      <c r="AX400" s="13">
        <f>IF(AX387&lt;='Invoer - uitgebreid'!$K11,Invoer!$M9*'Economische variabelen'!$X32+Invoer!$N9*'Economische variabelen'!$X38+Invoer!$O9*'Economische variabelen'!$X44+Invoer!$P9*'Economische variabelen'!$X50,0)</f>
        <v>0</v>
      </c>
      <c r="AY400" s="13">
        <f>IF(AY387&lt;='Invoer - uitgebreid'!$K11,Invoer!$M9*'Economische variabelen'!$X32+Invoer!$N9*'Economische variabelen'!$X38+Invoer!$O9*'Economische variabelen'!$X44+Invoer!$P9*'Economische variabelen'!$X50,0)</f>
        <v>0</v>
      </c>
      <c r="AZ400" s="13">
        <f>IF(AZ387&lt;='Invoer - uitgebreid'!$K11,Invoer!$M9*'Economische variabelen'!$X32+Invoer!$N9*'Economische variabelen'!$X38+Invoer!$O9*'Economische variabelen'!$X44+Invoer!$P9*'Economische variabelen'!$X50,0)</f>
        <v>0</v>
      </c>
      <c r="BA400" s="13">
        <f>IF(BA387&lt;='Invoer - uitgebreid'!$K11,Invoer!$M9*'Economische variabelen'!$X32+Invoer!$N9*'Economische variabelen'!$X38+Invoer!$O9*'Economische variabelen'!$X44+Invoer!$P9*'Economische variabelen'!$X50,0)</f>
        <v>0</v>
      </c>
      <c r="BB400" s="13">
        <f>IF(BB387&lt;='Invoer - uitgebreid'!$K11,Invoer!$M9*'Economische variabelen'!$X32+Invoer!$N9*'Economische variabelen'!$X38+Invoer!$O9*'Economische variabelen'!$X44+Invoer!$P9*'Economische variabelen'!$X50,0)</f>
        <v>0</v>
      </c>
      <c r="BC400" s="13">
        <f>IF(BC387&lt;='Invoer - uitgebreid'!$K11,Invoer!$M9*'Economische variabelen'!$X32+Invoer!$N9*'Economische variabelen'!$X38+Invoer!$O9*'Economische variabelen'!$X44+Invoer!$P9*'Economische variabelen'!$X50,0)</f>
        <v>0</v>
      </c>
      <c r="BD400" s="13">
        <f>IF(BD387&lt;='Invoer - uitgebreid'!$K11,Invoer!$M9*'Economische variabelen'!$X32+Invoer!$N9*'Economische variabelen'!$X38+Invoer!$O9*'Economische variabelen'!$X44+Invoer!$P9*'Economische variabelen'!$X50,0)</f>
        <v>0</v>
      </c>
      <c r="BE400" s="13">
        <f>IF(BE387&lt;='Invoer - uitgebreid'!$K11,Invoer!$M9*'Economische variabelen'!$X32+Invoer!$N9*'Economische variabelen'!$X38+Invoer!$O9*'Economische variabelen'!$X44+Invoer!$P9*'Economische variabelen'!$X50,0)</f>
        <v>0</v>
      </c>
      <c r="BF400" s="13">
        <f>IF(BF387&lt;='Invoer - uitgebreid'!$K11,Invoer!$M9*'Economische variabelen'!$X32+Invoer!$N9*'Economische variabelen'!$X38+Invoer!$O9*'Economische variabelen'!$X44+Invoer!$P9*'Economische variabelen'!$X50,0)</f>
        <v>0</v>
      </c>
      <c r="BG400" s="13">
        <f>IF(BG387&lt;='Invoer - uitgebreid'!$K11,Invoer!$M9*'Economische variabelen'!$X32+Invoer!$N9*'Economische variabelen'!$X38+Invoer!$O9*'Economische variabelen'!$X44+Invoer!$P9*'Economische variabelen'!$X50,0)</f>
        <v>0</v>
      </c>
      <c r="BH400" s="13">
        <f>IF(BH387&lt;='Invoer - uitgebreid'!$K11,Invoer!$M9*'Economische variabelen'!$X32+Invoer!$N9*'Economische variabelen'!$X38+Invoer!$O9*'Economische variabelen'!$X44+Invoer!$P9*'Economische variabelen'!$X50,0)</f>
        <v>0</v>
      </c>
      <c r="BI400" s="13">
        <f>IF(BI387&lt;='Invoer - uitgebreid'!$K11,Invoer!$M9*'Economische variabelen'!$X32+Invoer!$N9*'Economische variabelen'!$X38+Invoer!$O9*'Economische variabelen'!$X44+Invoer!$P9*'Economische variabelen'!$X50,0)</f>
        <v>0</v>
      </c>
      <c r="BJ400" s="13">
        <f>IF(BJ387&lt;='Invoer - uitgebreid'!$K11,Invoer!$M9*'Economische variabelen'!$X32+Invoer!$N9*'Economische variabelen'!$X38+Invoer!$O9*'Economische variabelen'!$X44+Invoer!$P9*'Economische variabelen'!$X50,0)</f>
        <v>0</v>
      </c>
      <c r="BK400" s="13">
        <f>IF(BK387&lt;='Invoer - uitgebreid'!$K11,Invoer!$M9*'Economische variabelen'!$X32+Invoer!$N9*'Economische variabelen'!$X38+Invoer!$O9*'Economische variabelen'!$X44+Invoer!$P9*'Economische variabelen'!$X50,0)</f>
        <v>0</v>
      </c>
      <c r="BL400" s="13">
        <f>IF(BL387&lt;='Invoer - uitgebreid'!$K11,Invoer!$M9*'Economische variabelen'!$X32+Invoer!$N9*'Economische variabelen'!$X38+Invoer!$O9*'Economische variabelen'!$X44+Invoer!$P9*'Economische variabelen'!$X50,0)</f>
        <v>0</v>
      </c>
      <c r="BM400" s="13">
        <f>IF(BM387&lt;='Invoer - uitgebreid'!$K11,Invoer!$M9*'Economische variabelen'!$X32+Invoer!$N9*'Economische variabelen'!$X38+Invoer!$O9*'Economische variabelen'!$X44+Invoer!$P9*'Economische variabelen'!$X50,0)</f>
        <v>0</v>
      </c>
      <c r="BN400" s="13">
        <f>IF(BN387&lt;='Invoer - uitgebreid'!$K11,Invoer!$M9*'Economische variabelen'!$X32+Invoer!$N9*'Economische variabelen'!$X38+Invoer!$O9*'Economische variabelen'!$X44+Invoer!$P9*'Economische variabelen'!$X50,0)</f>
        <v>0</v>
      </c>
      <c r="BO400" s="13">
        <f>IF(BO387&lt;='Invoer - uitgebreid'!$K11,Invoer!$M9*'Economische variabelen'!$X32+Invoer!$N9*'Economische variabelen'!$X38+Invoer!$O9*'Economische variabelen'!$X44+Invoer!$P9*'Economische variabelen'!$X50,0)</f>
        <v>0</v>
      </c>
      <c r="BP400" s="13">
        <f>IF(BP387&lt;='Invoer - uitgebreid'!$K11,Invoer!$M9*'Economische variabelen'!$X32+Invoer!$N9*'Economische variabelen'!$X38+Invoer!$O9*'Economische variabelen'!$X44+Invoer!$P9*'Economische variabelen'!$X50,0)</f>
        <v>0</v>
      </c>
      <c r="BQ400" s="13">
        <f>IF(BQ387&lt;='Invoer - uitgebreid'!$K11,Invoer!$M9*'Economische variabelen'!$X32+Invoer!$N9*'Economische variabelen'!$X38+Invoer!$O9*'Economische variabelen'!$X44+Invoer!$P9*'Economische variabelen'!$X50,0)</f>
        <v>0</v>
      </c>
      <c r="BR400" s="13">
        <f>IF(BR387&lt;='Invoer - uitgebreid'!$K11,Invoer!$M9*'Economische variabelen'!$X32+Invoer!$N9*'Economische variabelen'!$X38+Invoer!$O9*'Economische variabelen'!$X44+Invoer!$P9*'Economische variabelen'!$X50,0)</f>
        <v>0</v>
      </c>
      <c r="BS400" s="13">
        <f>IF(BS387&lt;='Invoer - uitgebreid'!$K11,Invoer!$M9*'Economische variabelen'!$X32+Invoer!$N9*'Economische variabelen'!$X38+Invoer!$O9*'Economische variabelen'!$X44+Invoer!$P9*'Economische variabelen'!$X50,0)</f>
        <v>0</v>
      </c>
      <c r="BT400" s="13">
        <f>IF(BT387&lt;='Invoer - uitgebreid'!$K11,Invoer!$M9*'Economische variabelen'!$X32+Invoer!$N9*'Economische variabelen'!$X38+Invoer!$O9*'Economische variabelen'!$X44+Invoer!$P9*'Economische variabelen'!$X50,0)</f>
        <v>0</v>
      </c>
      <c r="BU400" s="13">
        <f>IF(BU387&lt;='Invoer - uitgebreid'!$K11,Invoer!$M9*'Economische variabelen'!$X32+Invoer!$N9*'Economische variabelen'!$X38+Invoer!$O9*'Economische variabelen'!$X44+Invoer!$P9*'Economische variabelen'!$X50,0)</f>
        <v>0</v>
      </c>
      <c r="BV400" s="13">
        <f>IF(BV387&lt;='Invoer - uitgebreid'!$K11,Invoer!$M9*'Economische variabelen'!$X32+Invoer!$N9*'Economische variabelen'!$X38+Invoer!$O9*'Economische variabelen'!$X44+Invoer!$P9*'Economische variabelen'!$X50,0)</f>
        <v>0</v>
      </c>
      <c r="BW400" s="13">
        <f>IF(BW387&lt;='Invoer - uitgebreid'!$K11,Invoer!$M9*'Economische variabelen'!$X32+Invoer!$N9*'Economische variabelen'!$X38+Invoer!$O9*'Economische variabelen'!$X44+Invoer!$P9*'Economische variabelen'!$X50,0)</f>
        <v>0</v>
      </c>
      <c r="BX400" s="13">
        <f>IF(BX387&lt;='Invoer - uitgebreid'!$K11,Invoer!$M9*'Economische variabelen'!$X32+Invoer!$N9*'Economische variabelen'!$X38+Invoer!$O9*'Economische variabelen'!$X44+Invoer!$P9*'Economische variabelen'!$X50,0)</f>
        <v>0</v>
      </c>
      <c r="BY400" s="13">
        <f>IF(BY387&lt;='Invoer - uitgebreid'!$K11,Invoer!$M9*'Economische variabelen'!$X32+Invoer!$N9*'Economische variabelen'!$X38+Invoer!$O9*'Economische variabelen'!$X44+Invoer!$P9*'Economische variabelen'!$X50,0)</f>
        <v>0</v>
      </c>
      <c r="BZ400" s="13">
        <f>IF(BZ387&lt;='Invoer - uitgebreid'!$K11,Invoer!$M9*'Economische variabelen'!$X32+Invoer!$N9*'Economische variabelen'!$X38+Invoer!$O9*'Economische variabelen'!$X44+Invoer!$P9*'Economische variabelen'!$X50,0)</f>
        <v>0</v>
      </c>
      <c r="CA400" s="13">
        <f>IF(CA387&lt;='Invoer - uitgebreid'!$K11,Invoer!$M9*'Economische variabelen'!$X32+Invoer!$N9*'Economische variabelen'!$X38+Invoer!$O9*'Economische variabelen'!$X44+Invoer!$P9*'Economische variabelen'!$X50,0)</f>
        <v>0</v>
      </c>
      <c r="CB400" s="13">
        <f>IF(CB387&lt;='Invoer - uitgebreid'!$K11,Invoer!$M9*'Economische variabelen'!$X32+Invoer!$N9*'Economische variabelen'!$X38+Invoer!$O9*'Economische variabelen'!$X44+Invoer!$P9*'Economische variabelen'!$X50,0)</f>
        <v>0</v>
      </c>
      <c r="CC400" s="13">
        <f>IF(CC387&lt;='Invoer - uitgebreid'!$K11,Invoer!$M9*'Economische variabelen'!$X32+Invoer!$N9*'Economische variabelen'!$X38+Invoer!$O9*'Economische variabelen'!$X44+Invoer!$P9*'Economische variabelen'!$X50,0)</f>
        <v>0</v>
      </c>
      <c r="CD400" s="13">
        <f>IF(CD387&lt;='Invoer - uitgebreid'!$K11,Invoer!$M9*'Economische variabelen'!$X32+Invoer!$N9*'Economische variabelen'!$X38+Invoer!$O9*'Economische variabelen'!$X44+Invoer!$P9*'Economische variabelen'!$X50,0)</f>
        <v>0</v>
      </c>
      <c r="CE400" s="13">
        <f>IF(CE387&lt;='Invoer - uitgebreid'!$K11,Invoer!$M9*'Economische variabelen'!$X32+Invoer!$N9*'Economische variabelen'!$X38+Invoer!$O9*'Economische variabelen'!$X44+Invoer!$P9*'Economische variabelen'!$X50,0)</f>
        <v>0</v>
      </c>
      <c r="CF400" s="13">
        <f>IF(CF387&lt;='Invoer - uitgebreid'!$K11,Invoer!$M9*'Economische variabelen'!$X32+Invoer!$N9*'Economische variabelen'!$X38+Invoer!$O9*'Economische variabelen'!$X44+Invoer!$P9*'Economische variabelen'!$X50,0)</f>
        <v>0</v>
      </c>
      <c r="CG400" s="13">
        <f>IF(CG387&lt;='Invoer - uitgebreid'!$K11,Invoer!$M9*'Economische variabelen'!$X32+Invoer!$N9*'Economische variabelen'!$X38+Invoer!$O9*'Economische variabelen'!$X44+Invoer!$P9*'Economische variabelen'!$X50,0)</f>
        <v>0</v>
      </c>
      <c r="CH400" s="13">
        <f>IF(CH387&lt;='Invoer - uitgebreid'!$K11,Invoer!$M9*'Economische variabelen'!$X32+Invoer!$N9*'Economische variabelen'!$X38+Invoer!$O9*'Economische variabelen'!$X44+Invoer!$P9*'Economische variabelen'!$X50,0)</f>
        <v>0</v>
      </c>
      <c r="CI400" s="13">
        <f>IF(CI387&lt;='Invoer - uitgebreid'!$K11,Invoer!$M9*'Economische variabelen'!$X32+Invoer!$N9*'Economische variabelen'!$X38+Invoer!$O9*'Economische variabelen'!$X44+Invoer!$P9*'Economische variabelen'!$X50,0)</f>
        <v>0</v>
      </c>
      <c r="CJ400" s="13">
        <f>IF(CJ387&lt;='Invoer - uitgebreid'!$K11,Invoer!$M9*'Economische variabelen'!$X32+Invoer!$N9*'Economische variabelen'!$X38+Invoer!$O9*'Economische variabelen'!$X44+Invoer!$P9*'Economische variabelen'!$X50,0)</f>
        <v>0</v>
      </c>
      <c r="CK400" s="13">
        <f>IF(CK387&lt;='Invoer - uitgebreid'!$K11,Invoer!$M9*'Economische variabelen'!$X32+Invoer!$N9*'Economische variabelen'!$X38+Invoer!$O9*'Economische variabelen'!$X44+Invoer!$P9*'Economische variabelen'!$X50,0)</f>
        <v>0</v>
      </c>
      <c r="CL400" s="13">
        <f>IF(CL387&lt;='Invoer - uitgebreid'!$K11,Invoer!$M9*'Economische variabelen'!$X32+Invoer!$N9*'Economische variabelen'!$X38+Invoer!$O9*'Economische variabelen'!$X44+Invoer!$P9*'Economische variabelen'!$X50,0)</f>
        <v>0</v>
      </c>
      <c r="CM400" s="13">
        <f>IF(CM387&lt;='Invoer - uitgebreid'!$K11,Invoer!$M9*'Economische variabelen'!$X32+Invoer!$N9*'Economische variabelen'!$X38+Invoer!$O9*'Economische variabelen'!$X44+Invoer!$P9*'Economische variabelen'!$X50,0)</f>
        <v>0</v>
      </c>
      <c r="CN400" s="13">
        <f>IF(CN387&lt;='Invoer - uitgebreid'!$K11,Invoer!$M9*'Economische variabelen'!$X32+Invoer!$N9*'Economische variabelen'!$X38+Invoer!$O9*'Economische variabelen'!$X44+Invoer!$P9*'Economische variabelen'!$X50,0)</f>
        <v>0</v>
      </c>
      <c r="CO400" s="13">
        <f>IF(CO387&lt;='Invoer - uitgebreid'!$K11,Invoer!$M9*'Economische variabelen'!$X32+Invoer!$N9*'Economische variabelen'!$X38+Invoer!$O9*'Economische variabelen'!$X44+Invoer!$P9*'Economische variabelen'!$X50,0)</f>
        <v>0</v>
      </c>
      <c r="CP400" s="13">
        <f>IF(CP387&lt;='Invoer - uitgebreid'!$K11,Invoer!$M9*'Economische variabelen'!$X32+Invoer!$N9*'Economische variabelen'!$X38+Invoer!$O9*'Economische variabelen'!$X44+Invoer!$P9*'Economische variabelen'!$X50,0)</f>
        <v>0</v>
      </c>
      <c r="CQ400" s="13">
        <f>IF(CQ387&lt;='Invoer - uitgebreid'!$K11,Invoer!$M9*'Economische variabelen'!$X32+Invoer!$N9*'Economische variabelen'!$X38+Invoer!$O9*'Economische variabelen'!$X44+Invoer!$P9*'Economische variabelen'!$X50,0)</f>
        <v>0</v>
      </c>
      <c r="CR400" s="13">
        <f>IF(CR387&lt;='Invoer - uitgebreid'!$K11,Invoer!$M9*'Economische variabelen'!$X32+Invoer!$N9*'Economische variabelen'!$X38+Invoer!$O9*'Economische variabelen'!$X44+Invoer!$P9*'Economische variabelen'!$X50,0)</f>
        <v>0</v>
      </c>
      <c r="CS400" s="13">
        <f>IF(CS387&lt;='Invoer - uitgebreid'!$K11,Invoer!$M9*'Economische variabelen'!$X32+Invoer!$N9*'Economische variabelen'!$X38+Invoer!$O9*'Economische variabelen'!$X44+Invoer!$P9*'Economische variabelen'!$X50,0)</f>
        <v>0</v>
      </c>
      <c r="CT400" s="13">
        <f>IF(CT387&lt;='Invoer - uitgebreid'!$K11,Invoer!$M9*'Economische variabelen'!$X32+Invoer!$N9*'Economische variabelen'!$X38+Invoer!$O9*'Economische variabelen'!$X44+Invoer!$P9*'Economische variabelen'!$X50,0)</f>
        <v>0</v>
      </c>
      <c r="CU400" s="13">
        <f>IF(CU387&lt;='Invoer - uitgebreid'!$K11,Invoer!$M9*'Economische variabelen'!$X32+Invoer!$N9*'Economische variabelen'!$X38+Invoer!$O9*'Economische variabelen'!$X44+Invoer!$P9*'Economische variabelen'!$X50,0)</f>
        <v>0</v>
      </c>
      <c r="CV400" s="13">
        <f>IF(CV387&lt;='Invoer - uitgebreid'!$K11,Invoer!$M9*'Economische variabelen'!$X32+Invoer!$N9*'Economische variabelen'!$X38+Invoer!$O9*'Economische variabelen'!$X44+Invoer!$P9*'Economische variabelen'!$X50,0)</f>
        <v>0</v>
      </c>
      <c r="CW400" s="13">
        <f>IF(CW387&lt;='Invoer - uitgebreid'!$K11,Invoer!$M9*'Economische variabelen'!$X32+Invoer!$N9*'Economische variabelen'!$X38+Invoer!$O9*'Economische variabelen'!$X44+Invoer!$P9*'Economische variabelen'!$X50,0)</f>
        <v>0</v>
      </c>
      <c r="CX400" s="13">
        <f>IF(CX387&lt;='Invoer - uitgebreid'!$K11,Invoer!$M9*'Economische variabelen'!$X32+Invoer!$N9*'Economische variabelen'!$X38+Invoer!$O9*'Economische variabelen'!$X44+Invoer!$P9*'Economische variabelen'!$X50,0)</f>
        <v>0</v>
      </c>
      <c r="CY400" s="13">
        <f>IF(CY387&lt;='Invoer - uitgebreid'!$K11,Invoer!$M9*'Economische variabelen'!$X32+Invoer!$N9*'Economische variabelen'!$X38+Invoer!$O9*'Economische variabelen'!$X44+Invoer!$P9*'Economische variabelen'!$X50,0)</f>
        <v>0</v>
      </c>
    </row>
    <row r="401" spans="1:103" ht="15.75" customHeight="1" x14ac:dyDescent="0.3">
      <c r="A401" s="14" t="s">
        <v>498</v>
      </c>
      <c r="C401" s="13"/>
      <c r="D401" s="175">
        <f>D400*'Economische variabelen'!$AC82</f>
        <v>0</v>
      </c>
      <c r="E401" s="175">
        <f>E400*'Economische variabelen'!$AC82</f>
        <v>0</v>
      </c>
      <c r="F401" s="175">
        <f>F400*'Economische variabelen'!$AC82</f>
        <v>0</v>
      </c>
      <c r="G401" s="175">
        <f>G400*'Economische variabelen'!$AC82</f>
        <v>0</v>
      </c>
      <c r="H401" s="175">
        <f>H400*'Economische variabelen'!$AC82</f>
        <v>0</v>
      </c>
      <c r="I401" s="175">
        <f>I400*'Economische variabelen'!$AC82</f>
        <v>0</v>
      </c>
      <c r="J401" s="175">
        <f>J400*'Economische variabelen'!$AC82</f>
        <v>0</v>
      </c>
      <c r="K401" s="175">
        <f>K400*'Economische variabelen'!$AC82</f>
        <v>0</v>
      </c>
      <c r="L401" s="175">
        <f>L400*'Economische variabelen'!$AC82</f>
        <v>0</v>
      </c>
      <c r="M401" s="175">
        <f>M400*'Economische variabelen'!$AC82</f>
        <v>0</v>
      </c>
      <c r="N401" s="175">
        <f>N400*'Economische variabelen'!$AC82</f>
        <v>0</v>
      </c>
      <c r="O401" s="175">
        <f>O400*'Economische variabelen'!$AC82</f>
        <v>0</v>
      </c>
      <c r="P401" s="175">
        <f>P400*'Economische variabelen'!$AC82</f>
        <v>0</v>
      </c>
      <c r="Q401" s="175">
        <f>Q400*'Economische variabelen'!$AC82</f>
        <v>0</v>
      </c>
      <c r="R401" s="175">
        <f>R400*'Economische variabelen'!$AC82</f>
        <v>0</v>
      </c>
      <c r="S401" s="175">
        <f>S400*'Economische variabelen'!$AC82</f>
        <v>0</v>
      </c>
      <c r="T401" s="175">
        <f>T400*'Economische variabelen'!$AC82</f>
        <v>0</v>
      </c>
      <c r="U401" s="175">
        <f>U400*'Economische variabelen'!$AC82</f>
        <v>0</v>
      </c>
      <c r="V401" s="175">
        <f>V400*'Economische variabelen'!$AC82</f>
        <v>0</v>
      </c>
      <c r="W401" s="175">
        <f>W400*'Economische variabelen'!$AC82</f>
        <v>0</v>
      </c>
      <c r="X401" s="175">
        <f>X400*'Economische variabelen'!$AC82</f>
        <v>0</v>
      </c>
      <c r="Y401" s="175">
        <f>Y400*'Economische variabelen'!$AC82</f>
        <v>0</v>
      </c>
      <c r="Z401" s="175">
        <f>Z400*'Economische variabelen'!$AC82</f>
        <v>0</v>
      </c>
      <c r="AA401" s="175">
        <f>AA400*'Economische variabelen'!$AC82</f>
        <v>0</v>
      </c>
      <c r="AB401" s="175">
        <f>AB400*'Economische variabelen'!$AC82</f>
        <v>0</v>
      </c>
      <c r="AC401" s="175">
        <f>AC400*'Economische variabelen'!$AC82</f>
        <v>0</v>
      </c>
      <c r="AD401" s="175">
        <f>AD400*'Economische variabelen'!$AC82</f>
        <v>0</v>
      </c>
      <c r="AE401" s="175">
        <f>AE400*'Economische variabelen'!$AC82</f>
        <v>0</v>
      </c>
      <c r="AF401" s="175">
        <f>AF400*'Economische variabelen'!$AC82</f>
        <v>0</v>
      </c>
      <c r="AG401" s="175">
        <f>AG400*'Economische variabelen'!$AC82</f>
        <v>0</v>
      </c>
      <c r="AH401" s="175">
        <f>AH400*'Economische variabelen'!$AC82</f>
        <v>0</v>
      </c>
      <c r="AI401" s="175">
        <f>AI400*'Economische variabelen'!$AC82</f>
        <v>0</v>
      </c>
      <c r="AJ401" s="175">
        <f>AJ400*'Economische variabelen'!$AC82</f>
        <v>0</v>
      </c>
      <c r="AK401" s="175">
        <f>AK400*'Economische variabelen'!$AC82</f>
        <v>0</v>
      </c>
      <c r="AL401" s="175">
        <f>AL400*'Economische variabelen'!$AC82</f>
        <v>0</v>
      </c>
      <c r="AM401" s="175">
        <f>AM400*'Economische variabelen'!$AC82</f>
        <v>0</v>
      </c>
      <c r="AN401" s="175">
        <f>AN400*'Economische variabelen'!$AC82</f>
        <v>0</v>
      </c>
      <c r="AO401" s="175">
        <f>AO400*'Economische variabelen'!$AC82</f>
        <v>0</v>
      </c>
      <c r="AP401" s="175">
        <f>AP400*'Economische variabelen'!$AC82</f>
        <v>0</v>
      </c>
      <c r="AQ401" s="175">
        <f>AQ400*'Economische variabelen'!$AC82</f>
        <v>0</v>
      </c>
      <c r="AR401" s="175">
        <f>AR400*'Economische variabelen'!$AC82</f>
        <v>0</v>
      </c>
      <c r="AS401" s="175">
        <f>AS400*'Economische variabelen'!$AC82</f>
        <v>0</v>
      </c>
      <c r="AT401" s="175">
        <f>AT400*'Economische variabelen'!$AC82</f>
        <v>0</v>
      </c>
      <c r="AU401" s="175">
        <f>AU400*'Economische variabelen'!$AC82</f>
        <v>0</v>
      </c>
      <c r="AV401" s="175">
        <f>AV400*'Economische variabelen'!$AC82</f>
        <v>0</v>
      </c>
      <c r="AW401" s="175">
        <f>AW400*'Economische variabelen'!$AC82</f>
        <v>0</v>
      </c>
      <c r="AX401" s="175">
        <f>AX400*'Economische variabelen'!$AC82</f>
        <v>0</v>
      </c>
      <c r="AY401" s="175">
        <f>AY400*'Economische variabelen'!$AC82</f>
        <v>0</v>
      </c>
      <c r="AZ401" s="175">
        <f>AZ400*'Economische variabelen'!$AC82</f>
        <v>0</v>
      </c>
      <c r="BA401" s="175">
        <f>BA400*'Economische variabelen'!$AC82</f>
        <v>0</v>
      </c>
      <c r="BB401" s="175">
        <f>BB400*'Economische variabelen'!$AC82</f>
        <v>0</v>
      </c>
      <c r="BC401" s="175">
        <f>BC400*'Economische variabelen'!$AC82</f>
        <v>0</v>
      </c>
      <c r="BD401" s="175">
        <f>BD400*'Economische variabelen'!$AC82</f>
        <v>0</v>
      </c>
      <c r="BE401" s="175">
        <f>BE400*'Economische variabelen'!$AC82</f>
        <v>0</v>
      </c>
      <c r="BF401" s="175">
        <f>BF400*'Economische variabelen'!$AC82</f>
        <v>0</v>
      </c>
      <c r="BG401" s="175">
        <f>BG400*'Economische variabelen'!$AC82</f>
        <v>0</v>
      </c>
      <c r="BH401" s="175">
        <f>BH400*'Economische variabelen'!$AC82</f>
        <v>0</v>
      </c>
      <c r="BI401" s="175">
        <f>BI400*'Economische variabelen'!$AC82</f>
        <v>0</v>
      </c>
      <c r="BJ401" s="175">
        <f>BJ400*'Economische variabelen'!$AC82</f>
        <v>0</v>
      </c>
      <c r="BK401" s="175">
        <f>BK400*'Economische variabelen'!$AC82</f>
        <v>0</v>
      </c>
      <c r="BL401" s="175">
        <f>BL400*'Economische variabelen'!$AC82</f>
        <v>0</v>
      </c>
      <c r="BM401" s="175">
        <f>BM400*'Economische variabelen'!$AC82</f>
        <v>0</v>
      </c>
      <c r="BN401" s="175">
        <f>BN400*'Economische variabelen'!$AC82</f>
        <v>0</v>
      </c>
      <c r="BO401" s="175">
        <f>BO400*'Economische variabelen'!$AC82</f>
        <v>0</v>
      </c>
      <c r="BP401" s="175">
        <f>BP400*'Economische variabelen'!$AC82</f>
        <v>0</v>
      </c>
      <c r="BQ401" s="175">
        <f>BQ400*'Economische variabelen'!$AC82</f>
        <v>0</v>
      </c>
      <c r="BR401" s="175">
        <f>BR400*'Economische variabelen'!$AC82</f>
        <v>0</v>
      </c>
      <c r="BS401" s="175">
        <f>BS400*'Economische variabelen'!$AC82</f>
        <v>0</v>
      </c>
      <c r="BT401" s="175">
        <f>BT400*'Economische variabelen'!$AC82</f>
        <v>0</v>
      </c>
      <c r="BU401" s="175">
        <f>BU400*'Economische variabelen'!$AC82</f>
        <v>0</v>
      </c>
      <c r="BV401" s="175">
        <f>BV400*'Economische variabelen'!$AC82</f>
        <v>0</v>
      </c>
      <c r="BW401" s="175">
        <f>BW400*'Economische variabelen'!$AC82</f>
        <v>0</v>
      </c>
      <c r="BX401" s="175">
        <f>BX400*'Economische variabelen'!$AC82</f>
        <v>0</v>
      </c>
      <c r="BY401" s="175">
        <f>BY400*'Economische variabelen'!$AC82</f>
        <v>0</v>
      </c>
      <c r="BZ401" s="175">
        <f>BZ400*'Economische variabelen'!$AC82</f>
        <v>0</v>
      </c>
      <c r="CA401" s="175">
        <f>CA400*'Economische variabelen'!$AC82</f>
        <v>0</v>
      </c>
      <c r="CB401" s="175">
        <f>CB400*'Economische variabelen'!$AC82</f>
        <v>0</v>
      </c>
      <c r="CC401" s="175">
        <f>CC400*'Economische variabelen'!$AC82</f>
        <v>0</v>
      </c>
      <c r="CD401" s="175">
        <f>CD400*'Economische variabelen'!$AC82</f>
        <v>0</v>
      </c>
      <c r="CE401" s="175">
        <f>CE400*'Economische variabelen'!$AC82</f>
        <v>0</v>
      </c>
      <c r="CF401" s="175">
        <f>CF400*'Economische variabelen'!$AC82</f>
        <v>0</v>
      </c>
      <c r="CG401" s="175">
        <f>CG400*'Economische variabelen'!$AC82</f>
        <v>0</v>
      </c>
      <c r="CH401" s="175">
        <f>CH400*'Economische variabelen'!$AC82</f>
        <v>0</v>
      </c>
      <c r="CI401" s="175">
        <f>CI400*'Economische variabelen'!$AC82</f>
        <v>0</v>
      </c>
      <c r="CJ401" s="175">
        <f>CJ400*'Economische variabelen'!$AC82</f>
        <v>0</v>
      </c>
      <c r="CK401" s="175">
        <f>CK400*'Economische variabelen'!$AC82</f>
        <v>0</v>
      </c>
      <c r="CL401" s="175">
        <f>CL400*'Economische variabelen'!$AC82</f>
        <v>0</v>
      </c>
      <c r="CM401" s="175">
        <f>CM400*'Economische variabelen'!$AC82</f>
        <v>0</v>
      </c>
      <c r="CN401" s="175">
        <f>CN400*'Economische variabelen'!$AC82</f>
        <v>0</v>
      </c>
      <c r="CO401" s="175">
        <f>CO400*'Economische variabelen'!$AC82</f>
        <v>0</v>
      </c>
      <c r="CP401" s="175">
        <f>CP400*'Economische variabelen'!$AC82</f>
        <v>0</v>
      </c>
      <c r="CQ401" s="175">
        <f>CQ400*'Economische variabelen'!$AC82</f>
        <v>0</v>
      </c>
      <c r="CR401" s="175">
        <f>CR400*'Economische variabelen'!$AC82</f>
        <v>0</v>
      </c>
      <c r="CS401" s="175">
        <f>CS400*'Economische variabelen'!$AC82</f>
        <v>0</v>
      </c>
      <c r="CT401" s="175">
        <f>CT400*'Economische variabelen'!$AC82</f>
        <v>0</v>
      </c>
      <c r="CU401" s="175">
        <f>CU400*'Economische variabelen'!$AC82</f>
        <v>0</v>
      </c>
      <c r="CV401" s="175">
        <f>CV400*'Economische variabelen'!$AC82</f>
        <v>0</v>
      </c>
      <c r="CW401" s="175">
        <f>CW400*'Economische variabelen'!$AC82</f>
        <v>0</v>
      </c>
      <c r="CX401" s="175">
        <f>CX400*'Economische variabelen'!$AC82</f>
        <v>0</v>
      </c>
      <c r="CY401" s="175">
        <f>CY400*'Economische variabelen'!$AC82</f>
        <v>0</v>
      </c>
    </row>
    <row r="402" spans="1:103" ht="15.75" customHeight="1" x14ac:dyDescent="0.3">
      <c r="A402" s="14" t="s">
        <v>499</v>
      </c>
      <c r="C402" s="13"/>
      <c r="D402" s="13">
        <v>0</v>
      </c>
      <c r="E402" s="13">
        <v>0</v>
      </c>
      <c r="F402" s="13">
        <v>0</v>
      </c>
      <c r="G402" s="13">
        <f>Invoer!M9*'Economische variabelen'!AC29+Invoer!N9*'Economische variabelen'!AC40+Invoer!O9*'Economische variabelen'!AC51+Invoer!P9*'Economische variabelen'!AC62</f>
        <v>0</v>
      </c>
      <c r="H402" s="13">
        <f>Invoer!M9*'Economische variabelen'!AC30+Invoer!N9*'Economische variabelen'!AC41+Invoer!O9*'Economische variabelen'!AC52+Invoer!P9*'Economische variabelen'!AC63</f>
        <v>0</v>
      </c>
      <c r="I402" s="13">
        <f>Invoer!M9*'Economische variabelen'!AC31+Invoer!N9*'Economische variabelen'!AC42+Invoer!O9*'Economische variabelen'!AC53+Invoer!P9*'Economische variabelen'!AC64</f>
        <v>0</v>
      </c>
      <c r="J402" s="13">
        <f>Invoer!M9*'Economische variabelen'!AC32+Invoer!N9*'Economische variabelen'!AC43+Invoer!O9*'Economische variabelen'!AC54+Invoer!P9*'Economische variabelen'!AC65</f>
        <v>0</v>
      </c>
      <c r="K402" s="13">
        <f>Invoer!M9*'Economische variabelen'!AC32+Invoer!N9*'Economische variabelen'!AC43+Invoer!O9*'Economische variabelen'!AC54+Invoer!P9*'Economische variabelen'!AC65</f>
        <v>0</v>
      </c>
      <c r="L402" s="13">
        <f>Invoer!M9*'Economische variabelen'!AC32+Invoer!N9*'Economische variabelen'!AC43+Invoer!O9*'Economische variabelen'!AC54+Invoer!P9*'Economische variabelen'!AC65</f>
        <v>0</v>
      </c>
      <c r="M402" s="13">
        <f>Invoer!M9*'Economische variabelen'!AC32+Invoer!N9*'Economische variabelen'!AC43+Invoer!O9*'Economische variabelen'!AC54+Invoer!P9*'Economische variabelen'!AC65</f>
        <v>0</v>
      </c>
      <c r="N402" s="13">
        <f>Invoer!M9*'Economische variabelen'!AC32+Invoer!N9*'Economische variabelen'!AC43+Invoer!O9*'Economische variabelen'!AC54+Invoer!P9*'Economische variabelen'!AC65</f>
        <v>0</v>
      </c>
      <c r="O402" s="13">
        <f>Invoer!M9*'Economische variabelen'!AC32+Invoer!N9*'Economische variabelen'!AC43+Invoer!O9*'Economische variabelen'!AC54+Invoer!P9*'Economische variabelen'!AC65</f>
        <v>0</v>
      </c>
      <c r="P402" s="13">
        <f>Invoer!M9*'Economische variabelen'!AC32+Invoer!N9*'Economische variabelen'!AC43+Invoer!O9*'Economische variabelen'!AC54+Invoer!P9*'Economische variabelen'!AC65</f>
        <v>0</v>
      </c>
      <c r="Q402" s="13">
        <f>Invoer!M9*'Economische variabelen'!AC32+Invoer!N9*'Economische variabelen'!AC43+Invoer!O9*'Economische variabelen'!AC54+Invoer!P9*'Economische variabelen'!AC65</f>
        <v>0</v>
      </c>
      <c r="R402" s="13">
        <f>Invoer!M9*'Economische variabelen'!AC32+Invoer!N9*'Economische variabelen'!AC43+Invoer!O9*'Economische variabelen'!AC54+Invoer!P9*'Economische variabelen'!AC65</f>
        <v>0</v>
      </c>
      <c r="S402" s="13">
        <f>Invoer!M9*'Economische variabelen'!AC33+Invoer!N9*'Economische variabelen'!AC44+Invoer!O9*'Economische variabelen'!AC55+Invoer!P9*'Economische variabelen'!AC66</f>
        <v>0</v>
      </c>
      <c r="T402" s="13">
        <f>Invoer!M9*'Economische variabelen'!AC34+Invoer!N9*'Economische variabelen'!AC45+Invoer!O9*'Economische variabelen'!AC56+Invoer!P9*'Economische variabelen'!AC67</f>
        <v>0</v>
      </c>
      <c r="U402" s="13">
        <f>Invoer!M9*'Economische variabelen'!AC35+Invoer!N9*'Economische variabelen'!AC46+Invoer!O9*'Economische variabelen'!AC57+Invoer!P9*'Economische variabelen'!AC68</f>
        <v>0</v>
      </c>
      <c r="V402" s="13">
        <f>Invoer!M9*'Economische variabelen'!AC36+Invoer!N9*'Economische variabelen'!AC47+Invoer!O9*'Economische variabelen'!AC58+Invoer!P9*'Economische variabelen'!AC69</f>
        <v>0</v>
      </c>
      <c r="W402" s="13">
        <f>IF(W387&lt;='Invoer - uitgebreid'!$K11,Invoer!$M9*'Economische variabelen'!$AC37+Invoer!$N9*'Economische variabelen'!$AC48+Invoer!$O9*'Economische variabelen'!$AC59+Invoer!$P9*'Economische variabelen'!$AC70,0)</f>
        <v>0</v>
      </c>
      <c r="X402" s="13">
        <f>IF(X387&lt;='Invoer - uitgebreid'!$K11,Invoer!$M9*'Economische variabelen'!$AC37+Invoer!$N9*'Economische variabelen'!$AC48+Invoer!$O9*'Economische variabelen'!$AC59+Invoer!$P9*'Economische variabelen'!$AC70,0)</f>
        <v>0</v>
      </c>
      <c r="Y402" s="13">
        <f>IF(Y387&lt;='Invoer - uitgebreid'!$K11,Invoer!$M9*'Economische variabelen'!$AC37+Invoer!$N9*'Economische variabelen'!$AC48+Invoer!$O9*'Economische variabelen'!$AC59+Invoer!$P9*'Economische variabelen'!$AC70,0)</f>
        <v>0</v>
      </c>
      <c r="Z402" s="13">
        <f>IF(Z387&lt;='Invoer - uitgebreid'!$K11,Invoer!$M9*'Economische variabelen'!$AC37+Invoer!$N9*'Economische variabelen'!$AC48+Invoer!$O9*'Economische variabelen'!$AC59+Invoer!$P9*'Economische variabelen'!$AC70,0)</f>
        <v>0</v>
      </c>
      <c r="AA402" s="13">
        <f>IF(AA387&lt;='Invoer - uitgebreid'!$K11,Invoer!$M9*'Economische variabelen'!$AC37+Invoer!$N9*'Economische variabelen'!$AC48+Invoer!$O9*'Economische variabelen'!$AC59+Invoer!$P9*'Economische variabelen'!$AC70,0)</f>
        <v>0</v>
      </c>
      <c r="AB402" s="13">
        <f>IF(AB387&lt;='Invoer - uitgebreid'!$K11,Invoer!$M9*'Economische variabelen'!$AC37+Invoer!$N9*'Economische variabelen'!$AC48+Invoer!$O9*'Economische variabelen'!$AC59+Invoer!$P9*'Economische variabelen'!$AC70,0)</f>
        <v>0</v>
      </c>
      <c r="AC402" s="13">
        <f>IF(AC387&lt;='Invoer - uitgebreid'!$K11,Invoer!$M9*'Economische variabelen'!$AC37+Invoer!$N9*'Economische variabelen'!$AC48+Invoer!$O9*'Economische variabelen'!$AC59+Invoer!$P9*'Economische variabelen'!$AC70,0)</f>
        <v>0</v>
      </c>
      <c r="AD402" s="13">
        <f>IF(AD387&lt;='Invoer - uitgebreid'!$K11,Invoer!$M9*'Economische variabelen'!$AC37+Invoer!$N9*'Economische variabelen'!$AC48+Invoer!$O9*'Economische variabelen'!$AC59+Invoer!$P9*'Economische variabelen'!$AC70,0)</f>
        <v>0</v>
      </c>
      <c r="AE402" s="13">
        <f>IF(AE387&lt;='Invoer - uitgebreid'!$K11,Invoer!$M9*'Economische variabelen'!$AC37+Invoer!$N9*'Economische variabelen'!$AC48+Invoer!$O9*'Economische variabelen'!$AC59+Invoer!$P9*'Economische variabelen'!$AC70,0)</f>
        <v>0</v>
      </c>
      <c r="AF402" s="13">
        <f>IF(AF387&lt;='Invoer - uitgebreid'!$K11,Invoer!$M9*'Economische variabelen'!$AC37+Invoer!$N9*'Economische variabelen'!$AC48+Invoer!$O9*'Economische variabelen'!$AC59+Invoer!$P9*'Economische variabelen'!$AC70,0)</f>
        <v>0</v>
      </c>
      <c r="AG402" s="13">
        <f>IF(AG387&lt;='Invoer - uitgebreid'!$K11,Invoer!$M9*'Economische variabelen'!$AC37+Invoer!$N9*'Economische variabelen'!$AC48+Invoer!$O9*'Economische variabelen'!$AC59+Invoer!$P9*'Economische variabelen'!$AC70,0)</f>
        <v>0</v>
      </c>
      <c r="AH402" s="13">
        <f>IF(AH387&lt;='Invoer - uitgebreid'!$K11,Invoer!$M9*'Economische variabelen'!$AC37+Invoer!$N9*'Economische variabelen'!$AC48+Invoer!$O9*'Economische variabelen'!$AC59+Invoer!$P9*'Economische variabelen'!$AC70,0)</f>
        <v>0</v>
      </c>
      <c r="AI402" s="13">
        <f>IF(AI387&lt;='Invoer - uitgebreid'!$K11,Invoer!$M9*'Economische variabelen'!$AC37+Invoer!$N9*'Economische variabelen'!$AC48+Invoer!$O9*'Economische variabelen'!$AC59+Invoer!$P9*'Economische variabelen'!$AC70,0)</f>
        <v>0</v>
      </c>
      <c r="AJ402" s="13">
        <f>IF(AJ387&lt;='Invoer - uitgebreid'!$K11,Invoer!$M9*'Economische variabelen'!$AC37+Invoer!$N9*'Economische variabelen'!$AC48+Invoer!$O9*'Economische variabelen'!$AC59+Invoer!$P9*'Economische variabelen'!$AC70,0)</f>
        <v>0</v>
      </c>
      <c r="AK402" s="13">
        <f>IF(AK387&lt;='Invoer - uitgebreid'!$K11,Invoer!$M9*'Economische variabelen'!$AC37+Invoer!$N9*'Economische variabelen'!$AC48+Invoer!$O9*'Economische variabelen'!$AC59+Invoer!$P9*'Economische variabelen'!$AC70,0)</f>
        <v>0</v>
      </c>
      <c r="AL402" s="13">
        <f>IF(AL387&lt;='Invoer - uitgebreid'!$K11,Invoer!$M9*'Economische variabelen'!$AC37+Invoer!$N9*'Economische variabelen'!$AC48+Invoer!$O9*'Economische variabelen'!$AC59+Invoer!$P9*'Economische variabelen'!$AC70,0)</f>
        <v>0</v>
      </c>
      <c r="AM402" s="13">
        <f>IF(AM387&lt;='Invoer - uitgebreid'!$K11,Invoer!$M9*'Economische variabelen'!$AC37+Invoer!$N9*'Economische variabelen'!$AC48+Invoer!$O9*'Economische variabelen'!$AC59+Invoer!$P9*'Economische variabelen'!$AC70,0)</f>
        <v>0</v>
      </c>
      <c r="AN402" s="13">
        <f>IF(AN387&lt;='Invoer - uitgebreid'!$K11,Invoer!$M9*'Economische variabelen'!$AC37+Invoer!$N9*'Economische variabelen'!$AC48+Invoer!$O9*'Economische variabelen'!$AC59+Invoer!$P9*'Economische variabelen'!$AC70,0)</f>
        <v>0</v>
      </c>
      <c r="AO402" s="13">
        <f>IF(AO387&lt;='Invoer - uitgebreid'!$K11,Invoer!$M9*'Economische variabelen'!$AC37+Invoer!$N9*'Economische variabelen'!$AC48+Invoer!$O9*'Economische variabelen'!$AC59+Invoer!$P9*'Economische variabelen'!$AC70,0)</f>
        <v>0</v>
      </c>
      <c r="AP402" s="13">
        <f>IF(AP387&lt;='Invoer - uitgebreid'!$K11,Invoer!$M9*'Economische variabelen'!$AC37+Invoer!$N9*'Economische variabelen'!$AC48+Invoer!$O9*'Economische variabelen'!$AC59+Invoer!$P9*'Economische variabelen'!$AC70,0)</f>
        <v>0</v>
      </c>
      <c r="AQ402" s="13">
        <f>IF(AQ387&lt;='Invoer - uitgebreid'!$K11,Invoer!$M9*'Economische variabelen'!$AC37+Invoer!$N9*'Economische variabelen'!$AC48+Invoer!$O9*'Economische variabelen'!$AC59+Invoer!$P9*'Economische variabelen'!$AC70,0)</f>
        <v>0</v>
      </c>
      <c r="AR402" s="13">
        <f>IF(AR387&lt;='Invoer - uitgebreid'!$K11,Invoer!$M9*'Economische variabelen'!$AC37+Invoer!$N9*'Economische variabelen'!$AC48+Invoer!$O9*'Economische variabelen'!$AC59+Invoer!$P9*'Economische variabelen'!$AC70,0)</f>
        <v>0</v>
      </c>
      <c r="AS402" s="13">
        <f>IF(AS387&lt;='Invoer - uitgebreid'!$K11,Invoer!$M9*'Economische variabelen'!$AC37+Invoer!$N9*'Economische variabelen'!$AC48+Invoer!$O9*'Economische variabelen'!$AC59+Invoer!$P9*'Economische variabelen'!$AC70,0)</f>
        <v>0</v>
      </c>
      <c r="AT402" s="13">
        <f>IF(AT387&lt;='Invoer - uitgebreid'!$K11,Invoer!$M9*'Economische variabelen'!$AC37+Invoer!$N9*'Economische variabelen'!$AC48+Invoer!$O9*'Economische variabelen'!$AC59+Invoer!$P9*'Economische variabelen'!$AC70,0)</f>
        <v>0</v>
      </c>
      <c r="AU402" s="13">
        <f>IF(AU387&lt;='Invoer - uitgebreid'!$K11,Invoer!$M9*'Economische variabelen'!$AC37+Invoer!$N9*'Economische variabelen'!$AC48+Invoer!$O9*'Economische variabelen'!$AC59+Invoer!$P9*'Economische variabelen'!$AC70,0)</f>
        <v>0</v>
      </c>
      <c r="AV402" s="13">
        <f>IF(AV387&lt;='Invoer - uitgebreid'!$K11,Invoer!$M9*'Economische variabelen'!$AC37+Invoer!$N9*'Economische variabelen'!$AC48+Invoer!$O9*'Economische variabelen'!$AC59+Invoer!$P9*'Economische variabelen'!$AC70,0)</f>
        <v>0</v>
      </c>
      <c r="AW402" s="13">
        <f>IF(AW387&lt;='Invoer - uitgebreid'!$K11,Invoer!$M9*'Economische variabelen'!$AC37+Invoer!$N9*'Economische variabelen'!$AC48+Invoer!$O9*'Economische variabelen'!$AC59+Invoer!$P9*'Economische variabelen'!$AC70,0)</f>
        <v>0</v>
      </c>
      <c r="AX402" s="13">
        <f>IF(AX387&lt;='Invoer - uitgebreid'!$K11,Invoer!$M9*'Economische variabelen'!$AC37+Invoer!$N9*'Economische variabelen'!$AC48+Invoer!$O9*'Economische variabelen'!$AC59+Invoer!$P9*'Economische variabelen'!$AC70,0)</f>
        <v>0</v>
      </c>
      <c r="AY402" s="13">
        <f>IF(AY387&lt;='Invoer - uitgebreid'!$K11,Invoer!$M9*'Economische variabelen'!$AC37+Invoer!$N9*'Economische variabelen'!$AC48+Invoer!$O9*'Economische variabelen'!$AC59+Invoer!$P9*'Economische variabelen'!$AC70,0)</f>
        <v>0</v>
      </c>
      <c r="AZ402" s="13">
        <f>IF(AZ387&lt;='Invoer - uitgebreid'!$K11,Invoer!$M9*'Economische variabelen'!$AC37+Invoer!$N9*'Economische variabelen'!$AC48+Invoer!$O9*'Economische variabelen'!$AC59+Invoer!$P9*'Economische variabelen'!$AC70,0)</f>
        <v>0</v>
      </c>
      <c r="BA402" s="13">
        <f>IF(BA387&lt;='Invoer - uitgebreid'!$K11,Invoer!$M9*'Economische variabelen'!$AC37+Invoer!$N9*'Economische variabelen'!$AC48+Invoer!$O9*'Economische variabelen'!$AC59+Invoer!$P9*'Economische variabelen'!$AC70,0)</f>
        <v>0</v>
      </c>
      <c r="BB402" s="13">
        <f>IF(BB387&lt;='Invoer - uitgebreid'!$K11,Invoer!$M9*'Economische variabelen'!$AC37+Invoer!$N9*'Economische variabelen'!$AC48+Invoer!$O9*'Economische variabelen'!$AC59+Invoer!$P9*'Economische variabelen'!$AC70,0)</f>
        <v>0</v>
      </c>
      <c r="BC402" s="13">
        <f>IF(BC387&lt;='Invoer - uitgebreid'!$K11,Invoer!$M9*'Economische variabelen'!$AC37+Invoer!$N9*'Economische variabelen'!$AC48+Invoer!$O9*'Economische variabelen'!$AC59+Invoer!$P9*'Economische variabelen'!$AC70,0)</f>
        <v>0</v>
      </c>
      <c r="BD402" s="13">
        <f>IF(BD387&lt;='Invoer - uitgebreid'!$K11,Invoer!$M9*'Economische variabelen'!$AC37+Invoer!$N9*'Economische variabelen'!$AC48+Invoer!$O9*'Economische variabelen'!$AC59+Invoer!$P9*'Economische variabelen'!$AC70,0)</f>
        <v>0</v>
      </c>
      <c r="BE402" s="13">
        <f>IF(BE387&lt;='Invoer - uitgebreid'!$K11,Invoer!$M9*'Economische variabelen'!$AC37+Invoer!$N9*'Economische variabelen'!$AC48+Invoer!$O9*'Economische variabelen'!$AC59+Invoer!$P9*'Economische variabelen'!$AC70,0)</f>
        <v>0</v>
      </c>
      <c r="BF402" s="13">
        <f>IF(BF387&lt;='Invoer - uitgebreid'!$K11,Invoer!$M9*'Economische variabelen'!$AC37+Invoer!$N9*'Economische variabelen'!$AC48+Invoer!$O9*'Economische variabelen'!$AC59+Invoer!$P9*'Economische variabelen'!$AC70,0)</f>
        <v>0</v>
      </c>
      <c r="BG402" s="13">
        <f>IF(BG387&lt;='Invoer - uitgebreid'!$K11,Invoer!$M9*'Economische variabelen'!$AC37+Invoer!$N9*'Economische variabelen'!$AC48+Invoer!$O9*'Economische variabelen'!$AC59+Invoer!$P9*'Economische variabelen'!$AC70,0)</f>
        <v>0</v>
      </c>
      <c r="BH402" s="13">
        <f>IF(BH387&lt;='Invoer - uitgebreid'!$K11,Invoer!$M9*'Economische variabelen'!$AC37+Invoer!$N9*'Economische variabelen'!$AC48+Invoer!$O9*'Economische variabelen'!$AC59+Invoer!$P9*'Economische variabelen'!$AC70,0)</f>
        <v>0</v>
      </c>
      <c r="BI402" s="13">
        <f>IF(BI387&lt;='Invoer - uitgebreid'!$K11,Invoer!$M9*'Economische variabelen'!$AC37+Invoer!$N9*'Economische variabelen'!$AC48+Invoer!$O9*'Economische variabelen'!$AC59+Invoer!$P9*'Economische variabelen'!$AC70,0)</f>
        <v>0</v>
      </c>
      <c r="BJ402" s="13">
        <f>IF(BJ387&lt;='Invoer - uitgebreid'!$K11,Invoer!$M9*'Economische variabelen'!$AC37+Invoer!$N9*'Economische variabelen'!$AC48+Invoer!$O9*'Economische variabelen'!$AC59+Invoer!$P9*'Economische variabelen'!$AC70,0)</f>
        <v>0</v>
      </c>
      <c r="BK402" s="13">
        <f>IF(BK387&lt;='Invoer - uitgebreid'!$K11,Invoer!$M9*'Economische variabelen'!$AC37+Invoer!$N9*'Economische variabelen'!$AC48+Invoer!$O9*'Economische variabelen'!$AC59+Invoer!$P9*'Economische variabelen'!$AC70,0)</f>
        <v>0</v>
      </c>
      <c r="BL402" s="13">
        <f>IF(BL387&lt;='Invoer - uitgebreid'!$K11,Invoer!$M9*'Economische variabelen'!$AC37+Invoer!$N9*'Economische variabelen'!$AC48+Invoer!$O9*'Economische variabelen'!$AC59+Invoer!$P9*'Economische variabelen'!$AC70,0)</f>
        <v>0</v>
      </c>
      <c r="BM402" s="13">
        <f>IF(BM387&lt;='Invoer - uitgebreid'!$K11,Invoer!$M9*'Economische variabelen'!$AC37+Invoer!$N9*'Economische variabelen'!$AC48+Invoer!$O9*'Economische variabelen'!$AC59+Invoer!$P9*'Economische variabelen'!$AC70,0)</f>
        <v>0</v>
      </c>
      <c r="BN402" s="13">
        <f>IF(BN387&lt;='Invoer - uitgebreid'!$K11,Invoer!$M9*'Economische variabelen'!$AC37+Invoer!$N9*'Economische variabelen'!$AC48+Invoer!$O9*'Economische variabelen'!$AC59+Invoer!$P9*'Economische variabelen'!$AC70,0)</f>
        <v>0</v>
      </c>
      <c r="BO402" s="13">
        <f>IF(BO387&lt;='Invoer - uitgebreid'!$K11,Invoer!$M9*'Economische variabelen'!$AC37+Invoer!$N9*'Economische variabelen'!$AC48+Invoer!$O9*'Economische variabelen'!$AC59+Invoer!$P9*'Economische variabelen'!$AC70,0)</f>
        <v>0</v>
      </c>
      <c r="BP402" s="13">
        <f>IF(BP387&lt;='Invoer - uitgebreid'!$K11,Invoer!$M9*'Economische variabelen'!$AC37+Invoer!$N9*'Economische variabelen'!$AC48+Invoer!$O9*'Economische variabelen'!$AC59+Invoer!$P9*'Economische variabelen'!$AC70,0)</f>
        <v>0</v>
      </c>
      <c r="BQ402" s="13">
        <f>IF(BQ387&lt;='Invoer - uitgebreid'!$K11,Invoer!$M9*'Economische variabelen'!$AC37+Invoer!$N9*'Economische variabelen'!$AC48+Invoer!$O9*'Economische variabelen'!$AC59+Invoer!$P9*'Economische variabelen'!$AC70,0)</f>
        <v>0</v>
      </c>
      <c r="BR402" s="13">
        <f>IF(BR387&lt;='Invoer - uitgebreid'!$K11,Invoer!$M9*'Economische variabelen'!$AC37+Invoer!$N9*'Economische variabelen'!$AC48+Invoer!$O9*'Economische variabelen'!$AC59+Invoer!$P9*'Economische variabelen'!$AC70,0)</f>
        <v>0</v>
      </c>
      <c r="BS402" s="13">
        <f>IF(BS387&lt;='Invoer - uitgebreid'!$K11,Invoer!$M9*'Economische variabelen'!$AC37+Invoer!$N9*'Economische variabelen'!$AC48+Invoer!$O9*'Economische variabelen'!$AC59+Invoer!$P9*'Economische variabelen'!$AC70,0)</f>
        <v>0</v>
      </c>
      <c r="BT402" s="13">
        <f>IF(BT387&lt;='Invoer - uitgebreid'!$K11,Invoer!$M9*'Economische variabelen'!$AC37+Invoer!$N9*'Economische variabelen'!$AC48+Invoer!$O9*'Economische variabelen'!$AC59+Invoer!$P9*'Economische variabelen'!$AC70,0)</f>
        <v>0</v>
      </c>
      <c r="BU402" s="13">
        <f>IF(BU387&lt;='Invoer - uitgebreid'!$K11,Invoer!$M9*'Economische variabelen'!$AC37+Invoer!$N9*'Economische variabelen'!$AC48+Invoer!$O9*'Economische variabelen'!$AC59+Invoer!$P9*'Economische variabelen'!$AC70,0)</f>
        <v>0</v>
      </c>
      <c r="BV402" s="13">
        <f>IF(BV387&lt;='Invoer - uitgebreid'!$K11,Invoer!$M9*'Economische variabelen'!$AC37+Invoer!$N9*'Economische variabelen'!$AC48+Invoer!$O9*'Economische variabelen'!$AC59+Invoer!$P9*'Economische variabelen'!$AC70,0)</f>
        <v>0</v>
      </c>
      <c r="BW402" s="13">
        <f>IF(BW387&lt;='Invoer - uitgebreid'!$K11,Invoer!$M9*'Economische variabelen'!$AC37+Invoer!$N9*'Economische variabelen'!$AC48+Invoer!$O9*'Economische variabelen'!$AC59+Invoer!$P9*'Economische variabelen'!$AC70,0)</f>
        <v>0</v>
      </c>
      <c r="BX402" s="13">
        <f>IF(BX387&lt;='Invoer - uitgebreid'!$K11,Invoer!$M9*'Economische variabelen'!$AC37+Invoer!$N9*'Economische variabelen'!$AC48+Invoer!$O9*'Economische variabelen'!$AC59+Invoer!$P9*'Economische variabelen'!$AC70,0)</f>
        <v>0</v>
      </c>
      <c r="BY402" s="13">
        <f>IF(BY387&lt;='Invoer - uitgebreid'!$K11,Invoer!$M9*'Economische variabelen'!$AC37+Invoer!$N9*'Economische variabelen'!$AC48+Invoer!$O9*'Economische variabelen'!$AC59+Invoer!$P9*'Economische variabelen'!$AC70,0)</f>
        <v>0</v>
      </c>
      <c r="BZ402" s="13">
        <f>IF(BZ387&lt;='Invoer - uitgebreid'!$K11,Invoer!$M9*'Economische variabelen'!$AC37+Invoer!$N9*'Economische variabelen'!$AC48+Invoer!$O9*'Economische variabelen'!$AC59+Invoer!$P9*'Economische variabelen'!$AC70,0)</f>
        <v>0</v>
      </c>
      <c r="CA402" s="13">
        <f>IF(CA387&lt;='Invoer - uitgebreid'!$K11,Invoer!$M9*'Economische variabelen'!$AC37+Invoer!$N9*'Economische variabelen'!$AC48+Invoer!$O9*'Economische variabelen'!$AC59+Invoer!$P9*'Economische variabelen'!$AC70,0)</f>
        <v>0</v>
      </c>
      <c r="CB402" s="13">
        <f>IF(CB387&lt;='Invoer - uitgebreid'!$K11,Invoer!$M9*'Economische variabelen'!$AC37+Invoer!$N9*'Economische variabelen'!$AC48+Invoer!$O9*'Economische variabelen'!$AC59+Invoer!$P9*'Economische variabelen'!$AC70,0)</f>
        <v>0</v>
      </c>
      <c r="CC402" s="13">
        <f>IF(CC387&lt;='Invoer - uitgebreid'!$K11,Invoer!$M9*'Economische variabelen'!$AC37+Invoer!$N9*'Economische variabelen'!$AC48+Invoer!$O9*'Economische variabelen'!$AC59+Invoer!$P9*'Economische variabelen'!$AC70,0)</f>
        <v>0</v>
      </c>
      <c r="CD402" s="13">
        <f>IF(CD387&lt;='Invoer - uitgebreid'!$K11,Invoer!$M9*'Economische variabelen'!$AC37+Invoer!$N9*'Economische variabelen'!$AC48+Invoer!$O9*'Economische variabelen'!$AC59+Invoer!$P9*'Economische variabelen'!$AC70,0)</f>
        <v>0</v>
      </c>
      <c r="CE402" s="13">
        <f>IF(CE387&lt;='Invoer - uitgebreid'!$K11,Invoer!$M9*'Economische variabelen'!$AC37+Invoer!$N9*'Economische variabelen'!$AC48+Invoer!$O9*'Economische variabelen'!$AC59+Invoer!$P9*'Economische variabelen'!$AC70,0)</f>
        <v>0</v>
      </c>
      <c r="CF402" s="13">
        <f>IF(CF387&lt;='Invoer - uitgebreid'!$K11,Invoer!$M9*'Economische variabelen'!$AC37+Invoer!$N9*'Economische variabelen'!$AC48+Invoer!$O9*'Economische variabelen'!$AC59+Invoer!$P9*'Economische variabelen'!$AC70,0)</f>
        <v>0</v>
      </c>
      <c r="CG402" s="13">
        <f>IF(CG387&lt;='Invoer - uitgebreid'!$K11,Invoer!$M9*'Economische variabelen'!$AC37+Invoer!$N9*'Economische variabelen'!$AC48+Invoer!$O9*'Economische variabelen'!$AC59+Invoer!$P9*'Economische variabelen'!$AC70,0)</f>
        <v>0</v>
      </c>
      <c r="CH402" s="13">
        <f>IF(CH387&lt;='Invoer - uitgebreid'!$K11,Invoer!$M9*'Economische variabelen'!$AC37+Invoer!$N9*'Economische variabelen'!$AC48+Invoer!$O9*'Economische variabelen'!$AC59+Invoer!$P9*'Economische variabelen'!$AC70,0)</f>
        <v>0</v>
      </c>
      <c r="CI402" s="13">
        <f>IF(CI387&lt;='Invoer - uitgebreid'!$K11,Invoer!$M9*'Economische variabelen'!$AC37+Invoer!$N9*'Economische variabelen'!$AC48+Invoer!$O9*'Economische variabelen'!$AC59+Invoer!$P9*'Economische variabelen'!$AC70,0)</f>
        <v>0</v>
      </c>
      <c r="CJ402" s="13">
        <f>IF(CJ387&lt;='Invoer - uitgebreid'!$K11,Invoer!$M9*'Economische variabelen'!$AC37+Invoer!$N9*'Economische variabelen'!$AC48+Invoer!$O9*'Economische variabelen'!$AC59+Invoer!$P9*'Economische variabelen'!$AC70,0)</f>
        <v>0</v>
      </c>
      <c r="CK402" s="13">
        <f>IF(CK387&lt;='Invoer - uitgebreid'!$K11,Invoer!$M9*'Economische variabelen'!$AC37+Invoer!$N9*'Economische variabelen'!$AC48+Invoer!$O9*'Economische variabelen'!$AC59+Invoer!$P9*'Economische variabelen'!$AC70,0)</f>
        <v>0</v>
      </c>
      <c r="CL402" s="13">
        <f>IF(CL387&lt;='Invoer - uitgebreid'!$K11,Invoer!$M9*'Economische variabelen'!$AC37+Invoer!$N9*'Economische variabelen'!$AC48+Invoer!$O9*'Economische variabelen'!$AC59+Invoer!$P9*'Economische variabelen'!$AC70,0)</f>
        <v>0</v>
      </c>
      <c r="CM402" s="13">
        <f>IF(CM387&lt;='Invoer - uitgebreid'!$K11,Invoer!$M9*'Economische variabelen'!$AC37+Invoer!$N9*'Economische variabelen'!$AC48+Invoer!$O9*'Economische variabelen'!$AC59+Invoer!$P9*'Economische variabelen'!$AC70,0)</f>
        <v>0</v>
      </c>
      <c r="CN402" s="13">
        <f>IF(CN387&lt;='Invoer - uitgebreid'!$K11,Invoer!$M9*'Economische variabelen'!$AC37+Invoer!$N9*'Economische variabelen'!$AC48+Invoer!$O9*'Economische variabelen'!$AC59+Invoer!$P9*'Economische variabelen'!$AC70,0)</f>
        <v>0</v>
      </c>
      <c r="CO402" s="13">
        <f>IF(CO387&lt;='Invoer - uitgebreid'!$K11,Invoer!$M9*'Economische variabelen'!$AC37+Invoer!$N9*'Economische variabelen'!$AC48+Invoer!$O9*'Economische variabelen'!$AC59+Invoer!$P9*'Economische variabelen'!$AC70,0)</f>
        <v>0</v>
      </c>
      <c r="CP402" s="13">
        <f>IF(CP387&lt;='Invoer - uitgebreid'!$K11,Invoer!$M9*'Economische variabelen'!$AC37+Invoer!$N9*'Economische variabelen'!$AC48+Invoer!$O9*'Economische variabelen'!$AC59+Invoer!$P9*'Economische variabelen'!$AC70,0)</f>
        <v>0</v>
      </c>
      <c r="CQ402" s="13">
        <f>IF(CQ387&lt;='Invoer - uitgebreid'!$K11,Invoer!$M9*'Economische variabelen'!$AC37+Invoer!$N9*'Economische variabelen'!$AC48+Invoer!$O9*'Economische variabelen'!$AC59+Invoer!$P9*'Economische variabelen'!$AC70,0)</f>
        <v>0</v>
      </c>
      <c r="CR402" s="13">
        <f>IF(CR387&lt;='Invoer - uitgebreid'!$K11,Invoer!$M9*'Economische variabelen'!$AC37+Invoer!$N9*'Economische variabelen'!$AC48+Invoer!$O9*'Economische variabelen'!$AC59+Invoer!$P9*'Economische variabelen'!$AC70,0)</f>
        <v>0</v>
      </c>
      <c r="CS402" s="13">
        <f>IF(CS387&lt;='Invoer - uitgebreid'!$K11,Invoer!$M9*'Economische variabelen'!$AC37+Invoer!$N9*'Economische variabelen'!$AC48+Invoer!$O9*'Economische variabelen'!$AC59+Invoer!$P9*'Economische variabelen'!$AC70,0)</f>
        <v>0</v>
      </c>
      <c r="CT402" s="13">
        <f>IF(CT387&lt;='Invoer - uitgebreid'!$K11,Invoer!$M9*'Economische variabelen'!$AC37+Invoer!$N9*'Economische variabelen'!$AC48+Invoer!$O9*'Economische variabelen'!$AC59+Invoer!$P9*'Economische variabelen'!$AC70,0)</f>
        <v>0</v>
      </c>
      <c r="CU402" s="13">
        <f>IF(CU387&lt;='Invoer - uitgebreid'!$K11,Invoer!$M9*'Economische variabelen'!$AC37+Invoer!$N9*'Economische variabelen'!$AC48+Invoer!$O9*'Economische variabelen'!$AC59+Invoer!$P9*'Economische variabelen'!$AC70,0)</f>
        <v>0</v>
      </c>
      <c r="CV402" s="13">
        <f>IF(CV387&lt;='Invoer - uitgebreid'!$K11,Invoer!$M9*'Economische variabelen'!$AC37+Invoer!$N9*'Economische variabelen'!$AC48+Invoer!$O9*'Economische variabelen'!$AC59+Invoer!$P9*'Economische variabelen'!$AC70,0)</f>
        <v>0</v>
      </c>
      <c r="CW402" s="13">
        <f>IF(CW387&lt;='Invoer - uitgebreid'!$K11,Invoer!$M9*'Economische variabelen'!$AC37+Invoer!$N9*'Economische variabelen'!$AC48+Invoer!$O9*'Economische variabelen'!$AC59+Invoer!$P9*'Economische variabelen'!$AC70,0)</f>
        <v>0</v>
      </c>
      <c r="CX402" s="13">
        <f>IF(CX387&lt;='Invoer - uitgebreid'!$K11,Invoer!$M9*'Economische variabelen'!$AC37+Invoer!$N9*'Economische variabelen'!$AC48+Invoer!$O9*'Economische variabelen'!$AC59+Invoer!$P9*'Economische variabelen'!$AC70,0)</f>
        <v>0</v>
      </c>
      <c r="CY402" s="13">
        <f>IF(CY387&lt;='Invoer - uitgebreid'!$K11,Invoer!$M9*'Economische variabelen'!$AC37+Invoer!$N9*'Economische variabelen'!$AC48+Invoer!$O9*'Economische variabelen'!$AC59+Invoer!$P9*'Economische variabelen'!$AC70,0)</f>
        <v>0</v>
      </c>
    </row>
    <row r="403" spans="1:103" ht="15.75" customHeight="1" x14ac:dyDescent="0.3">
      <c r="A403" s="14" t="s">
        <v>500</v>
      </c>
      <c r="C403" s="13"/>
      <c r="D403" s="175">
        <f>D402*'Economische variabelen'!$AC83</f>
        <v>0</v>
      </c>
      <c r="E403" s="175">
        <f>E402*'Economische variabelen'!$AC83</f>
        <v>0</v>
      </c>
      <c r="F403" s="175">
        <f>F402*'Economische variabelen'!$AC83</f>
        <v>0</v>
      </c>
      <c r="G403" s="175">
        <f>G402*'Economische variabelen'!$AC83</f>
        <v>0</v>
      </c>
      <c r="H403" s="175">
        <f>H402*'Economische variabelen'!$AC83</f>
        <v>0</v>
      </c>
      <c r="I403" s="175">
        <f>I402*'Economische variabelen'!$AC83</f>
        <v>0</v>
      </c>
      <c r="J403" s="175">
        <f>J402*'Economische variabelen'!$AC83</f>
        <v>0</v>
      </c>
      <c r="K403" s="175">
        <f>K402*'Economische variabelen'!$AC83</f>
        <v>0</v>
      </c>
      <c r="L403" s="175">
        <f>L402*'Economische variabelen'!$AC83</f>
        <v>0</v>
      </c>
      <c r="M403" s="175">
        <f>M402*'Economische variabelen'!$AC83</f>
        <v>0</v>
      </c>
      <c r="N403" s="175">
        <f>N402*'Economische variabelen'!$AC83</f>
        <v>0</v>
      </c>
      <c r="O403" s="175">
        <f>O402*'Economische variabelen'!$AC83</f>
        <v>0</v>
      </c>
      <c r="P403" s="175">
        <f>P402*'Economische variabelen'!$AC83</f>
        <v>0</v>
      </c>
      <c r="Q403" s="175">
        <f>Q402*'Economische variabelen'!$AC83</f>
        <v>0</v>
      </c>
      <c r="R403" s="175">
        <f>R402*'Economische variabelen'!$AC83</f>
        <v>0</v>
      </c>
      <c r="S403" s="175">
        <f>S402*'Economische variabelen'!$AC83</f>
        <v>0</v>
      </c>
      <c r="T403" s="175">
        <f>T402*'Economische variabelen'!$AC83</f>
        <v>0</v>
      </c>
      <c r="U403" s="175">
        <f>U402*'Economische variabelen'!$AC83</f>
        <v>0</v>
      </c>
      <c r="V403" s="175">
        <f>V402*'Economische variabelen'!$AC83</f>
        <v>0</v>
      </c>
      <c r="W403" s="175">
        <f>W402*'Economische variabelen'!$AC83</f>
        <v>0</v>
      </c>
      <c r="X403" s="175">
        <f>X402*'Economische variabelen'!$AC83</f>
        <v>0</v>
      </c>
      <c r="Y403" s="175">
        <f>Y402*'Economische variabelen'!$AC83</f>
        <v>0</v>
      </c>
      <c r="Z403" s="175">
        <f>Z402*'Economische variabelen'!$AC83</f>
        <v>0</v>
      </c>
      <c r="AA403" s="175">
        <f>AA402*'Economische variabelen'!$AC83</f>
        <v>0</v>
      </c>
      <c r="AB403" s="175">
        <f>AB402*'Economische variabelen'!$AC83</f>
        <v>0</v>
      </c>
      <c r="AC403" s="175">
        <f>AC402*'Economische variabelen'!$AC83</f>
        <v>0</v>
      </c>
      <c r="AD403" s="175">
        <f>AD402*'Economische variabelen'!$AC83</f>
        <v>0</v>
      </c>
      <c r="AE403" s="175">
        <f>AE402*'Economische variabelen'!$AC83</f>
        <v>0</v>
      </c>
      <c r="AF403" s="175">
        <f>AF402*'Economische variabelen'!$AC83</f>
        <v>0</v>
      </c>
      <c r="AG403" s="175">
        <f>AG402*'Economische variabelen'!$AC83</f>
        <v>0</v>
      </c>
      <c r="AH403" s="175">
        <f>AH402*'Economische variabelen'!$AC83</f>
        <v>0</v>
      </c>
      <c r="AI403" s="175">
        <f>AI402*'Economische variabelen'!$AC83</f>
        <v>0</v>
      </c>
      <c r="AJ403" s="175">
        <f>AJ402*'Economische variabelen'!$AC83</f>
        <v>0</v>
      </c>
      <c r="AK403" s="175">
        <f>AK402*'Economische variabelen'!$AC83</f>
        <v>0</v>
      </c>
      <c r="AL403" s="175">
        <f>AL402*'Economische variabelen'!$AC83</f>
        <v>0</v>
      </c>
      <c r="AM403" s="175">
        <f>AM402*'Economische variabelen'!$AC83</f>
        <v>0</v>
      </c>
      <c r="AN403" s="175">
        <f>AN402*'Economische variabelen'!$AC83</f>
        <v>0</v>
      </c>
      <c r="AO403" s="175">
        <f>AO402*'Economische variabelen'!$AC83</f>
        <v>0</v>
      </c>
      <c r="AP403" s="175">
        <f>AP402*'Economische variabelen'!$AC83</f>
        <v>0</v>
      </c>
      <c r="AQ403" s="175">
        <f>AQ402*'Economische variabelen'!$AC83</f>
        <v>0</v>
      </c>
      <c r="AR403" s="175">
        <f>AR402*'Economische variabelen'!$AC83</f>
        <v>0</v>
      </c>
      <c r="AS403" s="175">
        <f>AS402*'Economische variabelen'!$AC83</f>
        <v>0</v>
      </c>
      <c r="AT403" s="175">
        <f>AT402*'Economische variabelen'!$AC83</f>
        <v>0</v>
      </c>
      <c r="AU403" s="175">
        <f>AU402*'Economische variabelen'!$AC83</f>
        <v>0</v>
      </c>
      <c r="AV403" s="175">
        <f>AV402*'Economische variabelen'!$AC83</f>
        <v>0</v>
      </c>
      <c r="AW403" s="175">
        <f>AW402*'Economische variabelen'!$AC83</f>
        <v>0</v>
      </c>
      <c r="AX403" s="175">
        <f>AX402*'Economische variabelen'!$AC83</f>
        <v>0</v>
      </c>
      <c r="AY403" s="175">
        <f>AY402*'Economische variabelen'!$AC83</f>
        <v>0</v>
      </c>
      <c r="AZ403" s="175">
        <f>AZ402*'Economische variabelen'!$AC83</f>
        <v>0</v>
      </c>
      <c r="BA403" s="175">
        <f>BA402*'Economische variabelen'!$AC83</f>
        <v>0</v>
      </c>
      <c r="BB403" s="175">
        <f>BB402*'Economische variabelen'!$AC83</f>
        <v>0</v>
      </c>
      <c r="BC403" s="175">
        <f>BC402*'Economische variabelen'!$AC83</f>
        <v>0</v>
      </c>
      <c r="BD403" s="175">
        <f>BD402*'Economische variabelen'!$AC83</f>
        <v>0</v>
      </c>
      <c r="BE403" s="175">
        <f>BE402*'Economische variabelen'!$AC83</f>
        <v>0</v>
      </c>
      <c r="BF403" s="175">
        <f>BF402*'Economische variabelen'!$AC83</f>
        <v>0</v>
      </c>
      <c r="BG403" s="175">
        <f>BG402*'Economische variabelen'!$AC83</f>
        <v>0</v>
      </c>
      <c r="BH403" s="175">
        <f>BH402*'Economische variabelen'!$AC83</f>
        <v>0</v>
      </c>
      <c r="BI403" s="175">
        <f>BI402*'Economische variabelen'!$AC83</f>
        <v>0</v>
      </c>
      <c r="BJ403" s="175">
        <f>BJ402*'Economische variabelen'!$AC83</f>
        <v>0</v>
      </c>
      <c r="BK403" s="175">
        <f>BK402*'Economische variabelen'!$AC83</f>
        <v>0</v>
      </c>
      <c r="BL403" s="175">
        <f>BL402*'Economische variabelen'!$AC83</f>
        <v>0</v>
      </c>
      <c r="BM403" s="175">
        <f>BM402*'Economische variabelen'!$AC83</f>
        <v>0</v>
      </c>
      <c r="BN403" s="175">
        <f>BN402*'Economische variabelen'!$AC83</f>
        <v>0</v>
      </c>
      <c r="BO403" s="175">
        <f>BO402*'Economische variabelen'!$AC83</f>
        <v>0</v>
      </c>
      <c r="BP403" s="175">
        <f>BP402*'Economische variabelen'!$AC83</f>
        <v>0</v>
      </c>
      <c r="BQ403" s="175">
        <f>BQ402*'Economische variabelen'!$AC83</f>
        <v>0</v>
      </c>
      <c r="BR403" s="175">
        <f>BR402*'Economische variabelen'!$AC83</f>
        <v>0</v>
      </c>
      <c r="BS403" s="175">
        <f>BS402*'Economische variabelen'!$AC83</f>
        <v>0</v>
      </c>
      <c r="BT403" s="175">
        <f>BT402*'Economische variabelen'!$AC83</f>
        <v>0</v>
      </c>
      <c r="BU403" s="175">
        <f>BU402*'Economische variabelen'!$AC83</f>
        <v>0</v>
      </c>
      <c r="BV403" s="175">
        <f>BV402*'Economische variabelen'!$AC83</f>
        <v>0</v>
      </c>
      <c r="BW403" s="175">
        <f>BW402*'Economische variabelen'!$AC83</f>
        <v>0</v>
      </c>
      <c r="BX403" s="175">
        <f>BX402*'Economische variabelen'!$AC83</f>
        <v>0</v>
      </c>
      <c r="BY403" s="175">
        <f>BY402*'Economische variabelen'!$AC83</f>
        <v>0</v>
      </c>
      <c r="BZ403" s="175">
        <f>BZ402*'Economische variabelen'!$AC83</f>
        <v>0</v>
      </c>
      <c r="CA403" s="175">
        <f>CA402*'Economische variabelen'!$AC83</f>
        <v>0</v>
      </c>
      <c r="CB403" s="175">
        <f>CB402*'Economische variabelen'!$AC83</f>
        <v>0</v>
      </c>
      <c r="CC403" s="175">
        <f>CC402*'Economische variabelen'!$AC83</f>
        <v>0</v>
      </c>
      <c r="CD403" s="175">
        <f>CD402*'Economische variabelen'!$AC83</f>
        <v>0</v>
      </c>
      <c r="CE403" s="175">
        <f>CE402*'Economische variabelen'!$AC83</f>
        <v>0</v>
      </c>
      <c r="CF403" s="175">
        <f>CF402*'Economische variabelen'!$AC83</f>
        <v>0</v>
      </c>
      <c r="CG403" s="175">
        <f>CG402*'Economische variabelen'!$AC83</f>
        <v>0</v>
      </c>
      <c r="CH403" s="175">
        <f>CH402*'Economische variabelen'!$AC83</f>
        <v>0</v>
      </c>
      <c r="CI403" s="175">
        <f>CI402*'Economische variabelen'!$AC83</f>
        <v>0</v>
      </c>
      <c r="CJ403" s="175">
        <f>CJ402*'Economische variabelen'!$AC83</f>
        <v>0</v>
      </c>
      <c r="CK403" s="175">
        <f>CK402*'Economische variabelen'!$AC83</f>
        <v>0</v>
      </c>
      <c r="CL403" s="175">
        <f>CL402*'Economische variabelen'!$AC83</f>
        <v>0</v>
      </c>
      <c r="CM403" s="175">
        <f>CM402*'Economische variabelen'!$AC83</f>
        <v>0</v>
      </c>
      <c r="CN403" s="175">
        <f>CN402*'Economische variabelen'!$AC83</f>
        <v>0</v>
      </c>
      <c r="CO403" s="175">
        <f>CO402*'Economische variabelen'!$AC83</f>
        <v>0</v>
      </c>
      <c r="CP403" s="175">
        <f>CP402*'Economische variabelen'!$AC83</f>
        <v>0</v>
      </c>
      <c r="CQ403" s="175">
        <f>CQ402*'Economische variabelen'!$AC83</f>
        <v>0</v>
      </c>
      <c r="CR403" s="175">
        <f>CR402*'Economische variabelen'!$AC83</f>
        <v>0</v>
      </c>
      <c r="CS403" s="175">
        <f>CS402*'Economische variabelen'!$AC83</f>
        <v>0</v>
      </c>
      <c r="CT403" s="175">
        <f>CT402*'Economische variabelen'!$AC83</f>
        <v>0</v>
      </c>
      <c r="CU403" s="175">
        <f>CU402*'Economische variabelen'!$AC83</f>
        <v>0</v>
      </c>
      <c r="CV403" s="175">
        <f>CV402*'Economische variabelen'!$AC83</f>
        <v>0</v>
      </c>
      <c r="CW403" s="175">
        <f>CW402*'Economische variabelen'!$AC83</f>
        <v>0</v>
      </c>
      <c r="CX403" s="175">
        <f>CX402*'Economische variabelen'!$AC83</f>
        <v>0</v>
      </c>
      <c r="CY403" s="175">
        <f>CY402*'Economische variabelen'!$AC83</f>
        <v>0</v>
      </c>
    </row>
    <row r="404" spans="1:103" ht="15.75" customHeight="1" x14ac:dyDescent="0.3">
      <c r="A404" s="14" t="s">
        <v>501</v>
      </c>
      <c r="C404" s="13">
        <v>0</v>
      </c>
      <c r="D404" s="13">
        <v>0</v>
      </c>
      <c r="E404" s="13">
        <v>0</v>
      </c>
      <c r="F404" s="13">
        <v>0</v>
      </c>
      <c r="G404" s="13">
        <v>0</v>
      </c>
      <c r="H404" s="13">
        <v>0</v>
      </c>
      <c r="I404" s="13">
        <f>Invoer!M9*'Economische variabelen'!X54+Invoer!N9*'Economische variabelen'!X61+Invoer!O9*'Economische variabelen'!X68+Invoer!P9*'Economische variabelen'!X75</f>
        <v>0</v>
      </c>
      <c r="J404" s="13">
        <f>Invoer!M9*'Economische variabelen'!X55+Invoer!N9*'Economische variabelen'!X62+Invoer!O9*'Economische variabelen'!X69+Invoer!P9*'Economische variabelen'!X76</f>
        <v>0</v>
      </c>
      <c r="K404" s="13">
        <f>Invoer!M9*'Economische variabelen'!X56+Invoer!N9*'Economische variabelen'!X63+Invoer!O9*'Economische variabelen'!X70+Invoer!P9*'Economische variabelen'!X77</f>
        <v>0</v>
      </c>
      <c r="L404" s="13">
        <f>Invoer!M9*'Economische variabelen'!X57+Invoer!N9*'Economische variabelen'!X64+Invoer!O9*'Economische variabelen'!X71+Invoer!P9*'Economische variabelen'!X78</f>
        <v>0</v>
      </c>
      <c r="M404" s="13">
        <f>IF(M387&lt;='Invoer - uitgebreid'!$K11,Invoer!$M9*'Economische variabelen'!$X58+Invoer!$N9*'Economische variabelen'!$X65+Invoer!$O9*'Economische variabelen'!$X72+Invoer!$P9*'Economische variabelen'!$X79,0)</f>
        <v>0</v>
      </c>
      <c r="N404" s="13">
        <f>IF(N387&lt;='Invoer - uitgebreid'!$K11,Invoer!$M9*'Economische variabelen'!$X58+Invoer!$N9*'Economische variabelen'!$X65+Invoer!$O9*'Economische variabelen'!$X72+Invoer!$P9*'Economische variabelen'!$X79,0)</f>
        <v>0</v>
      </c>
      <c r="O404" s="13">
        <f>IF(O387&lt;='Invoer - uitgebreid'!$K11,Invoer!$M9*'Economische variabelen'!$X58+Invoer!$N9*'Economische variabelen'!$X65+Invoer!$O9*'Economische variabelen'!$X72+Invoer!$P9*'Economische variabelen'!$X79,0)</f>
        <v>0</v>
      </c>
      <c r="P404" s="13">
        <f>IF(P387&lt;='Invoer - uitgebreid'!$K11,Invoer!$M9*'Economische variabelen'!$X58+Invoer!$N9*'Economische variabelen'!$X65+Invoer!$O9*'Economische variabelen'!$X72+Invoer!$P9*'Economische variabelen'!$X79,0)</f>
        <v>0</v>
      </c>
      <c r="Q404" s="13">
        <f>IF(Q387&lt;='Invoer - uitgebreid'!$K11,Invoer!$M9*'Economische variabelen'!$X58+Invoer!$N9*'Economische variabelen'!$X65+Invoer!$O9*'Economische variabelen'!$X72+Invoer!$P9*'Economische variabelen'!$X79,0)</f>
        <v>0</v>
      </c>
      <c r="R404" s="13">
        <f>IF(R387&lt;='Invoer - uitgebreid'!$K11,Invoer!$M9*'Economische variabelen'!$X58+Invoer!$N9*'Economische variabelen'!$X65+Invoer!$O9*'Economische variabelen'!$X72+Invoer!$P9*'Economische variabelen'!$X79,0)</f>
        <v>0</v>
      </c>
      <c r="S404" s="13">
        <f>IF(S387&lt;='Invoer - uitgebreid'!$K11,Invoer!$M9*'Economische variabelen'!$X58+Invoer!$N9*'Economische variabelen'!$X65+Invoer!$O9*'Economische variabelen'!$X72+Invoer!$P9*'Economische variabelen'!$X79,0)</f>
        <v>0</v>
      </c>
      <c r="T404" s="13">
        <f>IF(T387&lt;='Invoer - uitgebreid'!$K11,Invoer!$M9*'Economische variabelen'!$X58+Invoer!$N9*'Economische variabelen'!$X65+Invoer!$O9*'Economische variabelen'!$X72+Invoer!$P9*'Economische variabelen'!$X79,0)</f>
        <v>0</v>
      </c>
      <c r="U404" s="13">
        <f>IF(U387&lt;='Invoer - uitgebreid'!$K11,Invoer!$M9*'Economische variabelen'!$X58+Invoer!$N9*'Economische variabelen'!$X65+Invoer!$O9*'Economische variabelen'!$X72+Invoer!$P9*'Economische variabelen'!$X79,0)</f>
        <v>0</v>
      </c>
      <c r="V404" s="13">
        <f>IF(V387&lt;='Invoer - uitgebreid'!$K11,Invoer!$M9*'Economische variabelen'!$X58+Invoer!$N9*'Economische variabelen'!$X65+Invoer!$O9*'Economische variabelen'!$X72+Invoer!$P9*'Economische variabelen'!$X79,0)</f>
        <v>0</v>
      </c>
      <c r="W404" s="13">
        <f>IF(W387&lt;='Invoer - uitgebreid'!$K11,Invoer!$M9*'Economische variabelen'!$X58+Invoer!$N9*'Economische variabelen'!$X65+Invoer!$O9*'Economische variabelen'!$X72+Invoer!$P9*'Economische variabelen'!$X79,0)</f>
        <v>0</v>
      </c>
      <c r="X404" s="13">
        <f>IF(X387&lt;='Invoer - uitgebreid'!$K11,Invoer!$M9*'Economische variabelen'!$X58+Invoer!$N9*'Economische variabelen'!$X65+Invoer!$O9*'Economische variabelen'!$X72+Invoer!$P9*'Economische variabelen'!$X79,0)</f>
        <v>0</v>
      </c>
      <c r="Y404" s="13">
        <f>IF(Y387&lt;='Invoer - uitgebreid'!$K11,Invoer!$M9*'Economische variabelen'!$X58+Invoer!$N9*'Economische variabelen'!$X65+Invoer!$O9*'Economische variabelen'!$X72+Invoer!$P9*'Economische variabelen'!$X79,0)</f>
        <v>0</v>
      </c>
      <c r="Z404" s="13">
        <f>IF(Z387&lt;='Invoer - uitgebreid'!$K11,Invoer!$M9*'Economische variabelen'!$X58+Invoer!$N9*'Economische variabelen'!$X65+Invoer!$O9*'Economische variabelen'!$X72+Invoer!$P9*'Economische variabelen'!$X79,0)</f>
        <v>0</v>
      </c>
      <c r="AA404" s="13">
        <f>IF(AA387&lt;='Invoer - uitgebreid'!$K11,Invoer!$M9*'Economische variabelen'!$X58+Invoer!$N9*'Economische variabelen'!$X65+Invoer!$O9*'Economische variabelen'!$X72+Invoer!$P9*'Economische variabelen'!$X79,0)</f>
        <v>0</v>
      </c>
      <c r="AB404" s="13">
        <f>IF(AB387&lt;='Invoer - uitgebreid'!$K11,Invoer!$M9*'Economische variabelen'!$X58+Invoer!$N9*'Economische variabelen'!$X65+Invoer!$O9*'Economische variabelen'!$X72+Invoer!$P9*'Economische variabelen'!$X79,0)</f>
        <v>0</v>
      </c>
      <c r="AC404" s="13">
        <f>IF(AC387&lt;='Invoer - uitgebreid'!$K11,Invoer!$M9*'Economische variabelen'!$X58+Invoer!$N9*'Economische variabelen'!$X65+Invoer!$O9*'Economische variabelen'!$X72+Invoer!$P9*'Economische variabelen'!$X79,0)</f>
        <v>0</v>
      </c>
      <c r="AD404" s="13">
        <f>IF(AD387&lt;='Invoer - uitgebreid'!$K11,Invoer!$M9*'Economische variabelen'!$X58+Invoer!$N9*'Economische variabelen'!$X65+Invoer!$O9*'Economische variabelen'!$X72+Invoer!$P9*'Economische variabelen'!$X79,0)</f>
        <v>0</v>
      </c>
      <c r="AE404" s="13">
        <f>IF(AE387&lt;='Invoer - uitgebreid'!$K11,Invoer!$M9*'Economische variabelen'!$X58+Invoer!$N9*'Economische variabelen'!$X65+Invoer!$O9*'Economische variabelen'!$X72+Invoer!$P9*'Economische variabelen'!$X79,0)</f>
        <v>0</v>
      </c>
      <c r="AF404" s="13">
        <f>IF(AF387&lt;='Invoer - uitgebreid'!$K11,Invoer!$M9*'Economische variabelen'!$X58+Invoer!$N9*'Economische variabelen'!$X65+Invoer!$O9*'Economische variabelen'!$X72+Invoer!$P9*'Economische variabelen'!$X79,0)</f>
        <v>0</v>
      </c>
      <c r="AG404" s="13">
        <f>IF(AG387&lt;='Invoer - uitgebreid'!$K11,Invoer!$M9*'Economische variabelen'!$X58+Invoer!$N9*'Economische variabelen'!$X65+Invoer!$O9*'Economische variabelen'!$X72+Invoer!$P9*'Economische variabelen'!$X79,0)</f>
        <v>0</v>
      </c>
      <c r="AH404" s="13">
        <f>IF(AH387&lt;='Invoer - uitgebreid'!$K11,Invoer!$M9*'Economische variabelen'!$X58+Invoer!$N9*'Economische variabelen'!$X65+Invoer!$O9*'Economische variabelen'!$X72+Invoer!$P9*'Economische variabelen'!$X79,0)</f>
        <v>0</v>
      </c>
      <c r="AI404" s="13">
        <f>IF(AI387&lt;='Invoer - uitgebreid'!$K11,Invoer!$M9*'Economische variabelen'!$X58+Invoer!$N9*'Economische variabelen'!$X65+Invoer!$O9*'Economische variabelen'!$X72+Invoer!$P9*'Economische variabelen'!$X79,0)</f>
        <v>0</v>
      </c>
      <c r="AJ404" s="13">
        <f>IF(AJ387&lt;='Invoer - uitgebreid'!$K11,Invoer!$M9*'Economische variabelen'!$X58+Invoer!$N9*'Economische variabelen'!$X65+Invoer!$O9*'Economische variabelen'!$X72+Invoer!$P9*'Economische variabelen'!$X79,0)</f>
        <v>0</v>
      </c>
      <c r="AK404" s="13">
        <f>IF(AK387&lt;='Invoer - uitgebreid'!$K11,Invoer!$M9*'Economische variabelen'!$X58+Invoer!$N9*'Economische variabelen'!$X65+Invoer!$O9*'Economische variabelen'!$X72+Invoer!$P9*'Economische variabelen'!$X79,0)</f>
        <v>0</v>
      </c>
      <c r="AL404" s="13">
        <f>IF(AL387&lt;='Invoer - uitgebreid'!$K11,Invoer!$M9*'Economische variabelen'!$X58+Invoer!$N9*'Economische variabelen'!$X65+Invoer!$O9*'Economische variabelen'!$X72+Invoer!$P9*'Economische variabelen'!$X79,0)</f>
        <v>0</v>
      </c>
      <c r="AM404" s="13">
        <f>IF(AM387&lt;='Invoer - uitgebreid'!$K11,Invoer!$M9*'Economische variabelen'!$X58+Invoer!$N9*'Economische variabelen'!$X65+Invoer!$O9*'Economische variabelen'!$X72+Invoer!$P9*'Economische variabelen'!$X79,0)</f>
        <v>0</v>
      </c>
      <c r="AN404" s="13">
        <f>IF(AN387&lt;='Invoer - uitgebreid'!$K11,Invoer!$M9*'Economische variabelen'!$X58+Invoer!$N9*'Economische variabelen'!$X65+Invoer!$O9*'Economische variabelen'!$X72+Invoer!$P9*'Economische variabelen'!$X79,0)</f>
        <v>0</v>
      </c>
      <c r="AO404" s="13">
        <f>IF(AO387&lt;='Invoer - uitgebreid'!$K11,Invoer!$M9*'Economische variabelen'!$X58+Invoer!$N9*'Economische variabelen'!$X65+Invoer!$O9*'Economische variabelen'!$X72+Invoer!$P9*'Economische variabelen'!$X79,0)</f>
        <v>0</v>
      </c>
      <c r="AP404" s="13">
        <f>IF(AP387&lt;='Invoer - uitgebreid'!$K11,Invoer!$M9*'Economische variabelen'!$X58+Invoer!$N9*'Economische variabelen'!$X65+Invoer!$O9*'Economische variabelen'!$X72+Invoer!$P9*'Economische variabelen'!$X79,0)</f>
        <v>0</v>
      </c>
      <c r="AQ404" s="13">
        <f>IF(AQ387&lt;='Invoer - uitgebreid'!$K11,Invoer!$M9*'Economische variabelen'!$X58+Invoer!$N9*'Economische variabelen'!$X65+Invoer!$O9*'Economische variabelen'!$X72+Invoer!$P9*'Economische variabelen'!$X79,0)</f>
        <v>0</v>
      </c>
      <c r="AR404" s="13">
        <f>IF(AR387&lt;='Invoer - uitgebreid'!$K11,Invoer!$M9*'Economische variabelen'!$X58+Invoer!$N9*'Economische variabelen'!$X65+Invoer!$O9*'Economische variabelen'!$X72+Invoer!$P9*'Economische variabelen'!$X79,0)</f>
        <v>0</v>
      </c>
      <c r="AS404" s="13">
        <f>IF(AS387&lt;='Invoer - uitgebreid'!$K11,Invoer!$M9*'Economische variabelen'!$X58+Invoer!$N9*'Economische variabelen'!$X65+Invoer!$O9*'Economische variabelen'!$X72+Invoer!$P9*'Economische variabelen'!$X79,0)</f>
        <v>0</v>
      </c>
      <c r="AT404" s="13">
        <f>IF(AT387&lt;='Invoer - uitgebreid'!$K11,Invoer!$M9*'Economische variabelen'!$X58+Invoer!$N9*'Economische variabelen'!$X65+Invoer!$O9*'Economische variabelen'!$X72+Invoer!$P9*'Economische variabelen'!$X79,0)</f>
        <v>0</v>
      </c>
      <c r="AU404" s="13">
        <f>IF(AU387&lt;='Invoer - uitgebreid'!$K11,Invoer!$M9*'Economische variabelen'!$X58+Invoer!$N9*'Economische variabelen'!$X65+Invoer!$O9*'Economische variabelen'!$X72+Invoer!$P9*'Economische variabelen'!$X79,0)</f>
        <v>0</v>
      </c>
      <c r="AV404" s="13">
        <f>IF(AV387&lt;='Invoer - uitgebreid'!$K11,Invoer!$M9*'Economische variabelen'!$X58+Invoer!$N9*'Economische variabelen'!$X65+Invoer!$O9*'Economische variabelen'!$X72+Invoer!$P9*'Economische variabelen'!$X79,0)</f>
        <v>0</v>
      </c>
      <c r="AW404" s="13">
        <f>IF(AW387&lt;='Invoer - uitgebreid'!$K11,Invoer!$M9*'Economische variabelen'!$X58+Invoer!$N9*'Economische variabelen'!$X65+Invoer!$O9*'Economische variabelen'!$X72+Invoer!$P9*'Economische variabelen'!$X79,0)</f>
        <v>0</v>
      </c>
      <c r="AX404" s="13">
        <f>IF(AX387&lt;='Invoer - uitgebreid'!$K11,Invoer!$M9*'Economische variabelen'!$X58+Invoer!$N9*'Economische variabelen'!$X65+Invoer!$O9*'Economische variabelen'!$X72+Invoer!$P9*'Economische variabelen'!$X79,0)</f>
        <v>0</v>
      </c>
      <c r="AY404" s="13">
        <f>IF(AY387&lt;='Invoer - uitgebreid'!$K11,Invoer!$M9*'Economische variabelen'!$X58+Invoer!$N9*'Economische variabelen'!$X65+Invoer!$O9*'Economische variabelen'!$X72+Invoer!$P9*'Economische variabelen'!$X79,0)</f>
        <v>0</v>
      </c>
      <c r="AZ404" s="13">
        <f>IF(AZ387&lt;='Invoer - uitgebreid'!$K11,Invoer!$M9*'Economische variabelen'!$X58+Invoer!$N9*'Economische variabelen'!$X65+Invoer!$O9*'Economische variabelen'!$X72+Invoer!$P9*'Economische variabelen'!$X79,0)</f>
        <v>0</v>
      </c>
      <c r="BA404" s="13">
        <f>IF(BA387&lt;='Invoer - uitgebreid'!$K11,Invoer!$M9*'Economische variabelen'!$X58+Invoer!$N9*'Economische variabelen'!$X65+Invoer!$O9*'Economische variabelen'!$X72+Invoer!$P9*'Economische variabelen'!$X79,0)</f>
        <v>0</v>
      </c>
      <c r="BB404" s="13">
        <f>IF(BB387&lt;='Invoer - uitgebreid'!$K11,Invoer!$M9*'Economische variabelen'!$X58+Invoer!$N9*'Economische variabelen'!$X65+Invoer!$O9*'Economische variabelen'!$X72+Invoer!$P9*'Economische variabelen'!$X79,0)</f>
        <v>0</v>
      </c>
      <c r="BC404" s="13">
        <f>IF(BC387&lt;='Invoer - uitgebreid'!$K11,Invoer!$M9*'Economische variabelen'!$X58+Invoer!$N9*'Economische variabelen'!$X65+Invoer!$O9*'Economische variabelen'!$X72+Invoer!$P9*'Economische variabelen'!$X79,0)</f>
        <v>0</v>
      </c>
      <c r="BD404" s="13">
        <f>IF(BD387&lt;='Invoer - uitgebreid'!$K11,Invoer!$M9*'Economische variabelen'!$X58+Invoer!$N9*'Economische variabelen'!$X65+Invoer!$O9*'Economische variabelen'!$X72+Invoer!$P9*'Economische variabelen'!$X79,0)</f>
        <v>0</v>
      </c>
      <c r="BE404" s="13">
        <f>IF(BE387&lt;='Invoer - uitgebreid'!$K11,Invoer!$M9*'Economische variabelen'!$X58+Invoer!$N9*'Economische variabelen'!$X65+Invoer!$O9*'Economische variabelen'!$X72+Invoer!$P9*'Economische variabelen'!$X79,0)</f>
        <v>0</v>
      </c>
      <c r="BF404" s="13">
        <f>IF(BF387&lt;='Invoer - uitgebreid'!$K11,Invoer!$M9*'Economische variabelen'!$X58+Invoer!$N9*'Economische variabelen'!$X65+Invoer!$O9*'Economische variabelen'!$X72+Invoer!$P9*'Economische variabelen'!$X79,0)</f>
        <v>0</v>
      </c>
      <c r="BG404" s="13">
        <f>IF(BG387&lt;='Invoer - uitgebreid'!$K11,Invoer!$M9*'Economische variabelen'!$X58+Invoer!$N9*'Economische variabelen'!$X65+Invoer!$O9*'Economische variabelen'!$X72+Invoer!$P9*'Economische variabelen'!$X79,0)</f>
        <v>0</v>
      </c>
      <c r="BH404" s="13">
        <f>IF(BH387&lt;='Invoer - uitgebreid'!$K11,Invoer!$M9*'Economische variabelen'!$X58+Invoer!$N9*'Economische variabelen'!$X65+Invoer!$O9*'Economische variabelen'!$X72+Invoer!$P9*'Economische variabelen'!$X79,0)</f>
        <v>0</v>
      </c>
      <c r="BI404" s="13">
        <f>IF(BI387&lt;='Invoer - uitgebreid'!$K11,Invoer!$M9*'Economische variabelen'!$X58+Invoer!$N9*'Economische variabelen'!$X65+Invoer!$O9*'Economische variabelen'!$X72+Invoer!$P9*'Economische variabelen'!$X79,0)</f>
        <v>0</v>
      </c>
      <c r="BJ404" s="13">
        <f>IF(BJ387&lt;='Invoer - uitgebreid'!$K11,Invoer!$M9*'Economische variabelen'!$X58+Invoer!$N9*'Economische variabelen'!$X65+Invoer!$O9*'Economische variabelen'!$X72+Invoer!$P9*'Economische variabelen'!$X79,0)</f>
        <v>0</v>
      </c>
      <c r="BK404" s="13">
        <f>IF(BK387&lt;='Invoer - uitgebreid'!$K11,Invoer!$M9*'Economische variabelen'!$X58+Invoer!$N9*'Economische variabelen'!$X65+Invoer!$O9*'Economische variabelen'!$X72+Invoer!$P9*'Economische variabelen'!$X79,0)</f>
        <v>0</v>
      </c>
      <c r="BL404" s="13">
        <f>IF(BL387&lt;='Invoer - uitgebreid'!$K11,Invoer!$M9*'Economische variabelen'!$X58+Invoer!$N9*'Economische variabelen'!$X65+Invoer!$O9*'Economische variabelen'!$X72+Invoer!$P9*'Economische variabelen'!$X79,0)</f>
        <v>0</v>
      </c>
      <c r="BM404" s="13">
        <f>IF(BM387&lt;='Invoer - uitgebreid'!$K11,Invoer!$M9*'Economische variabelen'!$X58+Invoer!$N9*'Economische variabelen'!$X65+Invoer!$O9*'Economische variabelen'!$X72+Invoer!$P9*'Economische variabelen'!$X79,0)</f>
        <v>0</v>
      </c>
      <c r="BN404" s="13">
        <f>IF(BN387&lt;='Invoer - uitgebreid'!$K11,Invoer!$M9*'Economische variabelen'!$X58+Invoer!$N9*'Economische variabelen'!$X65+Invoer!$O9*'Economische variabelen'!$X72+Invoer!$P9*'Economische variabelen'!$X79,0)</f>
        <v>0</v>
      </c>
      <c r="BO404" s="13">
        <f>IF(BO387&lt;='Invoer - uitgebreid'!$K11,Invoer!$M9*'Economische variabelen'!$X58+Invoer!$N9*'Economische variabelen'!$X65+Invoer!$O9*'Economische variabelen'!$X72+Invoer!$P9*'Economische variabelen'!$X79,0)</f>
        <v>0</v>
      </c>
      <c r="BP404" s="13">
        <f>IF(BP387&lt;='Invoer - uitgebreid'!$K11,Invoer!$M9*'Economische variabelen'!$X58+Invoer!$N9*'Economische variabelen'!$X65+Invoer!$O9*'Economische variabelen'!$X72+Invoer!$P9*'Economische variabelen'!$X79,0)</f>
        <v>0</v>
      </c>
      <c r="BQ404" s="13">
        <f>IF(BQ387&lt;='Invoer - uitgebreid'!$K11,Invoer!$M9*'Economische variabelen'!$X58+Invoer!$N9*'Economische variabelen'!$X65+Invoer!$O9*'Economische variabelen'!$X72+Invoer!$P9*'Economische variabelen'!$X79,0)</f>
        <v>0</v>
      </c>
      <c r="BR404" s="13">
        <f>IF(BR387&lt;='Invoer - uitgebreid'!$K11,Invoer!$M9*'Economische variabelen'!$X58+Invoer!$N9*'Economische variabelen'!$X65+Invoer!$O9*'Economische variabelen'!$X72+Invoer!$P9*'Economische variabelen'!$X79,0)</f>
        <v>0</v>
      </c>
      <c r="BS404" s="13">
        <f>IF(BS387&lt;='Invoer - uitgebreid'!$K11,Invoer!$M9*'Economische variabelen'!$X58+Invoer!$N9*'Economische variabelen'!$X65+Invoer!$O9*'Economische variabelen'!$X72+Invoer!$P9*'Economische variabelen'!$X79,0)</f>
        <v>0</v>
      </c>
      <c r="BT404" s="13">
        <f>IF(BT387&lt;='Invoer - uitgebreid'!$K11,Invoer!$M9*'Economische variabelen'!$X58+Invoer!$N9*'Economische variabelen'!$X65+Invoer!$O9*'Economische variabelen'!$X72+Invoer!$P9*'Economische variabelen'!$X79,0)</f>
        <v>0</v>
      </c>
      <c r="BU404" s="13">
        <f>IF(BU387&lt;='Invoer - uitgebreid'!$K11,Invoer!$M9*'Economische variabelen'!$X58+Invoer!$N9*'Economische variabelen'!$X65+Invoer!$O9*'Economische variabelen'!$X72+Invoer!$P9*'Economische variabelen'!$X79,0)</f>
        <v>0</v>
      </c>
      <c r="BV404" s="13">
        <f>IF(BV387&lt;='Invoer - uitgebreid'!$K11,Invoer!$M9*'Economische variabelen'!$X58+Invoer!$N9*'Economische variabelen'!$X65+Invoer!$O9*'Economische variabelen'!$X72+Invoer!$P9*'Economische variabelen'!$X79,0)</f>
        <v>0</v>
      </c>
      <c r="BW404" s="13">
        <f>IF(BW387&lt;='Invoer - uitgebreid'!$K11,Invoer!$M9*'Economische variabelen'!$X58+Invoer!$N9*'Economische variabelen'!$X65+Invoer!$O9*'Economische variabelen'!$X72+Invoer!$P9*'Economische variabelen'!$X79,0)</f>
        <v>0</v>
      </c>
      <c r="BX404" s="13">
        <f>IF(BX387&lt;='Invoer - uitgebreid'!$K11,Invoer!$M9*'Economische variabelen'!$X58+Invoer!$N9*'Economische variabelen'!$X65+Invoer!$O9*'Economische variabelen'!$X72+Invoer!$P9*'Economische variabelen'!$X79,0)</f>
        <v>0</v>
      </c>
      <c r="BY404" s="13">
        <f>IF(BY387&lt;='Invoer - uitgebreid'!$K11,Invoer!$M9*'Economische variabelen'!$X58+Invoer!$N9*'Economische variabelen'!$X65+Invoer!$O9*'Economische variabelen'!$X72+Invoer!$P9*'Economische variabelen'!$X79,0)</f>
        <v>0</v>
      </c>
      <c r="BZ404" s="13">
        <f>IF(BZ387&lt;='Invoer - uitgebreid'!$K11,Invoer!$M9*'Economische variabelen'!$X58+Invoer!$N9*'Economische variabelen'!$X65+Invoer!$O9*'Economische variabelen'!$X72+Invoer!$P9*'Economische variabelen'!$X79,0)</f>
        <v>0</v>
      </c>
      <c r="CA404" s="13">
        <f>IF(CA387&lt;='Invoer - uitgebreid'!$K11,Invoer!$M9*'Economische variabelen'!$X58+Invoer!$N9*'Economische variabelen'!$X65+Invoer!$O9*'Economische variabelen'!$X72+Invoer!$P9*'Economische variabelen'!$X79,0)</f>
        <v>0</v>
      </c>
      <c r="CB404" s="13">
        <f>IF(CB387&lt;='Invoer - uitgebreid'!$K11,Invoer!$M9*'Economische variabelen'!$X58+Invoer!$N9*'Economische variabelen'!$X65+Invoer!$O9*'Economische variabelen'!$X72+Invoer!$P9*'Economische variabelen'!$X79,0)</f>
        <v>0</v>
      </c>
      <c r="CC404" s="13">
        <f>IF(CC387&lt;='Invoer - uitgebreid'!$K11,Invoer!$M9*'Economische variabelen'!$X58+Invoer!$N9*'Economische variabelen'!$X65+Invoer!$O9*'Economische variabelen'!$X72+Invoer!$P9*'Economische variabelen'!$X79,0)</f>
        <v>0</v>
      </c>
      <c r="CD404" s="13">
        <f>IF(CD387&lt;='Invoer - uitgebreid'!$K11,Invoer!$M9*'Economische variabelen'!$X58+Invoer!$N9*'Economische variabelen'!$X65+Invoer!$O9*'Economische variabelen'!$X72+Invoer!$P9*'Economische variabelen'!$X79,0)</f>
        <v>0</v>
      </c>
      <c r="CE404" s="13">
        <f>IF(CE387&lt;='Invoer - uitgebreid'!$K11,Invoer!$M9*'Economische variabelen'!$X58+Invoer!$N9*'Economische variabelen'!$X65+Invoer!$O9*'Economische variabelen'!$X72+Invoer!$P9*'Economische variabelen'!$X79,0)</f>
        <v>0</v>
      </c>
      <c r="CF404" s="13">
        <f>IF(CF387&lt;='Invoer - uitgebreid'!$K11,Invoer!$M9*'Economische variabelen'!$X58+Invoer!$N9*'Economische variabelen'!$X65+Invoer!$O9*'Economische variabelen'!$X72+Invoer!$P9*'Economische variabelen'!$X79,0)</f>
        <v>0</v>
      </c>
      <c r="CG404" s="13">
        <f>IF(CG387&lt;='Invoer - uitgebreid'!$K11,Invoer!$M9*'Economische variabelen'!$X58+Invoer!$N9*'Economische variabelen'!$X65+Invoer!$O9*'Economische variabelen'!$X72+Invoer!$P9*'Economische variabelen'!$X79,0)</f>
        <v>0</v>
      </c>
      <c r="CH404" s="13">
        <f>IF(CH387&lt;='Invoer - uitgebreid'!$K11,Invoer!$M9*'Economische variabelen'!$X58+Invoer!$N9*'Economische variabelen'!$X65+Invoer!$O9*'Economische variabelen'!$X72+Invoer!$P9*'Economische variabelen'!$X79,0)</f>
        <v>0</v>
      </c>
      <c r="CI404" s="13">
        <f>IF(CI387&lt;='Invoer - uitgebreid'!$K11,Invoer!$M9*'Economische variabelen'!$X58+Invoer!$N9*'Economische variabelen'!$X65+Invoer!$O9*'Economische variabelen'!$X72+Invoer!$P9*'Economische variabelen'!$X79,0)</f>
        <v>0</v>
      </c>
      <c r="CJ404" s="13">
        <f>IF(CJ387&lt;='Invoer - uitgebreid'!$K11,Invoer!$M9*'Economische variabelen'!$X58+Invoer!$N9*'Economische variabelen'!$X65+Invoer!$O9*'Economische variabelen'!$X72+Invoer!$P9*'Economische variabelen'!$X79,0)</f>
        <v>0</v>
      </c>
      <c r="CK404" s="13">
        <f>IF(CK387&lt;='Invoer - uitgebreid'!$K11,Invoer!$M9*'Economische variabelen'!$X58+Invoer!$N9*'Economische variabelen'!$X65+Invoer!$O9*'Economische variabelen'!$X72+Invoer!$P9*'Economische variabelen'!$X79,0)</f>
        <v>0</v>
      </c>
      <c r="CL404" s="13">
        <f>IF(CL387&lt;='Invoer - uitgebreid'!$K11,Invoer!$M9*'Economische variabelen'!$X58+Invoer!$N9*'Economische variabelen'!$X65+Invoer!$O9*'Economische variabelen'!$X72+Invoer!$P9*'Economische variabelen'!$X79,0)</f>
        <v>0</v>
      </c>
      <c r="CM404" s="13">
        <f>IF(CM387&lt;='Invoer - uitgebreid'!$K11,Invoer!$M9*'Economische variabelen'!$X58+Invoer!$N9*'Economische variabelen'!$X65+Invoer!$O9*'Economische variabelen'!$X72+Invoer!$P9*'Economische variabelen'!$X79,0)</f>
        <v>0</v>
      </c>
      <c r="CN404" s="13">
        <f>IF(CN387&lt;='Invoer - uitgebreid'!$K11,Invoer!$M9*'Economische variabelen'!$X58+Invoer!$N9*'Economische variabelen'!$X65+Invoer!$O9*'Economische variabelen'!$X72+Invoer!$P9*'Economische variabelen'!$X79,0)</f>
        <v>0</v>
      </c>
      <c r="CO404" s="13">
        <f>IF(CO387&lt;='Invoer - uitgebreid'!$K11,Invoer!$M9*'Economische variabelen'!$X58+Invoer!$N9*'Economische variabelen'!$X65+Invoer!$O9*'Economische variabelen'!$X72+Invoer!$P9*'Economische variabelen'!$X79,0)</f>
        <v>0</v>
      </c>
      <c r="CP404" s="13">
        <f>IF(CP387&lt;='Invoer - uitgebreid'!$K11,Invoer!$M9*'Economische variabelen'!$X58+Invoer!$N9*'Economische variabelen'!$X65+Invoer!$O9*'Economische variabelen'!$X72+Invoer!$P9*'Economische variabelen'!$X79,0)</f>
        <v>0</v>
      </c>
      <c r="CQ404" s="13">
        <f>IF(CQ387&lt;='Invoer - uitgebreid'!$K11,Invoer!$M9*'Economische variabelen'!$X58+Invoer!$N9*'Economische variabelen'!$X65+Invoer!$O9*'Economische variabelen'!$X72+Invoer!$P9*'Economische variabelen'!$X79,0)</f>
        <v>0</v>
      </c>
      <c r="CR404" s="13">
        <f>IF(CR387&lt;='Invoer - uitgebreid'!$K11,Invoer!$M9*'Economische variabelen'!$X58+Invoer!$N9*'Economische variabelen'!$X65+Invoer!$O9*'Economische variabelen'!$X72+Invoer!$P9*'Economische variabelen'!$X79,0)</f>
        <v>0</v>
      </c>
      <c r="CS404" s="13">
        <f>IF(CS387&lt;='Invoer - uitgebreid'!$K11,Invoer!$M9*'Economische variabelen'!$X58+Invoer!$N9*'Economische variabelen'!$X65+Invoer!$O9*'Economische variabelen'!$X72+Invoer!$P9*'Economische variabelen'!$X79,0)</f>
        <v>0</v>
      </c>
      <c r="CT404" s="13">
        <f>IF(CT387&lt;='Invoer - uitgebreid'!$K11,Invoer!$M9*'Economische variabelen'!$X58+Invoer!$N9*'Economische variabelen'!$X65+Invoer!$O9*'Economische variabelen'!$X72+Invoer!$P9*'Economische variabelen'!$X79,0)</f>
        <v>0</v>
      </c>
      <c r="CU404" s="13">
        <f>IF(CU387&lt;='Invoer - uitgebreid'!$K11,Invoer!$M9*'Economische variabelen'!$X58+Invoer!$N9*'Economische variabelen'!$X65+Invoer!$O9*'Economische variabelen'!$X72+Invoer!$P9*'Economische variabelen'!$X79,0)</f>
        <v>0</v>
      </c>
      <c r="CV404" s="13">
        <f>IF(CV387&lt;='Invoer - uitgebreid'!$K11,Invoer!$M9*'Economische variabelen'!$X58+Invoer!$N9*'Economische variabelen'!$X65+Invoer!$O9*'Economische variabelen'!$X72+Invoer!$P9*'Economische variabelen'!$X79,0)</f>
        <v>0</v>
      </c>
      <c r="CW404" s="13">
        <f>IF(CW387&lt;='Invoer - uitgebreid'!$K11,Invoer!$M9*'Economische variabelen'!$X58+Invoer!$N9*'Economische variabelen'!$X65+Invoer!$O9*'Economische variabelen'!$X72+Invoer!$P9*'Economische variabelen'!$X79,0)</f>
        <v>0</v>
      </c>
      <c r="CX404" s="13">
        <f>IF(CX387&lt;='Invoer - uitgebreid'!$K11,Invoer!$M9*'Economische variabelen'!$X58+Invoer!$N9*'Economische variabelen'!$X65+Invoer!$O9*'Economische variabelen'!$X72+Invoer!$P9*'Economische variabelen'!$X79,0)</f>
        <v>0</v>
      </c>
      <c r="CY404" s="13">
        <f>IF(CY387&lt;='Invoer - uitgebreid'!$K11,Invoer!$M9*'Economische variabelen'!$X58+Invoer!$N9*'Economische variabelen'!$X65+Invoer!$O9*'Economische variabelen'!$X72+Invoer!$P9*'Economische variabelen'!$X79,0)</f>
        <v>0</v>
      </c>
    </row>
    <row r="405" spans="1:103" ht="15.75" customHeight="1" x14ac:dyDescent="0.3">
      <c r="A405" s="14" t="s">
        <v>502</v>
      </c>
      <c r="C405" s="13"/>
      <c r="D405" s="175">
        <f>D404*'Economische variabelen'!$AC84</f>
        <v>0</v>
      </c>
      <c r="E405" s="175">
        <f>E404*'Economische variabelen'!$AC84</f>
        <v>0</v>
      </c>
      <c r="F405" s="175">
        <f>F404*'Economische variabelen'!$AC84</f>
        <v>0</v>
      </c>
      <c r="G405" s="175">
        <f>G404*'Economische variabelen'!$AC84</f>
        <v>0</v>
      </c>
      <c r="H405" s="175">
        <f>H404*'Economische variabelen'!$AC84</f>
        <v>0</v>
      </c>
      <c r="I405" s="175">
        <f>I404*'Economische variabelen'!$AC84</f>
        <v>0</v>
      </c>
      <c r="J405" s="175">
        <f>J404*'Economische variabelen'!$AC84</f>
        <v>0</v>
      </c>
      <c r="K405" s="175">
        <f>K404*'Economische variabelen'!$AC84</f>
        <v>0</v>
      </c>
      <c r="L405" s="175">
        <f>L404*'Economische variabelen'!$AC84</f>
        <v>0</v>
      </c>
      <c r="M405" s="175">
        <f>M404*'Economische variabelen'!$AC84</f>
        <v>0</v>
      </c>
      <c r="N405" s="175">
        <f>N404*'Economische variabelen'!$AC84</f>
        <v>0</v>
      </c>
      <c r="O405" s="175">
        <f>O404*'Economische variabelen'!$AC84</f>
        <v>0</v>
      </c>
      <c r="P405" s="175">
        <f>P404*'Economische variabelen'!$AC84</f>
        <v>0</v>
      </c>
      <c r="Q405" s="175">
        <f>Q404*'Economische variabelen'!$AC84</f>
        <v>0</v>
      </c>
      <c r="R405" s="175">
        <f>R404*'Economische variabelen'!$AC84</f>
        <v>0</v>
      </c>
      <c r="S405" s="175">
        <f>S404*'Economische variabelen'!$AC84</f>
        <v>0</v>
      </c>
      <c r="T405" s="175">
        <f>T404*'Economische variabelen'!$AC84</f>
        <v>0</v>
      </c>
      <c r="U405" s="175">
        <f>U404*'Economische variabelen'!$AC84</f>
        <v>0</v>
      </c>
      <c r="V405" s="175">
        <f>V404*'Economische variabelen'!$AC84</f>
        <v>0</v>
      </c>
      <c r="W405" s="175">
        <f>W404*'Economische variabelen'!$AC84</f>
        <v>0</v>
      </c>
      <c r="X405" s="175">
        <f>X404*'Economische variabelen'!$AC84</f>
        <v>0</v>
      </c>
      <c r="Y405" s="175">
        <f>Y404*'Economische variabelen'!$AC84</f>
        <v>0</v>
      </c>
      <c r="Z405" s="175">
        <f>Z404*'Economische variabelen'!$AC84</f>
        <v>0</v>
      </c>
      <c r="AA405" s="175">
        <f>AA404*'Economische variabelen'!$AC84</f>
        <v>0</v>
      </c>
      <c r="AB405" s="175">
        <f>AB404*'Economische variabelen'!$AC84</f>
        <v>0</v>
      </c>
      <c r="AC405" s="175">
        <f>AC404*'Economische variabelen'!$AC84</f>
        <v>0</v>
      </c>
      <c r="AD405" s="175">
        <f>AD404*'Economische variabelen'!$AC84</f>
        <v>0</v>
      </c>
      <c r="AE405" s="175">
        <f>AE404*'Economische variabelen'!$AC84</f>
        <v>0</v>
      </c>
      <c r="AF405" s="175">
        <f>AF404*'Economische variabelen'!$AC84</f>
        <v>0</v>
      </c>
      <c r="AG405" s="175">
        <f>AG404*'Economische variabelen'!$AC84</f>
        <v>0</v>
      </c>
      <c r="AH405" s="175">
        <f>AH404*'Economische variabelen'!$AC84</f>
        <v>0</v>
      </c>
      <c r="AI405" s="175">
        <f>AI404*'Economische variabelen'!$AC84</f>
        <v>0</v>
      </c>
      <c r="AJ405" s="175">
        <f>AJ404*'Economische variabelen'!$AC84</f>
        <v>0</v>
      </c>
      <c r="AK405" s="175">
        <f>AK404*'Economische variabelen'!$AC84</f>
        <v>0</v>
      </c>
      <c r="AL405" s="175">
        <f>AL404*'Economische variabelen'!$AC84</f>
        <v>0</v>
      </c>
      <c r="AM405" s="175">
        <f>AM404*'Economische variabelen'!$AC84</f>
        <v>0</v>
      </c>
      <c r="AN405" s="175">
        <f>AN404*'Economische variabelen'!$AC84</f>
        <v>0</v>
      </c>
      <c r="AO405" s="175">
        <f>AO404*'Economische variabelen'!$AC84</f>
        <v>0</v>
      </c>
      <c r="AP405" s="175">
        <f>AP404*'Economische variabelen'!$AC84</f>
        <v>0</v>
      </c>
      <c r="AQ405" s="175">
        <f>AQ404*'Economische variabelen'!$AC84</f>
        <v>0</v>
      </c>
      <c r="AR405" s="175">
        <f>AR404*'Economische variabelen'!$AC84</f>
        <v>0</v>
      </c>
      <c r="AS405" s="175">
        <f>AS404*'Economische variabelen'!$AC84</f>
        <v>0</v>
      </c>
      <c r="AT405" s="175">
        <f>AT404*'Economische variabelen'!$AC84</f>
        <v>0</v>
      </c>
      <c r="AU405" s="175">
        <f>AU404*'Economische variabelen'!$AC84</f>
        <v>0</v>
      </c>
      <c r="AV405" s="175">
        <f>AV404*'Economische variabelen'!$AC84</f>
        <v>0</v>
      </c>
      <c r="AW405" s="175">
        <f>AW404*'Economische variabelen'!$AC84</f>
        <v>0</v>
      </c>
      <c r="AX405" s="175">
        <f>AX404*'Economische variabelen'!$AC84</f>
        <v>0</v>
      </c>
      <c r="AY405" s="175">
        <f>AY404*'Economische variabelen'!$AC84</f>
        <v>0</v>
      </c>
      <c r="AZ405" s="175">
        <f>AZ404*'Economische variabelen'!$AC84</f>
        <v>0</v>
      </c>
      <c r="BA405" s="175">
        <f>BA404*'Economische variabelen'!$AC84</f>
        <v>0</v>
      </c>
      <c r="BB405" s="175">
        <f>BB404*'Economische variabelen'!$AC84</f>
        <v>0</v>
      </c>
      <c r="BC405" s="175">
        <f>BC404*'Economische variabelen'!$AC84</f>
        <v>0</v>
      </c>
      <c r="BD405" s="175">
        <f>BD404*'Economische variabelen'!$AC84</f>
        <v>0</v>
      </c>
      <c r="BE405" s="175">
        <f>BE404*'Economische variabelen'!$AC84</f>
        <v>0</v>
      </c>
      <c r="BF405" s="175">
        <f>BF404*'Economische variabelen'!$AC84</f>
        <v>0</v>
      </c>
      <c r="BG405" s="175">
        <f>BG404*'Economische variabelen'!$AC84</f>
        <v>0</v>
      </c>
      <c r="BH405" s="175">
        <f>BH404*'Economische variabelen'!$AC84</f>
        <v>0</v>
      </c>
      <c r="BI405" s="175">
        <f>BI404*'Economische variabelen'!$AC84</f>
        <v>0</v>
      </c>
      <c r="BJ405" s="175">
        <f>BJ404*'Economische variabelen'!$AC84</f>
        <v>0</v>
      </c>
      <c r="BK405" s="175">
        <f>BK404*'Economische variabelen'!$AC84</f>
        <v>0</v>
      </c>
      <c r="BL405" s="175">
        <f>BL404*'Economische variabelen'!$AC84</f>
        <v>0</v>
      </c>
      <c r="BM405" s="175">
        <f>BM404*'Economische variabelen'!$AC84</f>
        <v>0</v>
      </c>
      <c r="BN405" s="175">
        <f>BN404*'Economische variabelen'!$AC84</f>
        <v>0</v>
      </c>
      <c r="BO405" s="175">
        <f>BO404*'Economische variabelen'!$AC84</f>
        <v>0</v>
      </c>
      <c r="BP405" s="175">
        <f>BP404*'Economische variabelen'!$AC84</f>
        <v>0</v>
      </c>
      <c r="BQ405" s="175">
        <f>BQ404*'Economische variabelen'!$AC84</f>
        <v>0</v>
      </c>
      <c r="BR405" s="175">
        <f>BR404*'Economische variabelen'!$AC84</f>
        <v>0</v>
      </c>
      <c r="BS405" s="175">
        <f>BS404*'Economische variabelen'!$AC84</f>
        <v>0</v>
      </c>
      <c r="BT405" s="175">
        <f>BT404*'Economische variabelen'!$AC84</f>
        <v>0</v>
      </c>
      <c r="BU405" s="175">
        <f>BU404*'Economische variabelen'!$AC84</f>
        <v>0</v>
      </c>
      <c r="BV405" s="175">
        <f>BV404*'Economische variabelen'!$AC84</f>
        <v>0</v>
      </c>
      <c r="BW405" s="175">
        <f>BW404*'Economische variabelen'!$AC84</f>
        <v>0</v>
      </c>
      <c r="BX405" s="175">
        <f>BX404*'Economische variabelen'!$AC84</f>
        <v>0</v>
      </c>
      <c r="BY405" s="175">
        <f>BY404*'Economische variabelen'!$AC84</f>
        <v>0</v>
      </c>
      <c r="BZ405" s="175">
        <f>BZ404*'Economische variabelen'!$AC84</f>
        <v>0</v>
      </c>
      <c r="CA405" s="175">
        <f>CA404*'Economische variabelen'!$AC84</f>
        <v>0</v>
      </c>
      <c r="CB405" s="175">
        <f>CB404*'Economische variabelen'!$AC84</f>
        <v>0</v>
      </c>
      <c r="CC405" s="175">
        <f>CC404*'Economische variabelen'!$AC84</f>
        <v>0</v>
      </c>
      <c r="CD405" s="175">
        <f>CD404*'Economische variabelen'!$AC84</f>
        <v>0</v>
      </c>
      <c r="CE405" s="175">
        <f>CE404*'Economische variabelen'!$AC84</f>
        <v>0</v>
      </c>
      <c r="CF405" s="175">
        <f>CF404*'Economische variabelen'!$AC84</f>
        <v>0</v>
      </c>
      <c r="CG405" s="175">
        <f>CG404*'Economische variabelen'!$AC84</f>
        <v>0</v>
      </c>
      <c r="CH405" s="175">
        <f>CH404*'Economische variabelen'!$AC84</f>
        <v>0</v>
      </c>
      <c r="CI405" s="175">
        <f>CI404*'Economische variabelen'!$AC84</f>
        <v>0</v>
      </c>
      <c r="CJ405" s="175">
        <f>CJ404*'Economische variabelen'!$AC84</f>
        <v>0</v>
      </c>
      <c r="CK405" s="175">
        <f>CK404*'Economische variabelen'!$AC84</f>
        <v>0</v>
      </c>
      <c r="CL405" s="175">
        <f>CL404*'Economische variabelen'!$AC84</f>
        <v>0</v>
      </c>
      <c r="CM405" s="175">
        <f>CM404*'Economische variabelen'!$AC84</f>
        <v>0</v>
      </c>
      <c r="CN405" s="175">
        <f>CN404*'Economische variabelen'!$AC84</f>
        <v>0</v>
      </c>
      <c r="CO405" s="175">
        <f>CO404*'Economische variabelen'!$AC84</f>
        <v>0</v>
      </c>
      <c r="CP405" s="175">
        <f>CP404*'Economische variabelen'!$AC84</f>
        <v>0</v>
      </c>
      <c r="CQ405" s="175">
        <f>CQ404*'Economische variabelen'!$AC84</f>
        <v>0</v>
      </c>
      <c r="CR405" s="175">
        <f>CR404*'Economische variabelen'!$AC84</f>
        <v>0</v>
      </c>
      <c r="CS405" s="175">
        <f>CS404*'Economische variabelen'!$AC84</f>
        <v>0</v>
      </c>
      <c r="CT405" s="175">
        <f>CT404*'Economische variabelen'!$AC84</f>
        <v>0</v>
      </c>
      <c r="CU405" s="175">
        <f>CU404*'Economische variabelen'!$AC84</f>
        <v>0</v>
      </c>
      <c r="CV405" s="175">
        <f>CV404*'Economische variabelen'!$AC84</f>
        <v>0</v>
      </c>
      <c r="CW405" s="175">
        <f>CW404*'Economische variabelen'!$AC84</f>
        <v>0</v>
      </c>
      <c r="CX405" s="175">
        <f>CX404*'Economische variabelen'!$AC84</f>
        <v>0</v>
      </c>
      <c r="CY405" s="175">
        <f>CY404*'Economische variabelen'!$AC84</f>
        <v>0</v>
      </c>
    </row>
    <row r="406" spans="1:103" ht="15.75" customHeight="1" x14ac:dyDescent="0.3">
      <c r="A406" s="16"/>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c r="AZ406" s="20"/>
      <c r="BA406" s="20"/>
      <c r="BB406" s="20"/>
      <c r="BC406" s="20"/>
      <c r="BD406" s="20"/>
      <c r="BE406" s="20"/>
      <c r="BF406" s="20"/>
      <c r="BG406" s="20"/>
      <c r="BH406" s="20"/>
      <c r="BI406" s="20"/>
      <c r="BJ406" s="20"/>
      <c r="BK406" s="20"/>
      <c r="BL406" s="20"/>
      <c r="BM406" s="20"/>
      <c r="BN406" s="20"/>
      <c r="BO406" s="20"/>
      <c r="BP406" s="20"/>
      <c r="BQ406" s="20"/>
      <c r="BR406" s="20"/>
      <c r="BS406" s="20"/>
      <c r="BT406" s="20"/>
      <c r="BU406" s="20"/>
      <c r="BV406" s="20"/>
      <c r="BW406" s="20"/>
      <c r="BX406" s="20"/>
      <c r="BY406" s="20"/>
      <c r="BZ406" s="20"/>
      <c r="CA406" s="20"/>
      <c r="CB406" s="20"/>
      <c r="CC406" s="20"/>
      <c r="CD406" s="20"/>
      <c r="CE406" s="20"/>
      <c r="CF406" s="20"/>
      <c r="CG406" s="20"/>
      <c r="CH406" s="20"/>
      <c r="CI406" s="20"/>
      <c r="CJ406" s="20"/>
      <c r="CK406" s="20"/>
      <c r="CL406" s="20"/>
      <c r="CM406" s="20"/>
      <c r="CN406" s="20"/>
      <c r="CO406" s="20"/>
      <c r="CP406" s="20"/>
      <c r="CQ406" s="20"/>
      <c r="CR406" s="20"/>
      <c r="CS406" s="20"/>
      <c r="CT406" s="20"/>
      <c r="CU406" s="20"/>
      <c r="CV406" s="20"/>
      <c r="CW406" s="20"/>
      <c r="CX406" s="20"/>
      <c r="CY406" s="20"/>
    </row>
    <row r="407" spans="1:103" ht="15.75" customHeight="1" thickBot="1" x14ac:dyDescent="0.35">
      <c r="A407" s="248" t="s">
        <v>208</v>
      </c>
      <c r="B407" s="248"/>
      <c r="C407" s="390">
        <f t="shared" ref="C407:AP407" si="178">C401+C403+C405</f>
        <v>0</v>
      </c>
      <c r="D407" s="390">
        <f t="shared" si="178"/>
        <v>0</v>
      </c>
      <c r="E407" s="390">
        <f t="shared" si="178"/>
        <v>0</v>
      </c>
      <c r="F407" s="390">
        <f t="shared" si="178"/>
        <v>0</v>
      </c>
      <c r="G407" s="390">
        <f t="shared" si="178"/>
        <v>0</v>
      </c>
      <c r="H407" s="390">
        <f t="shared" si="178"/>
        <v>0</v>
      </c>
      <c r="I407" s="390">
        <f t="shared" si="178"/>
        <v>0</v>
      </c>
      <c r="J407" s="390">
        <f t="shared" si="178"/>
        <v>0</v>
      </c>
      <c r="K407" s="390">
        <f t="shared" si="178"/>
        <v>0</v>
      </c>
      <c r="L407" s="390">
        <f t="shared" si="178"/>
        <v>0</v>
      </c>
      <c r="M407" s="390">
        <f t="shared" si="178"/>
        <v>0</v>
      </c>
      <c r="N407" s="390">
        <f t="shared" si="178"/>
        <v>0</v>
      </c>
      <c r="O407" s="390">
        <f t="shared" si="178"/>
        <v>0</v>
      </c>
      <c r="P407" s="390">
        <f t="shared" si="178"/>
        <v>0</v>
      </c>
      <c r="Q407" s="390">
        <f t="shared" si="178"/>
        <v>0</v>
      </c>
      <c r="R407" s="390">
        <f t="shared" si="178"/>
        <v>0</v>
      </c>
      <c r="S407" s="390">
        <f t="shared" si="178"/>
        <v>0</v>
      </c>
      <c r="T407" s="390">
        <f t="shared" si="178"/>
        <v>0</v>
      </c>
      <c r="U407" s="390">
        <f t="shared" si="178"/>
        <v>0</v>
      </c>
      <c r="V407" s="390">
        <f t="shared" si="178"/>
        <v>0</v>
      </c>
      <c r="W407" s="390">
        <f t="shared" si="178"/>
        <v>0</v>
      </c>
      <c r="X407" s="390">
        <f t="shared" si="178"/>
        <v>0</v>
      </c>
      <c r="Y407" s="390">
        <f t="shared" si="178"/>
        <v>0</v>
      </c>
      <c r="Z407" s="390">
        <f t="shared" si="178"/>
        <v>0</v>
      </c>
      <c r="AA407" s="390">
        <f t="shared" si="178"/>
        <v>0</v>
      </c>
      <c r="AB407" s="390">
        <f t="shared" si="178"/>
        <v>0</v>
      </c>
      <c r="AC407" s="390">
        <f t="shared" si="178"/>
        <v>0</v>
      </c>
      <c r="AD407" s="390">
        <f t="shared" si="178"/>
        <v>0</v>
      </c>
      <c r="AE407" s="390">
        <f t="shared" si="178"/>
        <v>0</v>
      </c>
      <c r="AF407" s="390">
        <f t="shared" si="178"/>
        <v>0</v>
      </c>
      <c r="AG407" s="390">
        <f t="shared" si="178"/>
        <v>0</v>
      </c>
      <c r="AH407" s="390">
        <f t="shared" si="178"/>
        <v>0</v>
      </c>
      <c r="AI407" s="390">
        <f t="shared" si="178"/>
        <v>0</v>
      </c>
      <c r="AJ407" s="390">
        <f t="shared" si="178"/>
        <v>0</v>
      </c>
      <c r="AK407" s="390">
        <f t="shared" si="178"/>
        <v>0</v>
      </c>
      <c r="AL407" s="390">
        <f t="shared" si="178"/>
        <v>0</v>
      </c>
      <c r="AM407" s="390">
        <f t="shared" si="178"/>
        <v>0</v>
      </c>
      <c r="AN407" s="390">
        <f t="shared" si="178"/>
        <v>0</v>
      </c>
      <c r="AO407" s="390">
        <f t="shared" si="178"/>
        <v>0</v>
      </c>
      <c r="AP407" s="390">
        <f t="shared" si="178"/>
        <v>0</v>
      </c>
      <c r="AQ407" s="390">
        <f t="shared" ref="AQ407:CY407" si="179">AQ401+AQ403+AQ405</f>
        <v>0</v>
      </c>
      <c r="AR407" s="390">
        <f t="shared" si="179"/>
        <v>0</v>
      </c>
      <c r="AS407" s="390">
        <f t="shared" si="179"/>
        <v>0</v>
      </c>
      <c r="AT407" s="390">
        <f t="shared" si="179"/>
        <v>0</v>
      </c>
      <c r="AU407" s="390">
        <f t="shared" si="179"/>
        <v>0</v>
      </c>
      <c r="AV407" s="390">
        <f t="shared" si="179"/>
        <v>0</v>
      </c>
      <c r="AW407" s="390">
        <f t="shared" si="179"/>
        <v>0</v>
      </c>
      <c r="AX407" s="390">
        <f t="shared" si="179"/>
        <v>0</v>
      </c>
      <c r="AY407" s="390">
        <f t="shared" si="179"/>
        <v>0</v>
      </c>
      <c r="AZ407" s="390">
        <f t="shared" si="179"/>
        <v>0</v>
      </c>
      <c r="BA407" s="390">
        <f t="shared" si="179"/>
        <v>0</v>
      </c>
      <c r="BB407" s="390">
        <f t="shared" si="179"/>
        <v>0</v>
      </c>
      <c r="BC407" s="390">
        <f t="shared" si="179"/>
        <v>0</v>
      </c>
      <c r="BD407" s="390">
        <f t="shared" si="179"/>
        <v>0</v>
      </c>
      <c r="BE407" s="390">
        <f t="shared" si="179"/>
        <v>0</v>
      </c>
      <c r="BF407" s="390">
        <f t="shared" si="179"/>
        <v>0</v>
      </c>
      <c r="BG407" s="390">
        <f t="shared" si="179"/>
        <v>0</v>
      </c>
      <c r="BH407" s="390">
        <f t="shared" si="179"/>
        <v>0</v>
      </c>
      <c r="BI407" s="390">
        <f t="shared" si="179"/>
        <v>0</v>
      </c>
      <c r="BJ407" s="390">
        <f t="shared" si="179"/>
        <v>0</v>
      </c>
      <c r="BK407" s="390">
        <f t="shared" si="179"/>
        <v>0</v>
      </c>
      <c r="BL407" s="390">
        <f t="shared" si="179"/>
        <v>0</v>
      </c>
      <c r="BM407" s="390">
        <f t="shared" si="179"/>
        <v>0</v>
      </c>
      <c r="BN407" s="390">
        <f t="shared" si="179"/>
        <v>0</v>
      </c>
      <c r="BO407" s="390">
        <f t="shared" si="179"/>
        <v>0</v>
      </c>
      <c r="BP407" s="390">
        <f t="shared" si="179"/>
        <v>0</v>
      </c>
      <c r="BQ407" s="390">
        <f t="shared" si="179"/>
        <v>0</v>
      </c>
      <c r="BR407" s="390">
        <f t="shared" si="179"/>
        <v>0</v>
      </c>
      <c r="BS407" s="390">
        <f t="shared" si="179"/>
        <v>0</v>
      </c>
      <c r="BT407" s="390">
        <f t="shared" si="179"/>
        <v>0</v>
      </c>
      <c r="BU407" s="390">
        <f t="shared" si="179"/>
        <v>0</v>
      </c>
      <c r="BV407" s="390">
        <f t="shared" si="179"/>
        <v>0</v>
      </c>
      <c r="BW407" s="390">
        <f t="shared" si="179"/>
        <v>0</v>
      </c>
      <c r="BX407" s="390">
        <f t="shared" si="179"/>
        <v>0</v>
      </c>
      <c r="BY407" s="390">
        <f t="shared" si="179"/>
        <v>0</v>
      </c>
      <c r="BZ407" s="390">
        <f t="shared" si="179"/>
        <v>0</v>
      </c>
      <c r="CA407" s="390">
        <f t="shared" si="179"/>
        <v>0</v>
      </c>
      <c r="CB407" s="390">
        <f t="shared" si="179"/>
        <v>0</v>
      </c>
      <c r="CC407" s="390">
        <f t="shared" si="179"/>
        <v>0</v>
      </c>
      <c r="CD407" s="390">
        <f t="shared" si="179"/>
        <v>0</v>
      </c>
      <c r="CE407" s="390">
        <f t="shared" si="179"/>
        <v>0</v>
      </c>
      <c r="CF407" s="390">
        <f t="shared" si="179"/>
        <v>0</v>
      </c>
      <c r="CG407" s="390">
        <f t="shared" si="179"/>
        <v>0</v>
      </c>
      <c r="CH407" s="390">
        <f t="shared" si="179"/>
        <v>0</v>
      </c>
      <c r="CI407" s="390">
        <f t="shared" si="179"/>
        <v>0</v>
      </c>
      <c r="CJ407" s="390">
        <f t="shared" si="179"/>
        <v>0</v>
      </c>
      <c r="CK407" s="390">
        <f t="shared" si="179"/>
        <v>0</v>
      </c>
      <c r="CL407" s="390">
        <f t="shared" si="179"/>
        <v>0</v>
      </c>
      <c r="CM407" s="390">
        <f t="shared" si="179"/>
        <v>0</v>
      </c>
      <c r="CN407" s="390">
        <f t="shared" si="179"/>
        <v>0</v>
      </c>
      <c r="CO407" s="390">
        <f t="shared" si="179"/>
        <v>0</v>
      </c>
      <c r="CP407" s="390">
        <f t="shared" si="179"/>
        <v>0</v>
      </c>
      <c r="CQ407" s="390">
        <f t="shared" si="179"/>
        <v>0</v>
      </c>
      <c r="CR407" s="390">
        <f t="shared" si="179"/>
        <v>0</v>
      </c>
      <c r="CS407" s="390">
        <f t="shared" si="179"/>
        <v>0</v>
      </c>
      <c r="CT407" s="390">
        <f t="shared" si="179"/>
        <v>0</v>
      </c>
      <c r="CU407" s="390">
        <f t="shared" si="179"/>
        <v>0</v>
      </c>
      <c r="CV407" s="390">
        <f t="shared" si="179"/>
        <v>0</v>
      </c>
      <c r="CW407" s="390">
        <f t="shared" si="179"/>
        <v>0</v>
      </c>
      <c r="CX407" s="390">
        <f t="shared" si="179"/>
        <v>0</v>
      </c>
      <c r="CY407" s="390">
        <f t="shared" si="179"/>
        <v>0</v>
      </c>
    </row>
    <row r="408" spans="1:103" ht="15.75" customHeight="1" thickTop="1" x14ac:dyDescent="0.3">
      <c r="A408" s="16"/>
      <c r="C408" s="20"/>
      <c r="D408" s="20"/>
      <c r="E408" s="20"/>
      <c r="F408" s="20"/>
      <c r="G408" s="20"/>
      <c r="H408" s="20"/>
      <c r="I408" s="20"/>
      <c r="J408" s="20"/>
      <c r="K408" s="20"/>
      <c r="L408" s="20"/>
      <c r="M408" s="20"/>
      <c r="N408" s="20"/>
      <c r="O408" s="20"/>
      <c r="P408" s="20"/>
      <c r="Q408" s="20"/>
      <c r="R408" s="20"/>
      <c r="S408" s="20"/>
      <c r="T408" s="20"/>
      <c r="U408" s="20"/>
      <c r="V408" s="20"/>
      <c r="W408" s="20"/>
    </row>
    <row r="409" spans="1:103" ht="15.75" customHeight="1" thickBot="1" x14ac:dyDescent="0.4">
      <c r="A409" s="269" t="s">
        <v>58</v>
      </c>
    </row>
    <row r="410" spans="1:103" ht="15.75" customHeight="1" thickTop="1" x14ac:dyDescent="0.3">
      <c r="A410" s="14" t="s">
        <v>59</v>
      </c>
      <c r="B410" s="20"/>
      <c r="C410" s="13"/>
      <c r="D410" s="175">
        <f>IF(D387&lt;='Invoer - uitgebreid'!$K11,'Economische variabelen'!$AC85*'Invoer - uitgebreid'!$J11,0)</f>
        <v>0</v>
      </c>
      <c r="E410" s="175">
        <f>IF(E387&lt;='Invoer - uitgebreid'!$K11,'Economische variabelen'!$AC85*'Invoer - uitgebreid'!$J11,0)</f>
        <v>0</v>
      </c>
      <c r="F410" s="175">
        <f>IF(F387&lt;='Invoer - uitgebreid'!$K11,'Economische variabelen'!$AC85*'Invoer - uitgebreid'!$J11,0)</f>
        <v>0</v>
      </c>
      <c r="G410" s="175">
        <f>IF(G387&lt;='Invoer - uitgebreid'!$K11,'Economische variabelen'!$AC85*'Invoer - uitgebreid'!$J11,0)</f>
        <v>0</v>
      </c>
      <c r="H410" s="175">
        <f>IF(H387&lt;='Invoer - uitgebreid'!$K11,'Economische variabelen'!$AC85*'Invoer - uitgebreid'!$J11,0)</f>
        <v>0</v>
      </c>
      <c r="I410" s="175">
        <f>IF(I387&lt;='Invoer - uitgebreid'!$K11,'Economische variabelen'!$AC85*'Invoer - uitgebreid'!$J11,0)</f>
        <v>0</v>
      </c>
      <c r="J410" s="175">
        <f>IF(J387&lt;='Invoer - uitgebreid'!$K11,'Economische variabelen'!$AC85*'Invoer - uitgebreid'!$J11,0)</f>
        <v>0</v>
      </c>
      <c r="K410" s="175">
        <f>IF(K387&lt;='Invoer - uitgebreid'!$K11,'Economische variabelen'!$AC85*'Invoer - uitgebreid'!$J11,0)</f>
        <v>0</v>
      </c>
      <c r="L410" s="175">
        <f>IF(L387&lt;='Invoer - uitgebreid'!$K11,'Economische variabelen'!$AC85*'Invoer - uitgebreid'!$J11,0)</f>
        <v>0</v>
      </c>
      <c r="M410" s="175">
        <f>IF(M387&lt;='Invoer - uitgebreid'!$K11,'Economische variabelen'!$AC85*'Invoer - uitgebreid'!$J11,0)</f>
        <v>0</v>
      </c>
      <c r="N410" s="175">
        <f>IF(N387&lt;='Invoer - uitgebreid'!$K11,'Economische variabelen'!$AC85*'Invoer - uitgebreid'!$J11,0)</f>
        <v>0</v>
      </c>
      <c r="O410" s="175">
        <f>IF(O387&lt;='Invoer - uitgebreid'!$K11,'Economische variabelen'!$AC85*'Invoer - uitgebreid'!$J11,0)</f>
        <v>0</v>
      </c>
      <c r="P410" s="175">
        <f>IF(P387&lt;='Invoer - uitgebreid'!$K11,'Economische variabelen'!$AC85*'Invoer - uitgebreid'!$J11,0)</f>
        <v>0</v>
      </c>
      <c r="Q410" s="175">
        <f>IF(Q387&lt;='Invoer - uitgebreid'!$K11,'Economische variabelen'!$AC85*'Invoer - uitgebreid'!$J11,0)</f>
        <v>0</v>
      </c>
      <c r="R410" s="175">
        <f>IF(R387&lt;='Invoer - uitgebreid'!$K11,'Economische variabelen'!$AC85*'Invoer - uitgebreid'!$J11,0)</f>
        <v>0</v>
      </c>
      <c r="S410" s="175">
        <f>IF(S387&lt;='Invoer - uitgebreid'!$K11,'Economische variabelen'!$AC85*'Invoer - uitgebreid'!$J11,0)</f>
        <v>0</v>
      </c>
      <c r="T410" s="175">
        <f>IF(T387&lt;='Invoer - uitgebreid'!$K11,'Economische variabelen'!$AC85*'Invoer - uitgebreid'!$J11,0)</f>
        <v>0</v>
      </c>
      <c r="U410" s="175">
        <f>IF(U387&lt;='Invoer - uitgebreid'!$K11,'Economische variabelen'!$AC85*'Invoer - uitgebreid'!$J11,0)</f>
        <v>0</v>
      </c>
      <c r="V410" s="175">
        <f>IF(V387&lt;='Invoer - uitgebreid'!$K11,'Economische variabelen'!$AC85*'Invoer - uitgebreid'!$J11,0)</f>
        <v>0</v>
      </c>
      <c r="W410" s="175">
        <f>IF(W387&lt;='Invoer - uitgebreid'!$K11,'Economische variabelen'!$AC85*'Invoer - uitgebreid'!$J11,0)</f>
        <v>0</v>
      </c>
      <c r="X410" s="175">
        <f>IF(X387&lt;='Invoer - uitgebreid'!$K11,'Economische variabelen'!$AC85*'Invoer - uitgebreid'!$J11,0)</f>
        <v>0</v>
      </c>
      <c r="Y410" s="175">
        <f>IF(Y387&lt;='Invoer - uitgebreid'!$K11,'Economische variabelen'!$AC85*'Invoer - uitgebreid'!$J11,0)</f>
        <v>0</v>
      </c>
      <c r="Z410" s="175">
        <f>IF(Z387&lt;='Invoer - uitgebreid'!$K11,'Economische variabelen'!$AC85*'Invoer - uitgebreid'!$J11,0)</f>
        <v>0</v>
      </c>
      <c r="AA410" s="175">
        <f>IF(AA387&lt;='Invoer - uitgebreid'!$K11,'Economische variabelen'!$AC85*'Invoer - uitgebreid'!$J11,0)</f>
        <v>0</v>
      </c>
      <c r="AB410" s="175">
        <f>IF(AB387&lt;='Invoer - uitgebreid'!$K11,'Economische variabelen'!$AC85*'Invoer - uitgebreid'!$J11,0)</f>
        <v>0</v>
      </c>
      <c r="AC410" s="175">
        <f>IF(AC387&lt;='Invoer - uitgebreid'!$K11,'Economische variabelen'!$AC85*'Invoer - uitgebreid'!$J11,0)</f>
        <v>0</v>
      </c>
      <c r="AD410" s="175">
        <f>IF(AD387&lt;='Invoer - uitgebreid'!$K11,'Economische variabelen'!$AC85*'Invoer - uitgebreid'!$J11,0)</f>
        <v>0</v>
      </c>
      <c r="AE410" s="175">
        <f>IF(AE387&lt;='Invoer - uitgebreid'!$K11,'Economische variabelen'!$AC85*'Invoer - uitgebreid'!$J11,0)</f>
        <v>0</v>
      </c>
      <c r="AF410" s="175">
        <f>IF(AF387&lt;='Invoer - uitgebreid'!$K11,'Economische variabelen'!$AC85*'Invoer - uitgebreid'!$J11,0)</f>
        <v>0</v>
      </c>
      <c r="AG410" s="175">
        <f>IF(AG387&lt;='Invoer - uitgebreid'!$K11,'Economische variabelen'!$AC85*'Invoer - uitgebreid'!$J11,0)</f>
        <v>0</v>
      </c>
      <c r="AH410" s="175">
        <f>IF(AH387&lt;='Invoer - uitgebreid'!$K11,'Economische variabelen'!$AC85*'Invoer - uitgebreid'!$J11,0)</f>
        <v>0</v>
      </c>
      <c r="AI410" s="175">
        <f>IF(AI387&lt;='Invoer - uitgebreid'!$K11,'Economische variabelen'!$AC85*'Invoer - uitgebreid'!$J11,0)</f>
        <v>0</v>
      </c>
      <c r="AJ410" s="175">
        <f>IF(AJ387&lt;='Invoer - uitgebreid'!$K11,'Economische variabelen'!$AC85*'Invoer - uitgebreid'!$J11,0)</f>
        <v>0</v>
      </c>
      <c r="AK410" s="175">
        <f>IF(AK387&lt;='Invoer - uitgebreid'!$K11,'Economische variabelen'!$AC85*'Invoer - uitgebreid'!$J11,0)</f>
        <v>0</v>
      </c>
      <c r="AL410" s="175">
        <f>IF(AL387&lt;='Invoer - uitgebreid'!$K11,'Economische variabelen'!$AC85*'Invoer - uitgebreid'!$J11,0)</f>
        <v>0</v>
      </c>
      <c r="AM410" s="175">
        <f>IF(AM387&lt;='Invoer - uitgebreid'!$K11,'Economische variabelen'!$AC85*'Invoer - uitgebreid'!$J11,0)</f>
        <v>0</v>
      </c>
      <c r="AN410" s="175">
        <f>IF(AN387&lt;='Invoer - uitgebreid'!$K11,'Economische variabelen'!$AC85*'Invoer - uitgebreid'!$J11,0)</f>
        <v>0</v>
      </c>
      <c r="AO410" s="175">
        <f>IF(AO387&lt;='Invoer - uitgebreid'!$K11,'Economische variabelen'!$AC85*'Invoer - uitgebreid'!$J11,0)</f>
        <v>0</v>
      </c>
      <c r="AP410" s="175">
        <f>IF(AP387&lt;='Invoer - uitgebreid'!$K11,'Economische variabelen'!$AC85*'Invoer - uitgebreid'!$J11,0)</f>
        <v>0</v>
      </c>
      <c r="AQ410" s="175">
        <f>IF(AQ387&lt;='Invoer - uitgebreid'!$K11,'Economische variabelen'!$AC85*'Invoer - uitgebreid'!$J11,0)</f>
        <v>0</v>
      </c>
      <c r="AR410" s="175">
        <f>IF(AR387&lt;='Invoer - uitgebreid'!$K11,'Economische variabelen'!$AC85*'Invoer - uitgebreid'!$J11,0)</f>
        <v>0</v>
      </c>
      <c r="AS410" s="175">
        <f>IF(AS387&lt;='Invoer - uitgebreid'!$K11,'Economische variabelen'!$AC85*'Invoer - uitgebreid'!$J11,0)</f>
        <v>0</v>
      </c>
      <c r="AT410" s="175">
        <f>IF(AT387&lt;='Invoer - uitgebreid'!$K11,'Economische variabelen'!$AC85*'Invoer - uitgebreid'!$J11,0)</f>
        <v>0</v>
      </c>
      <c r="AU410" s="175">
        <f>IF(AU387&lt;='Invoer - uitgebreid'!$K11,'Economische variabelen'!$AC85*'Invoer - uitgebreid'!$J11,0)</f>
        <v>0</v>
      </c>
      <c r="AV410" s="175">
        <f>IF(AV387&lt;='Invoer - uitgebreid'!$K11,'Economische variabelen'!$AC85*'Invoer - uitgebreid'!$J11,0)</f>
        <v>0</v>
      </c>
      <c r="AW410" s="175">
        <f>IF(AW387&lt;='Invoer - uitgebreid'!$K11,'Economische variabelen'!$AC85*'Invoer - uitgebreid'!$J11,0)</f>
        <v>0</v>
      </c>
      <c r="AX410" s="175">
        <f>IF(AX387&lt;='Invoer - uitgebreid'!$K11,'Economische variabelen'!$AC85*'Invoer - uitgebreid'!$J11,0)</f>
        <v>0</v>
      </c>
      <c r="AY410" s="175">
        <f>IF(AY387&lt;='Invoer - uitgebreid'!$K11,'Economische variabelen'!$AC85*'Invoer - uitgebreid'!$J11,0)</f>
        <v>0</v>
      </c>
      <c r="AZ410" s="175">
        <f>IF(AZ387&lt;='Invoer - uitgebreid'!$K11,'Economische variabelen'!$AC85*'Invoer - uitgebreid'!$J11,0)</f>
        <v>0</v>
      </c>
      <c r="BA410" s="175">
        <f>IF(BA387&lt;='Invoer - uitgebreid'!$K11,'Economische variabelen'!$AC85*'Invoer - uitgebreid'!$J11,0)</f>
        <v>0</v>
      </c>
      <c r="BB410" s="175">
        <f>IF(BB387&lt;='Invoer - uitgebreid'!$K11,'Economische variabelen'!$AC85*'Invoer - uitgebreid'!$J11,0)</f>
        <v>0</v>
      </c>
      <c r="BC410" s="175">
        <f>IF(BC387&lt;='Invoer - uitgebreid'!$K11,'Economische variabelen'!$AC85*'Invoer - uitgebreid'!$J11,0)</f>
        <v>0</v>
      </c>
      <c r="BD410" s="175">
        <f>IF(BD387&lt;='Invoer - uitgebreid'!$K11,'Economische variabelen'!$AC85*'Invoer - uitgebreid'!$J11,0)</f>
        <v>0</v>
      </c>
      <c r="BE410" s="175">
        <f>IF(BE387&lt;='Invoer - uitgebreid'!$K11,'Economische variabelen'!$AC85*'Invoer - uitgebreid'!$J11,0)</f>
        <v>0</v>
      </c>
      <c r="BF410" s="175">
        <f>IF(BF387&lt;='Invoer - uitgebreid'!$K11,'Economische variabelen'!$AC85*'Invoer - uitgebreid'!$J11,0)</f>
        <v>0</v>
      </c>
      <c r="BG410" s="175">
        <f>IF(BG387&lt;='Invoer - uitgebreid'!$K11,'Economische variabelen'!$AC85*'Invoer - uitgebreid'!$J11,0)</f>
        <v>0</v>
      </c>
      <c r="BH410" s="175">
        <f>IF(BH387&lt;='Invoer - uitgebreid'!$K11,'Economische variabelen'!$AC85*'Invoer - uitgebreid'!$J11,0)</f>
        <v>0</v>
      </c>
      <c r="BI410" s="175">
        <f>IF(BI387&lt;='Invoer - uitgebreid'!$K11,'Economische variabelen'!$AC85*'Invoer - uitgebreid'!$J11,0)</f>
        <v>0</v>
      </c>
      <c r="BJ410" s="175">
        <f>IF(BJ387&lt;='Invoer - uitgebreid'!$K11,'Economische variabelen'!$AC85*'Invoer - uitgebreid'!$J11,0)</f>
        <v>0</v>
      </c>
      <c r="BK410" s="175">
        <f>IF(BK387&lt;='Invoer - uitgebreid'!$K11,'Economische variabelen'!$AC85*'Invoer - uitgebreid'!$J11,0)</f>
        <v>0</v>
      </c>
      <c r="BL410" s="175">
        <f>IF(BL387&lt;='Invoer - uitgebreid'!$K11,'Economische variabelen'!$AC85*'Invoer - uitgebreid'!$J11,0)</f>
        <v>0</v>
      </c>
      <c r="BM410" s="175">
        <f>IF(BM387&lt;='Invoer - uitgebreid'!$K11,'Economische variabelen'!$AC85*'Invoer - uitgebreid'!$J11,0)</f>
        <v>0</v>
      </c>
      <c r="BN410" s="175">
        <f>IF(BN387&lt;='Invoer - uitgebreid'!$K11,'Economische variabelen'!$AC85*'Invoer - uitgebreid'!$J11,0)</f>
        <v>0</v>
      </c>
      <c r="BO410" s="175">
        <f>IF(BO387&lt;='Invoer - uitgebreid'!$K11,'Economische variabelen'!$AC85*'Invoer - uitgebreid'!$J11,0)</f>
        <v>0</v>
      </c>
      <c r="BP410" s="175">
        <f>IF(BP387&lt;='Invoer - uitgebreid'!$K11,'Economische variabelen'!$AC85*'Invoer - uitgebreid'!$J11,0)</f>
        <v>0</v>
      </c>
      <c r="BQ410" s="175">
        <f>IF(BQ387&lt;='Invoer - uitgebreid'!$K11,'Economische variabelen'!$AC85*'Invoer - uitgebreid'!$J11,0)</f>
        <v>0</v>
      </c>
      <c r="BR410" s="175">
        <f>IF(BR387&lt;='Invoer - uitgebreid'!$K11,'Economische variabelen'!$AC85*'Invoer - uitgebreid'!$J11,0)</f>
        <v>0</v>
      </c>
      <c r="BS410" s="175">
        <f>IF(BS387&lt;='Invoer - uitgebreid'!$K11,'Economische variabelen'!$AC85*'Invoer - uitgebreid'!$J11,0)</f>
        <v>0</v>
      </c>
      <c r="BT410" s="175">
        <f>IF(BT387&lt;='Invoer - uitgebreid'!$K11,'Economische variabelen'!$AC85*'Invoer - uitgebreid'!$J11,0)</f>
        <v>0</v>
      </c>
      <c r="BU410" s="175">
        <f>IF(BU387&lt;='Invoer - uitgebreid'!$K11,'Economische variabelen'!$AC85*'Invoer - uitgebreid'!$J11,0)</f>
        <v>0</v>
      </c>
      <c r="BV410" s="175">
        <f>IF(BV387&lt;='Invoer - uitgebreid'!$K11,'Economische variabelen'!$AC85*'Invoer - uitgebreid'!$J11,0)</f>
        <v>0</v>
      </c>
      <c r="BW410" s="175">
        <f>IF(BW387&lt;='Invoer - uitgebreid'!$K11,'Economische variabelen'!$AC85*'Invoer - uitgebreid'!$J11,0)</f>
        <v>0</v>
      </c>
      <c r="BX410" s="175">
        <f>IF(BX387&lt;='Invoer - uitgebreid'!$K11,'Economische variabelen'!$AC85*'Invoer - uitgebreid'!$J11,0)</f>
        <v>0</v>
      </c>
      <c r="BY410" s="175">
        <f>IF(BY387&lt;='Invoer - uitgebreid'!$K11,'Economische variabelen'!$AC85*'Invoer - uitgebreid'!$J11,0)</f>
        <v>0</v>
      </c>
      <c r="BZ410" s="175">
        <f>IF(BZ387&lt;='Invoer - uitgebreid'!$K11,'Economische variabelen'!$AC85*'Invoer - uitgebreid'!$J11,0)</f>
        <v>0</v>
      </c>
      <c r="CA410" s="175">
        <f>IF(CA387&lt;='Invoer - uitgebreid'!$K11,'Economische variabelen'!$AC85*'Invoer - uitgebreid'!$J11,0)</f>
        <v>0</v>
      </c>
      <c r="CB410" s="175">
        <f>IF(CB387&lt;='Invoer - uitgebreid'!$K11,'Economische variabelen'!$AC85*'Invoer - uitgebreid'!$J11,0)</f>
        <v>0</v>
      </c>
      <c r="CC410" s="175">
        <f>IF(CC387&lt;='Invoer - uitgebreid'!$K11,'Economische variabelen'!$AC85*'Invoer - uitgebreid'!$J11,0)</f>
        <v>0</v>
      </c>
      <c r="CD410" s="175">
        <f>IF(CD387&lt;='Invoer - uitgebreid'!$K11,'Economische variabelen'!$AC85*'Invoer - uitgebreid'!$J11,0)</f>
        <v>0</v>
      </c>
      <c r="CE410" s="175">
        <f>IF(CE387&lt;='Invoer - uitgebreid'!$K11,'Economische variabelen'!$AC85*'Invoer - uitgebreid'!$J11,0)</f>
        <v>0</v>
      </c>
      <c r="CF410" s="175">
        <f>IF(CF387&lt;='Invoer - uitgebreid'!$K11,'Economische variabelen'!$AC85*'Invoer - uitgebreid'!$J11,0)</f>
        <v>0</v>
      </c>
      <c r="CG410" s="175">
        <f>IF(CG387&lt;='Invoer - uitgebreid'!$K11,'Economische variabelen'!$AC85*'Invoer - uitgebreid'!$J11,0)</f>
        <v>0</v>
      </c>
      <c r="CH410" s="175">
        <f>IF(CH387&lt;='Invoer - uitgebreid'!$K11,'Economische variabelen'!$AC85*'Invoer - uitgebreid'!$J11,0)</f>
        <v>0</v>
      </c>
      <c r="CI410" s="175">
        <f>IF(CI387&lt;='Invoer - uitgebreid'!$K11,'Economische variabelen'!$AC85*'Invoer - uitgebreid'!$J11,0)</f>
        <v>0</v>
      </c>
      <c r="CJ410" s="175">
        <f>IF(CJ387&lt;='Invoer - uitgebreid'!$K11,'Economische variabelen'!$AC85*'Invoer - uitgebreid'!$J11,0)</f>
        <v>0</v>
      </c>
      <c r="CK410" s="175">
        <f>IF(CK387&lt;='Invoer - uitgebreid'!$K11,'Economische variabelen'!$AC85*'Invoer - uitgebreid'!$J11,0)</f>
        <v>0</v>
      </c>
      <c r="CL410" s="175">
        <f>IF(CL387&lt;='Invoer - uitgebreid'!$K11,'Economische variabelen'!$AC85*'Invoer - uitgebreid'!$J11,0)</f>
        <v>0</v>
      </c>
      <c r="CM410" s="175">
        <f>IF(CM387&lt;='Invoer - uitgebreid'!$K11,'Economische variabelen'!$AC85*'Invoer - uitgebreid'!$J11,0)</f>
        <v>0</v>
      </c>
      <c r="CN410" s="175">
        <f>IF(CN387&lt;='Invoer - uitgebreid'!$K11,'Economische variabelen'!$AC85*'Invoer - uitgebreid'!$J11,0)</f>
        <v>0</v>
      </c>
      <c r="CO410" s="175">
        <f>IF(CO387&lt;='Invoer - uitgebreid'!$K11,'Economische variabelen'!$AC85*'Invoer - uitgebreid'!$J11,0)</f>
        <v>0</v>
      </c>
      <c r="CP410" s="175">
        <f>IF(CP387&lt;='Invoer - uitgebreid'!$K11,'Economische variabelen'!$AC85*'Invoer - uitgebreid'!$J11,0)</f>
        <v>0</v>
      </c>
      <c r="CQ410" s="175">
        <f>IF(CQ387&lt;='Invoer - uitgebreid'!$K11,'Economische variabelen'!$AC85*'Invoer - uitgebreid'!$J11,0)</f>
        <v>0</v>
      </c>
      <c r="CR410" s="175">
        <f>IF(CR387&lt;='Invoer - uitgebreid'!$K11,'Economische variabelen'!$AC85*'Invoer - uitgebreid'!$J11,0)</f>
        <v>0</v>
      </c>
      <c r="CS410" s="175">
        <f>IF(CS387&lt;='Invoer - uitgebreid'!$K11,'Economische variabelen'!$AC85*'Invoer - uitgebreid'!$J11,0)</f>
        <v>0</v>
      </c>
      <c r="CT410" s="175">
        <f>IF(CT387&lt;='Invoer - uitgebreid'!$K11,'Economische variabelen'!$AC85*'Invoer - uitgebreid'!$J11,0)</f>
        <v>0</v>
      </c>
      <c r="CU410" s="175">
        <f>IF(CU387&lt;='Invoer - uitgebreid'!$K11,'Economische variabelen'!$AC85*'Invoer - uitgebreid'!$J11,0)</f>
        <v>0</v>
      </c>
      <c r="CV410" s="175">
        <f>IF(CV387&lt;='Invoer - uitgebreid'!$K11,'Economische variabelen'!$AC85*'Invoer - uitgebreid'!$J11,0)</f>
        <v>0</v>
      </c>
      <c r="CW410" s="175">
        <f>IF(CW387&lt;='Invoer - uitgebreid'!$K11,'Economische variabelen'!$AC85*'Invoer - uitgebreid'!$J11,0)</f>
        <v>0</v>
      </c>
      <c r="CX410" s="175">
        <f>IF(CX387&lt;='Invoer - uitgebreid'!$K11,'Economische variabelen'!$AC85*'Invoer - uitgebreid'!$J11,0)</f>
        <v>0</v>
      </c>
      <c r="CY410" s="175">
        <f>IF(CY387&lt;='Invoer - uitgebreid'!$K11,'Economische variabelen'!$AC85*'Invoer - uitgebreid'!$J11,0)</f>
        <v>0</v>
      </c>
    </row>
    <row r="411" spans="1:103" ht="15.75" customHeight="1" x14ac:dyDescent="0.3">
      <c r="A411" s="14" t="s">
        <v>209</v>
      </c>
      <c r="B411" s="20"/>
      <c r="C411" s="13"/>
      <c r="D411" s="175">
        <f>IF(D387&lt;='Invoer - uitgebreid'!$K11,'Economische variabelen'!$AC86*'Invoer - uitgebreid'!$J11,0)</f>
        <v>0</v>
      </c>
      <c r="E411" s="175">
        <f>IF(E387&lt;='Invoer - uitgebreid'!$K11,'Economische variabelen'!$AC86*'Invoer - uitgebreid'!$J11,0)</f>
        <v>0</v>
      </c>
      <c r="F411" s="175">
        <f>IF(F387&lt;='Invoer - uitgebreid'!$K11,'Economische variabelen'!$AC86*'Invoer - uitgebreid'!$J11,0)</f>
        <v>0</v>
      </c>
      <c r="G411" s="175">
        <f>IF(G387&lt;='Invoer - uitgebreid'!$K11,'Economische variabelen'!$AC86*'Invoer - uitgebreid'!$J11,0)</f>
        <v>0</v>
      </c>
      <c r="H411" s="175">
        <f>IF(H387&lt;='Invoer - uitgebreid'!$K11,'Economische variabelen'!$AC86*'Invoer - uitgebreid'!$J11,0)</f>
        <v>0</v>
      </c>
      <c r="I411" s="175">
        <f>IF(I387&lt;='Invoer - uitgebreid'!$K11,'Economische variabelen'!$AC86*'Invoer - uitgebreid'!$J11,0)</f>
        <v>0</v>
      </c>
      <c r="J411" s="175">
        <f>IF(J387&lt;='Invoer - uitgebreid'!$K11,'Economische variabelen'!$AC86*'Invoer - uitgebreid'!$J11,0)</f>
        <v>0</v>
      </c>
      <c r="K411" s="175">
        <f>IF(K387&lt;='Invoer - uitgebreid'!$K11,'Economische variabelen'!$AC86*'Invoer - uitgebreid'!$J11,0)</f>
        <v>0</v>
      </c>
      <c r="L411" s="175">
        <f>IF(L387&lt;='Invoer - uitgebreid'!$K11,'Economische variabelen'!$AC86*'Invoer - uitgebreid'!$J11,0)</f>
        <v>0</v>
      </c>
      <c r="M411" s="175">
        <f>IF(M387&lt;='Invoer - uitgebreid'!$K11,'Economische variabelen'!$AC86*'Invoer - uitgebreid'!$J11,0)</f>
        <v>0</v>
      </c>
      <c r="N411" s="175">
        <f>IF(N387&lt;='Invoer - uitgebreid'!$K11,'Economische variabelen'!$AC86*'Invoer - uitgebreid'!$J11,0)</f>
        <v>0</v>
      </c>
      <c r="O411" s="175">
        <f>IF(O387&lt;='Invoer - uitgebreid'!$K11,'Economische variabelen'!$AC86*'Invoer - uitgebreid'!$J11,0)</f>
        <v>0</v>
      </c>
      <c r="P411" s="175">
        <f>IF(P387&lt;='Invoer - uitgebreid'!$K11,'Economische variabelen'!$AC86*'Invoer - uitgebreid'!$J11,0)</f>
        <v>0</v>
      </c>
      <c r="Q411" s="175">
        <f>IF(Q387&lt;='Invoer - uitgebreid'!$K11,'Economische variabelen'!$AC86*'Invoer - uitgebreid'!$J11,0)</f>
        <v>0</v>
      </c>
      <c r="R411" s="175">
        <f>IF(R387&lt;='Invoer - uitgebreid'!$K11,'Economische variabelen'!$AC86*'Invoer - uitgebreid'!$J11,0)</f>
        <v>0</v>
      </c>
      <c r="S411" s="175">
        <f>IF(S387&lt;='Invoer - uitgebreid'!$K11,'Economische variabelen'!$AC86*'Invoer - uitgebreid'!$J11,0)</f>
        <v>0</v>
      </c>
      <c r="T411" s="175">
        <f>IF(T387&lt;='Invoer - uitgebreid'!$K11,'Economische variabelen'!$AC86*'Invoer - uitgebreid'!$J11,0)</f>
        <v>0</v>
      </c>
      <c r="U411" s="175">
        <f>IF(U387&lt;='Invoer - uitgebreid'!$K11,'Economische variabelen'!$AC86*'Invoer - uitgebreid'!$J11,0)</f>
        <v>0</v>
      </c>
      <c r="V411" s="175">
        <f>IF(V387&lt;='Invoer - uitgebreid'!$K11,'Economische variabelen'!$AC86*'Invoer - uitgebreid'!$J11,0)</f>
        <v>0</v>
      </c>
      <c r="W411" s="175">
        <f>IF(W387&lt;='Invoer - uitgebreid'!$K11,'Economische variabelen'!$AC86*'Invoer - uitgebreid'!$J11,0)</f>
        <v>0</v>
      </c>
      <c r="X411" s="175">
        <f>IF(X387&lt;='Invoer - uitgebreid'!$K11,'Economische variabelen'!$AC86*'Invoer - uitgebreid'!$J11,0)</f>
        <v>0</v>
      </c>
      <c r="Y411" s="175">
        <f>IF(Y387&lt;='Invoer - uitgebreid'!$K11,'Economische variabelen'!$AC86*'Invoer - uitgebreid'!$J11,0)</f>
        <v>0</v>
      </c>
      <c r="Z411" s="175">
        <f>IF(Z387&lt;='Invoer - uitgebreid'!$K11,'Economische variabelen'!$AC86*'Invoer - uitgebreid'!$J11,0)</f>
        <v>0</v>
      </c>
      <c r="AA411" s="175">
        <f>IF(AA387&lt;='Invoer - uitgebreid'!$K11,'Economische variabelen'!$AC86*'Invoer - uitgebreid'!$J11,0)</f>
        <v>0</v>
      </c>
      <c r="AB411" s="175">
        <f>IF(AB387&lt;='Invoer - uitgebreid'!$K11,'Economische variabelen'!$AC86*'Invoer - uitgebreid'!$J11,0)</f>
        <v>0</v>
      </c>
      <c r="AC411" s="175">
        <f>IF(AC387&lt;='Invoer - uitgebreid'!$K11,'Economische variabelen'!$AC86*'Invoer - uitgebreid'!$J11,0)</f>
        <v>0</v>
      </c>
      <c r="AD411" s="175">
        <f>IF(AD387&lt;='Invoer - uitgebreid'!$K11,'Economische variabelen'!$AC86*'Invoer - uitgebreid'!$J11,0)</f>
        <v>0</v>
      </c>
      <c r="AE411" s="175">
        <f>IF(AE387&lt;='Invoer - uitgebreid'!$K11,'Economische variabelen'!$AC86*'Invoer - uitgebreid'!$J11,0)</f>
        <v>0</v>
      </c>
      <c r="AF411" s="175">
        <f>IF(AF387&lt;='Invoer - uitgebreid'!$K11,'Economische variabelen'!$AC86*'Invoer - uitgebreid'!$J11,0)</f>
        <v>0</v>
      </c>
      <c r="AG411" s="175">
        <f>IF(AG387&lt;='Invoer - uitgebreid'!$K11,'Economische variabelen'!$AC86*'Invoer - uitgebreid'!$J11,0)</f>
        <v>0</v>
      </c>
      <c r="AH411" s="175">
        <f>IF(AH387&lt;='Invoer - uitgebreid'!$K11,'Economische variabelen'!$AC86*'Invoer - uitgebreid'!$J11,0)</f>
        <v>0</v>
      </c>
      <c r="AI411" s="175">
        <f>IF(AI387&lt;='Invoer - uitgebreid'!$K11,'Economische variabelen'!$AC86*'Invoer - uitgebreid'!$J11,0)</f>
        <v>0</v>
      </c>
      <c r="AJ411" s="175">
        <f>IF(AJ387&lt;='Invoer - uitgebreid'!$K11,'Economische variabelen'!$AC86*'Invoer - uitgebreid'!$J11,0)</f>
        <v>0</v>
      </c>
      <c r="AK411" s="175">
        <f>IF(AK387&lt;='Invoer - uitgebreid'!$K11,'Economische variabelen'!$AC86*'Invoer - uitgebreid'!$J11,0)</f>
        <v>0</v>
      </c>
      <c r="AL411" s="175">
        <f>IF(AL387&lt;='Invoer - uitgebreid'!$K11,'Economische variabelen'!$AC86*'Invoer - uitgebreid'!$J11,0)</f>
        <v>0</v>
      </c>
      <c r="AM411" s="175">
        <f>IF(AM387&lt;='Invoer - uitgebreid'!$K11,'Economische variabelen'!$AC86*'Invoer - uitgebreid'!$J11,0)</f>
        <v>0</v>
      </c>
      <c r="AN411" s="175">
        <f>IF(AN387&lt;='Invoer - uitgebreid'!$K11,'Economische variabelen'!$AC86*'Invoer - uitgebreid'!$J11,0)</f>
        <v>0</v>
      </c>
      <c r="AO411" s="175">
        <f>IF(AO387&lt;='Invoer - uitgebreid'!$K11,'Economische variabelen'!$AC86*'Invoer - uitgebreid'!$J11,0)</f>
        <v>0</v>
      </c>
      <c r="AP411" s="175">
        <f>IF(AP387&lt;='Invoer - uitgebreid'!$K11,'Economische variabelen'!$AC86*'Invoer - uitgebreid'!$J11,0)</f>
        <v>0</v>
      </c>
      <c r="AQ411" s="175">
        <f>IF(AQ387&lt;='Invoer - uitgebreid'!$K11,'Economische variabelen'!$AC86*'Invoer - uitgebreid'!$J11,0)</f>
        <v>0</v>
      </c>
      <c r="AR411" s="175">
        <f>IF(AR387&lt;='Invoer - uitgebreid'!$K11,'Economische variabelen'!$AC86*'Invoer - uitgebreid'!$J11,0)</f>
        <v>0</v>
      </c>
      <c r="AS411" s="175">
        <f>IF(AS387&lt;='Invoer - uitgebreid'!$K11,'Economische variabelen'!$AC86*'Invoer - uitgebreid'!$J11,0)</f>
        <v>0</v>
      </c>
      <c r="AT411" s="175">
        <f>IF(AT387&lt;='Invoer - uitgebreid'!$K11,'Economische variabelen'!$AC86*'Invoer - uitgebreid'!$J11,0)</f>
        <v>0</v>
      </c>
      <c r="AU411" s="175">
        <f>IF(AU387&lt;='Invoer - uitgebreid'!$K11,'Economische variabelen'!$AC86*'Invoer - uitgebreid'!$J11,0)</f>
        <v>0</v>
      </c>
      <c r="AV411" s="175">
        <f>IF(AV387&lt;='Invoer - uitgebreid'!$K11,'Economische variabelen'!$AC86*'Invoer - uitgebreid'!$J11,0)</f>
        <v>0</v>
      </c>
      <c r="AW411" s="175">
        <f>IF(AW387&lt;='Invoer - uitgebreid'!$K11,'Economische variabelen'!$AC86*'Invoer - uitgebreid'!$J11,0)</f>
        <v>0</v>
      </c>
      <c r="AX411" s="175">
        <f>IF(AX387&lt;='Invoer - uitgebreid'!$K11,'Economische variabelen'!$AC86*'Invoer - uitgebreid'!$J11,0)</f>
        <v>0</v>
      </c>
      <c r="AY411" s="175">
        <f>IF(AY387&lt;='Invoer - uitgebreid'!$K11,'Economische variabelen'!$AC86*'Invoer - uitgebreid'!$J11,0)</f>
        <v>0</v>
      </c>
      <c r="AZ411" s="175">
        <f>IF(AZ387&lt;='Invoer - uitgebreid'!$K11,'Economische variabelen'!$AC86*'Invoer - uitgebreid'!$J11,0)</f>
        <v>0</v>
      </c>
      <c r="BA411" s="175">
        <f>IF(BA387&lt;='Invoer - uitgebreid'!$K11,'Economische variabelen'!$AC86*'Invoer - uitgebreid'!$J11,0)</f>
        <v>0</v>
      </c>
      <c r="BB411" s="175">
        <f>IF(BB387&lt;='Invoer - uitgebreid'!$K11,'Economische variabelen'!$AC86*'Invoer - uitgebreid'!$J11,0)</f>
        <v>0</v>
      </c>
      <c r="BC411" s="175">
        <f>IF(BC387&lt;='Invoer - uitgebreid'!$K11,'Economische variabelen'!$AC86*'Invoer - uitgebreid'!$J11,0)</f>
        <v>0</v>
      </c>
      <c r="BD411" s="175">
        <f>IF(BD387&lt;='Invoer - uitgebreid'!$K11,'Economische variabelen'!$AC86*'Invoer - uitgebreid'!$J11,0)</f>
        <v>0</v>
      </c>
      <c r="BE411" s="175">
        <f>IF(BE387&lt;='Invoer - uitgebreid'!$K11,'Economische variabelen'!$AC86*'Invoer - uitgebreid'!$J11,0)</f>
        <v>0</v>
      </c>
      <c r="BF411" s="175">
        <f>IF(BF387&lt;='Invoer - uitgebreid'!$K11,'Economische variabelen'!$AC86*'Invoer - uitgebreid'!$J11,0)</f>
        <v>0</v>
      </c>
      <c r="BG411" s="175">
        <f>IF(BG387&lt;='Invoer - uitgebreid'!$K11,'Economische variabelen'!$AC86*'Invoer - uitgebreid'!$J11,0)</f>
        <v>0</v>
      </c>
      <c r="BH411" s="175">
        <f>IF(BH387&lt;='Invoer - uitgebreid'!$K11,'Economische variabelen'!$AC86*'Invoer - uitgebreid'!$J11,0)</f>
        <v>0</v>
      </c>
      <c r="BI411" s="175">
        <f>IF(BI387&lt;='Invoer - uitgebreid'!$K11,'Economische variabelen'!$AC86*'Invoer - uitgebreid'!$J11,0)</f>
        <v>0</v>
      </c>
      <c r="BJ411" s="175">
        <f>IF(BJ387&lt;='Invoer - uitgebreid'!$K11,'Economische variabelen'!$AC86*'Invoer - uitgebreid'!$J11,0)</f>
        <v>0</v>
      </c>
      <c r="BK411" s="175">
        <f>IF(BK387&lt;='Invoer - uitgebreid'!$K11,'Economische variabelen'!$AC86*'Invoer - uitgebreid'!$J11,0)</f>
        <v>0</v>
      </c>
      <c r="BL411" s="175">
        <f>IF(BL387&lt;='Invoer - uitgebreid'!$K11,'Economische variabelen'!$AC86*'Invoer - uitgebreid'!$J11,0)</f>
        <v>0</v>
      </c>
      <c r="BM411" s="175">
        <f>IF(BM387&lt;='Invoer - uitgebreid'!$K11,'Economische variabelen'!$AC86*'Invoer - uitgebreid'!$J11,0)</f>
        <v>0</v>
      </c>
      <c r="BN411" s="175">
        <f>IF(BN387&lt;='Invoer - uitgebreid'!$K11,'Economische variabelen'!$AC86*'Invoer - uitgebreid'!$J11,0)</f>
        <v>0</v>
      </c>
      <c r="BO411" s="175">
        <f>IF(BO387&lt;='Invoer - uitgebreid'!$K11,'Economische variabelen'!$AC86*'Invoer - uitgebreid'!$J11,0)</f>
        <v>0</v>
      </c>
      <c r="BP411" s="175">
        <f>IF(BP387&lt;='Invoer - uitgebreid'!$K11,'Economische variabelen'!$AC86*'Invoer - uitgebreid'!$J11,0)</f>
        <v>0</v>
      </c>
      <c r="BQ411" s="175">
        <f>IF(BQ387&lt;='Invoer - uitgebreid'!$K11,'Economische variabelen'!$AC86*'Invoer - uitgebreid'!$J11,0)</f>
        <v>0</v>
      </c>
      <c r="BR411" s="175">
        <f>IF(BR387&lt;='Invoer - uitgebreid'!$K11,'Economische variabelen'!$AC86*'Invoer - uitgebreid'!$J11,0)</f>
        <v>0</v>
      </c>
      <c r="BS411" s="175">
        <f>IF(BS387&lt;='Invoer - uitgebreid'!$K11,'Economische variabelen'!$AC86*'Invoer - uitgebreid'!$J11,0)</f>
        <v>0</v>
      </c>
      <c r="BT411" s="175">
        <f>IF(BT387&lt;='Invoer - uitgebreid'!$K11,'Economische variabelen'!$AC86*'Invoer - uitgebreid'!$J11,0)</f>
        <v>0</v>
      </c>
      <c r="BU411" s="175">
        <f>IF(BU387&lt;='Invoer - uitgebreid'!$K11,'Economische variabelen'!$AC86*'Invoer - uitgebreid'!$J11,0)</f>
        <v>0</v>
      </c>
      <c r="BV411" s="175">
        <f>IF(BV387&lt;='Invoer - uitgebreid'!$K11,'Economische variabelen'!$AC86*'Invoer - uitgebreid'!$J11,0)</f>
        <v>0</v>
      </c>
      <c r="BW411" s="175">
        <f>IF(BW387&lt;='Invoer - uitgebreid'!$K11,'Economische variabelen'!$AC86*'Invoer - uitgebreid'!$J11,0)</f>
        <v>0</v>
      </c>
      <c r="BX411" s="175">
        <f>IF(BX387&lt;='Invoer - uitgebreid'!$K11,'Economische variabelen'!$AC86*'Invoer - uitgebreid'!$J11,0)</f>
        <v>0</v>
      </c>
      <c r="BY411" s="175">
        <f>IF(BY387&lt;='Invoer - uitgebreid'!$K11,'Economische variabelen'!$AC86*'Invoer - uitgebreid'!$J11,0)</f>
        <v>0</v>
      </c>
      <c r="BZ411" s="175">
        <f>IF(BZ387&lt;='Invoer - uitgebreid'!$K11,'Economische variabelen'!$AC86*'Invoer - uitgebreid'!$J11,0)</f>
        <v>0</v>
      </c>
      <c r="CA411" s="175">
        <f>IF(CA387&lt;='Invoer - uitgebreid'!$K11,'Economische variabelen'!$AC86*'Invoer - uitgebreid'!$J11,0)</f>
        <v>0</v>
      </c>
      <c r="CB411" s="175">
        <f>IF(CB387&lt;='Invoer - uitgebreid'!$K11,'Economische variabelen'!$AC86*'Invoer - uitgebreid'!$J11,0)</f>
        <v>0</v>
      </c>
      <c r="CC411" s="175">
        <f>IF(CC387&lt;='Invoer - uitgebreid'!$K11,'Economische variabelen'!$AC86*'Invoer - uitgebreid'!$J11,0)</f>
        <v>0</v>
      </c>
      <c r="CD411" s="175">
        <f>IF(CD387&lt;='Invoer - uitgebreid'!$K11,'Economische variabelen'!$AC86*'Invoer - uitgebreid'!$J11,0)</f>
        <v>0</v>
      </c>
      <c r="CE411" s="175">
        <f>IF(CE387&lt;='Invoer - uitgebreid'!$K11,'Economische variabelen'!$AC86*'Invoer - uitgebreid'!$J11,0)</f>
        <v>0</v>
      </c>
      <c r="CF411" s="175">
        <f>IF(CF387&lt;='Invoer - uitgebreid'!$K11,'Economische variabelen'!$AC86*'Invoer - uitgebreid'!$J11,0)</f>
        <v>0</v>
      </c>
      <c r="CG411" s="175">
        <f>IF(CG387&lt;='Invoer - uitgebreid'!$K11,'Economische variabelen'!$AC86*'Invoer - uitgebreid'!$J11,0)</f>
        <v>0</v>
      </c>
      <c r="CH411" s="175">
        <f>IF(CH387&lt;='Invoer - uitgebreid'!$K11,'Economische variabelen'!$AC86*'Invoer - uitgebreid'!$J11,0)</f>
        <v>0</v>
      </c>
      <c r="CI411" s="175">
        <f>IF(CI387&lt;='Invoer - uitgebreid'!$K11,'Economische variabelen'!$AC86*'Invoer - uitgebreid'!$J11,0)</f>
        <v>0</v>
      </c>
      <c r="CJ411" s="175">
        <f>IF(CJ387&lt;='Invoer - uitgebreid'!$K11,'Economische variabelen'!$AC86*'Invoer - uitgebreid'!$J11,0)</f>
        <v>0</v>
      </c>
      <c r="CK411" s="175">
        <f>IF(CK387&lt;='Invoer - uitgebreid'!$K11,'Economische variabelen'!$AC86*'Invoer - uitgebreid'!$J11,0)</f>
        <v>0</v>
      </c>
      <c r="CL411" s="175">
        <f>IF(CL387&lt;='Invoer - uitgebreid'!$K11,'Economische variabelen'!$AC86*'Invoer - uitgebreid'!$J11,0)</f>
        <v>0</v>
      </c>
      <c r="CM411" s="175">
        <f>IF(CM387&lt;='Invoer - uitgebreid'!$K11,'Economische variabelen'!$AC86*'Invoer - uitgebreid'!$J11,0)</f>
        <v>0</v>
      </c>
      <c r="CN411" s="175">
        <f>IF(CN387&lt;='Invoer - uitgebreid'!$K11,'Economische variabelen'!$AC86*'Invoer - uitgebreid'!$J11,0)</f>
        <v>0</v>
      </c>
      <c r="CO411" s="175">
        <f>IF(CO387&lt;='Invoer - uitgebreid'!$K11,'Economische variabelen'!$AC86*'Invoer - uitgebreid'!$J11,0)</f>
        <v>0</v>
      </c>
      <c r="CP411" s="175">
        <f>IF(CP387&lt;='Invoer - uitgebreid'!$K11,'Economische variabelen'!$AC86*'Invoer - uitgebreid'!$J11,0)</f>
        <v>0</v>
      </c>
      <c r="CQ411" s="175">
        <f>IF(CQ387&lt;='Invoer - uitgebreid'!$K11,'Economische variabelen'!$AC86*'Invoer - uitgebreid'!$J11,0)</f>
        <v>0</v>
      </c>
      <c r="CR411" s="175">
        <f>IF(CR387&lt;='Invoer - uitgebreid'!$K11,'Economische variabelen'!$AC86*'Invoer - uitgebreid'!$J11,0)</f>
        <v>0</v>
      </c>
      <c r="CS411" s="175">
        <f>IF(CS387&lt;='Invoer - uitgebreid'!$K11,'Economische variabelen'!$AC86*'Invoer - uitgebreid'!$J11,0)</f>
        <v>0</v>
      </c>
      <c r="CT411" s="175">
        <f>IF(CT387&lt;='Invoer - uitgebreid'!$K11,'Economische variabelen'!$AC86*'Invoer - uitgebreid'!$J11,0)</f>
        <v>0</v>
      </c>
      <c r="CU411" s="175">
        <f>IF(CU387&lt;='Invoer - uitgebreid'!$K11,'Economische variabelen'!$AC86*'Invoer - uitgebreid'!$J11,0)</f>
        <v>0</v>
      </c>
      <c r="CV411" s="175">
        <f>IF(CV387&lt;='Invoer - uitgebreid'!$K11,'Economische variabelen'!$AC86*'Invoer - uitgebreid'!$J11,0)</f>
        <v>0</v>
      </c>
      <c r="CW411" s="175">
        <f>IF(CW387&lt;='Invoer - uitgebreid'!$K11,'Economische variabelen'!$AC86*'Invoer - uitgebreid'!$J11,0)</f>
        <v>0</v>
      </c>
      <c r="CX411" s="175">
        <f>IF(CX387&lt;='Invoer - uitgebreid'!$K11,'Economische variabelen'!$AC86*'Invoer - uitgebreid'!$J11,0)</f>
        <v>0</v>
      </c>
      <c r="CY411" s="175">
        <f>IF(CY387&lt;='Invoer - uitgebreid'!$K11,'Economische variabelen'!$AC86*'Invoer - uitgebreid'!$J11,0)</f>
        <v>0</v>
      </c>
    </row>
    <row r="412" spans="1:103" ht="15.75" customHeight="1" x14ac:dyDescent="0.3">
      <c r="A412" s="14"/>
      <c r="B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c r="AZ412" s="20"/>
      <c r="BA412" s="20"/>
      <c r="BB412" s="20"/>
      <c r="BC412" s="20"/>
      <c r="BD412" s="20"/>
      <c r="BE412" s="20"/>
      <c r="BF412" s="20"/>
      <c r="BG412" s="20"/>
      <c r="BH412" s="20"/>
      <c r="BI412" s="20"/>
      <c r="BJ412" s="20"/>
      <c r="BK412" s="20"/>
      <c r="BL412" s="20"/>
      <c r="BM412" s="20"/>
      <c r="BN412" s="20"/>
      <c r="BO412" s="20"/>
      <c r="BP412" s="20"/>
      <c r="BQ412" s="20"/>
      <c r="BR412" s="20"/>
      <c r="BS412" s="20"/>
      <c r="BT412" s="20"/>
      <c r="BU412" s="20"/>
      <c r="BV412" s="20"/>
      <c r="BW412" s="20"/>
      <c r="BX412" s="20"/>
      <c r="BY412" s="20"/>
      <c r="BZ412" s="20"/>
      <c r="CA412" s="20"/>
      <c r="CB412" s="20"/>
      <c r="CC412" s="20"/>
      <c r="CD412" s="20"/>
      <c r="CE412" s="20"/>
      <c r="CF412" s="20"/>
      <c r="CG412" s="20"/>
      <c r="CH412" s="20"/>
      <c r="CI412" s="20"/>
      <c r="CJ412" s="20"/>
      <c r="CK412" s="20"/>
      <c r="CL412" s="20"/>
      <c r="CM412" s="20"/>
      <c r="CN412" s="20"/>
      <c r="CO412" s="20"/>
      <c r="CP412" s="20"/>
      <c r="CQ412" s="20"/>
      <c r="CR412" s="20"/>
      <c r="CS412" s="20"/>
      <c r="CT412" s="20"/>
      <c r="CU412" s="20"/>
      <c r="CV412" s="20"/>
      <c r="CW412" s="20"/>
      <c r="CX412" s="20"/>
      <c r="CY412" s="20"/>
    </row>
    <row r="413" spans="1:103" ht="15.75" customHeight="1" thickBot="1" x14ac:dyDescent="0.35">
      <c r="A413" s="248" t="s">
        <v>210</v>
      </c>
      <c r="B413" s="390"/>
      <c r="C413" s="390">
        <f t="shared" ref="C413:AP413" si="180">C407+SUM(C410:C411)</f>
        <v>0</v>
      </c>
      <c r="D413" s="390">
        <f t="shared" si="180"/>
        <v>0</v>
      </c>
      <c r="E413" s="390">
        <f t="shared" si="180"/>
        <v>0</v>
      </c>
      <c r="F413" s="390">
        <f t="shared" si="180"/>
        <v>0</v>
      </c>
      <c r="G413" s="390">
        <f t="shared" si="180"/>
        <v>0</v>
      </c>
      <c r="H413" s="390">
        <f t="shared" si="180"/>
        <v>0</v>
      </c>
      <c r="I413" s="390">
        <f t="shared" si="180"/>
        <v>0</v>
      </c>
      <c r="J413" s="390">
        <f t="shared" si="180"/>
        <v>0</v>
      </c>
      <c r="K413" s="390">
        <f t="shared" si="180"/>
        <v>0</v>
      </c>
      <c r="L413" s="390">
        <f t="shared" si="180"/>
        <v>0</v>
      </c>
      <c r="M413" s="390">
        <f t="shared" si="180"/>
        <v>0</v>
      </c>
      <c r="N413" s="390">
        <f t="shared" si="180"/>
        <v>0</v>
      </c>
      <c r="O413" s="390">
        <f t="shared" si="180"/>
        <v>0</v>
      </c>
      <c r="P413" s="390">
        <f t="shared" si="180"/>
        <v>0</v>
      </c>
      <c r="Q413" s="390">
        <f t="shared" si="180"/>
        <v>0</v>
      </c>
      <c r="R413" s="390">
        <f t="shared" si="180"/>
        <v>0</v>
      </c>
      <c r="S413" s="390">
        <f t="shared" si="180"/>
        <v>0</v>
      </c>
      <c r="T413" s="390">
        <f t="shared" si="180"/>
        <v>0</v>
      </c>
      <c r="U413" s="390">
        <f t="shared" si="180"/>
        <v>0</v>
      </c>
      <c r="V413" s="390">
        <f t="shared" si="180"/>
        <v>0</v>
      </c>
      <c r="W413" s="390">
        <f t="shared" si="180"/>
        <v>0</v>
      </c>
      <c r="X413" s="390">
        <f t="shared" si="180"/>
        <v>0</v>
      </c>
      <c r="Y413" s="390">
        <f t="shared" si="180"/>
        <v>0</v>
      </c>
      <c r="Z413" s="390">
        <f t="shared" si="180"/>
        <v>0</v>
      </c>
      <c r="AA413" s="390">
        <f t="shared" si="180"/>
        <v>0</v>
      </c>
      <c r="AB413" s="390">
        <f t="shared" si="180"/>
        <v>0</v>
      </c>
      <c r="AC413" s="390">
        <f t="shared" si="180"/>
        <v>0</v>
      </c>
      <c r="AD413" s="390">
        <f t="shared" si="180"/>
        <v>0</v>
      </c>
      <c r="AE413" s="390">
        <f t="shared" si="180"/>
        <v>0</v>
      </c>
      <c r="AF413" s="390">
        <f t="shared" si="180"/>
        <v>0</v>
      </c>
      <c r="AG413" s="390">
        <f t="shared" si="180"/>
        <v>0</v>
      </c>
      <c r="AH413" s="390">
        <f t="shared" si="180"/>
        <v>0</v>
      </c>
      <c r="AI413" s="390">
        <f t="shared" si="180"/>
        <v>0</v>
      </c>
      <c r="AJ413" s="390">
        <f t="shared" si="180"/>
        <v>0</v>
      </c>
      <c r="AK413" s="390">
        <f t="shared" si="180"/>
        <v>0</v>
      </c>
      <c r="AL413" s="390">
        <f t="shared" si="180"/>
        <v>0</v>
      </c>
      <c r="AM413" s="390">
        <f t="shared" si="180"/>
        <v>0</v>
      </c>
      <c r="AN413" s="390">
        <f t="shared" si="180"/>
        <v>0</v>
      </c>
      <c r="AO413" s="390">
        <f t="shared" si="180"/>
        <v>0</v>
      </c>
      <c r="AP413" s="390">
        <f t="shared" si="180"/>
        <v>0</v>
      </c>
      <c r="AQ413" s="390">
        <f t="shared" ref="AQ413:CY413" si="181">AQ407+SUM(AQ410:AQ411)</f>
        <v>0</v>
      </c>
      <c r="AR413" s="390">
        <f t="shared" si="181"/>
        <v>0</v>
      </c>
      <c r="AS413" s="390">
        <f t="shared" si="181"/>
        <v>0</v>
      </c>
      <c r="AT413" s="390">
        <f t="shared" si="181"/>
        <v>0</v>
      </c>
      <c r="AU413" s="390">
        <f t="shared" si="181"/>
        <v>0</v>
      </c>
      <c r="AV413" s="390">
        <f t="shared" si="181"/>
        <v>0</v>
      </c>
      <c r="AW413" s="390">
        <f t="shared" si="181"/>
        <v>0</v>
      </c>
      <c r="AX413" s="390">
        <f t="shared" si="181"/>
        <v>0</v>
      </c>
      <c r="AY413" s="390">
        <f t="shared" si="181"/>
        <v>0</v>
      </c>
      <c r="AZ413" s="390">
        <f t="shared" si="181"/>
        <v>0</v>
      </c>
      <c r="BA413" s="390">
        <f t="shared" si="181"/>
        <v>0</v>
      </c>
      <c r="BB413" s="390">
        <f t="shared" si="181"/>
        <v>0</v>
      </c>
      <c r="BC413" s="390">
        <f t="shared" si="181"/>
        <v>0</v>
      </c>
      <c r="BD413" s="390">
        <f t="shared" si="181"/>
        <v>0</v>
      </c>
      <c r="BE413" s="390">
        <f t="shared" si="181"/>
        <v>0</v>
      </c>
      <c r="BF413" s="390">
        <f t="shared" si="181"/>
        <v>0</v>
      </c>
      <c r="BG413" s="390">
        <f t="shared" si="181"/>
        <v>0</v>
      </c>
      <c r="BH413" s="390">
        <f t="shared" si="181"/>
        <v>0</v>
      </c>
      <c r="BI413" s="390">
        <f t="shared" si="181"/>
        <v>0</v>
      </c>
      <c r="BJ413" s="390">
        <f t="shared" si="181"/>
        <v>0</v>
      </c>
      <c r="BK413" s="390">
        <f t="shared" si="181"/>
        <v>0</v>
      </c>
      <c r="BL413" s="390">
        <f t="shared" si="181"/>
        <v>0</v>
      </c>
      <c r="BM413" s="390">
        <f t="shared" si="181"/>
        <v>0</v>
      </c>
      <c r="BN413" s="390">
        <f t="shared" si="181"/>
        <v>0</v>
      </c>
      <c r="BO413" s="390">
        <f t="shared" si="181"/>
        <v>0</v>
      </c>
      <c r="BP413" s="390">
        <f t="shared" si="181"/>
        <v>0</v>
      </c>
      <c r="BQ413" s="390">
        <f t="shared" si="181"/>
        <v>0</v>
      </c>
      <c r="BR413" s="390">
        <f t="shared" si="181"/>
        <v>0</v>
      </c>
      <c r="BS413" s="390">
        <f t="shared" si="181"/>
        <v>0</v>
      </c>
      <c r="BT413" s="390">
        <f t="shared" si="181"/>
        <v>0</v>
      </c>
      <c r="BU413" s="390">
        <f t="shared" si="181"/>
        <v>0</v>
      </c>
      <c r="BV413" s="390">
        <f t="shared" si="181"/>
        <v>0</v>
      </c>
      <c r="BW413" s="390">
        <f t="shared" si="181"/>
        <v>0</v>
      </c>
      <c r="BX413" s="390">
        <f t="shared" si="181"/>
        <v>0</v>
      </c>
      <c r="BY413" s="390">
        <f t="shared" si="181"/>
        <v>0</v>
      </c>
      <c r="BZ413" s="390">
        <f t="shared" si="181"/>
        <v>0</v>
      </c>
      <c r="CA413" s="390">
        <f t="shared" si="181"/>
        <v>0</v>
      </c>
      <c r="CB413" s="390">
        <f t="shared" si="181"/>
        <v>0</v>
      </c>
      <c r="CC413" s="390">
        <f t="shared" si="181"/>
        <v>0</v>
      </c>
      <c r="CD413" s="390">
        <f t="shared" si="181"/>
        <v>0</v>
      </c>
      <c r="CE413" s="390">
        <f t="shared" si="181"/>
        <v>0</v>
      </c>
      <c r="CF413" s="390">
        <f t="shared" si="181"/>
        <v>0</v>
      </c>
      <c r="CG413" s="390">
        <f t="shared" si="181"/>
        <v>0</v>
      </c>
      <c r="CH413" s="390">
        <f t="shared" si="181"/>
        <v>0</v>
      </c>
      <c r="CI413" s="390">
        <f t="shared" si="181"/>
        <v>0</v>
      </c>
      <c r="CJ413" s="390">
        <f t="shared" si="181"/>
        <v>0</v>
      </c>
      <c r="CK413" s="390">
        <f t="shared" si="181"/>
        <v>0</v>
      </c>
      <c r="CL413" s="390">
        <f t="shared" si="181"/>
        <v>0</v>
      </c>
      <c r="CM413" s="390">
        <f t="shared" si="181"/>
        <v>0</v>
      </c>
      <c r="CN413" s="390">
        <f t="shared" si="181"/>
        <v>0</v>
      </c>
      <c r="CO413" s="390">
        <f t="shared" si="181"/>
        <v>0</v>
      </c>
      <c r="CP413" s="390">
        <f t="shared" si="181"/>
        <v>0</v>
      </c>
      <c r="CQ413" s="390">
        <f t="shared" si="181"/>
        <v>0</v>
      </c>
      <c r="CR413" s="390">
        <f t="shared" si="181"/>
        <v>0</v>
      </c>
      <c r="CS413" s="390">
        <f t="shared" si="181"/>
        <v>0</v>
      </c>
      <c r="CT413" s="390">
        <f t="shared" si="181"/>
        <v>0</v>
      </c>
      <c r="CU413" s="390">
        <f t="shared" si="181"/>
        <v>0</v>
      </c>
      <c r="CV413" s="390">
        <f t="shared" si="181"/>
        <v>0</v>
      </c>
      <c r="CW413" s="390">
        <f t="shared" si="181"/>
        <v>0</v>
      </c>
      <c r="CX413" s="390">
        <f t="shared" si="181"/>
        <v>0</v>
      </c>
      <c r="CY413" s="390">
        <f t="shared" si="181"/>
        <v>0</v>
      </c>
    </row>
    <row r="414" spans="1:103" ht="15.75" customHeight="1" thickTop="1" x14ac:dyDescent="0.25"/>
    <row r="415" spans="1:103" ht="15.75" customHeight="1" thickBot="1" x14ac:dyDescent="0.4">
      <c r="A415" s="269" t="s">
        <v>53</v>
      </c>
    </row>
    <row r="416" spans="1:103" ht="15.75" customHeight="1" thickTop="1" x14ac:dyDescent="0.3">
      <c r="A416" s="14" t="s">
        <v>211</v>
      </c>
      <c r="C416" s="19">
        <f t="shared" ref="C416:AP416" si="182">C413-C396</f>
        <v>0</v>
      </c>
      <c r="D416" s="19">
        <f t="shared" si="182"/>
        <v>0</v>
      </c>
      <c r="E416" s="19">
        <f t="shared" si="182"/>
        <v>0</v>
      </c>
      <c r="F416" s="19">
        <f t="shared" si="182"/>
        <v>0</v>
      </c>
      <c r="G416" s="19">
        <f t="shared" si="182"/>
        <v>0</v>
      </c>
      <c r="H416" s="19">
        <f t="shared" si="182"/>
        <v>0</v>
      </c>
      <c r="I416" s="19">
        <f t="shared" si="182"/>
        <v>0</v>
      </c>
      <c r="J416" s="19">
        <f t="shared" si="182"/>
        <v>0</v>
      </c>
      <c r="K416" s="19">
        <f t="shared" si="182"/>
        <v>0</v>
      </c>
      <c r="L416" s="19">
        <f t="shared" si="182"/>
        <v>0</v>
      </c>
      <c r="M416" s="19">
        <f t="shared" si="182"/>
        <v>0</v>
      </c>
      <c r="N416" s="19">
        <f t="shared" si="182"/>
        <v>0</v>
      </c>
      <c r="O416" s="19">
        <f t="shared" si="182"/>
        <v>0</v>
      </c>
      <c r="P416" s="19">
        <f t="shared" si="182"/>
        <v>0</v>
      </c>
      <c r="Q416" s="19">
        <f t="shared" si="182"/>
        <v>0</v>
      </c>
      <c r="R416" s="19">
        <f t="shared" si="182"/>
        <v>0</v>
      </c>
      <c r="S416" s="19">
        <f t="shared" si="182"/>
        <v>0</v>
      </c>
      <c r="T416" s="19">
        <f t="shared" si="182"/>
        <v>0</v>
      </c>
      <c r="U416" s="19">
        <f t="shared" si="182"/>
        <v>0</v>
      </c>
      <c r="V416" s="19">
        <f t="shared" si="182"/>
        <v>0</v>
      </c>
      <c r="W416" s="19">
        <f t="shared" si="182"/>
        <v>0</v>
      </c>
      <c r="X416" s="19">
        <f t="shared" si="182"/>
        <v>0</v>
      </c>
      <c r="Y416" s="19">
        <f t="shared" si="182"/>
        <v>0</v>
      </c>
      <c r="Z416" s="19">
        <f t="shared" si="182"/>
        <v>0</v>
      </c>
      <c r="AA416" s="19">
        <f t="shared" si="182"/>
        <v>0</v>
      </c>
      <c r="AB416" s="19">
        <f t="shared" si="182"/>
        <v>0</v>
      </c>
      <c r="AC416" s="19">
        <f t="shared" si="182"/>
        <v>0</v>
      </c>
      <c r="AD416" s="19">
        <f t="shared" si="182"/>
        <v>0</v>
      </c>
      <c r="AE416" s="19">
        <f t="shared" si="182"/>
        <v>0</v>
      </c>
      <c r="AF416" s="19">
        <f t="shared" si="182"/>
        <v>0</v>
      </c>
      <c r="AG416" s="19">
        <f t="shared" si="182"/>
        <v>0</v>
      </c>
      <c r="AH416" s="19">
        <f t="shared" si="182"/>
        <v>0</v>
      </c>
      <c r="AI416" s="19">
        <f t="shared" si="182"/>
        <v>0</v>
      </c>
      <c r="AJ416" s="19">
        <f t="shared" si="182"/>
        <v>0</v>
      </c>
      <c r="AK416" s="19">
        <f t="shared" si="182"/>
        <v>0</v>
      </c>
      <c r="AL416" s="19">
        <f t="shared" si="182"/>
        <v>0</v>
      </c>
      <c r="AM416" s="19">
        <f t="shared" si="182"/>
        <v>0</v>
      </c>
      <c r="AN416" s="19">
        <f t="shared" si="182"/>
        <v>0</v>
      </c>
      <c r="AO416" s="19">
        <f t="shared" si="182"/>
        <v>0</v>
      </c>
      <c r="AP416" s="19">
        <f t="shared" si="182"/>
        <v>0</v>
      </c>
      <c r="AQ416" s="19">
        <f t="shared" ref="AQ416:CY416" si="183">AQ413-AQ396</f>
        <v>0</v>
      </c>
      <c r="AR416" s="19">
        <f t="shared" si="183"/>
        <v>0</v>
      </c>
      <c r="AS416" s="19">
        <f t="shared" si="183"/>
        <v>0</v>
      </c>
      <c r="AT416" s="19">
        <f t="shared" si="183"/>
        <v>0</v>
      </c>
      <c r="AU416" s="19">
        <f t="shared" si="183"/>
        <v>0</v>
      </c>
      <c r="AV416" s="19">
        <f t="shared" si="183"/>
        <v>0</v>
      </c>
      <c r="AW416" s="19">
        <f t="shared" si="183"/>
        <v>0</v>
      </c>
      <c r="AX416" s="19">
        <f t="shared" si="183"/>
        <v>0</v>
      </c>
      <c r="AY416" s="19">
        <f t="shared" si="183"/>
        <v>0</v>
      </c>
      <c r="AZ416" s="19">
        <f t="shared" si="183"/>
        <v>0</v>
      </c>
      <c r="BA416" s="19">
        <f t="shared" si="183"/>
        <v>0</v>
      </c>
      <c r="BB416" s="19">
        <f t="shared" si="183"/>
        <v>0</v>
      </c>
      <c r="BC416" s="19">
        <f t="shared" si="183"/>
        <v>0</v>
      </c>
      <c r="BD416" s="19">
        <f t="shared" si="183"/>
        <v>0</v>
      </c>
      <c r="BE416" s="19">
        <f t="shared" si="183"/>
        <v>0</v>
      </c>
      <c r="BF416" s="19">
        <f t="shared" si="183"/>
        <v>0</v>
      </c>
      <c r="BG416" s="19">
        <f t="shared" si="183"/>
        <v>0</v>
      </c>
      <c r="BH416" s="19">
        <f t="shared" si="183"/>
        <v>0</v>
      </c>
      <c r="BI416" s="19">
        <f t="shared" si="183"/>
        <v>0</v>
      </c>
      <c r="BJ416" s="19">
        <f t="shared" si="183"/>
        <v>0</v>
      </c>
      <c r="BK416" s="19">
        <f t="shared" si="183"/>
        <v>0</v>
      </c>
      <c r="BL416" s="19">
        <f t="shared" si="183"/>
        <v>0</v>
      </c>
      <c r="BM416" s="19">
        <f t="shared" si="183"/>
        <v>0</v>
      </c>
      <c r="BN416" s="19">
        <f t="shared" si="183"/>
        <v>0</v>
      </c>
      <c r="BO416" s="19">
        <f t="shared" si="183"/>
        <v>0</v>
      </c>
      <c r="BP416" s="19">
        <f t="shared" si="183"/>
        <v>0</v>
      </c>
      <c r="BQ416" s="19">
        <f t="shared" si="183"/>
        <v>0</v>
      </c>
      <c r="BR416" s="19">
        <f t="shared" si="183"/>
        <v>0</v>
      </c>
      <c r="BS416" s="19">
        <f t="shared" si="183"/>
        <v>0</v>
      </c>
      <c r="BT416" s="19">
        <f t="shared" si="183"/>
        <v>0</v>
      </c>
      <c r="BU416" s="19">
        <f t="shared" si="183"/>
        <v>0</v>
      </c>
      <c r="BV416" s="19">
        <f t="shared" si="183"/>
        <v>0</v>
      </c>
      <c r="BW416" s="19">
        <f t="shared" si="183"/>
        <v>0</v>
      </c>
      <c r="BX416" s="19">
        <f t="shared" si="183"/>
        <v>0</v>
      </c>
      <c r="BY416" s="19">
        <f t="shared" si="183"/>
        <v>0</v>
      </c>
      <c r="BZ416" s="19">
        <f t="shared" si="183"/>
        <v>0</v>
      </c>
      <c r="CA416" s="19">
        <f t="shared" si="183"/>
        <v>0</v>
      </c>
      <c r="CB416" s="19">
        <f t="shared" si="183"/>
        <v>0</v>
      </c>
      <c r="CC416" s="19">
        <f t="shared" si="183"/>
        <v>0</v>
      </c>
      <c r="CD416" s="19">
        <f t="shared" si="183"/>
        <v>0</v>
      </c>
      <c r="CE416" s="19">
        <f t="shared" si="183"/>
        <v>0</v>
      </c>
      <c r="CF416" s="19">
        <f t="shared" si="183"/>
        <v>0</v>
      </c>
      <c r="CG416" s="19">
        <f t="shared" si="183"/>
        <v>0</v>
      </c>
      <c r="CH416" s="19">
        <f t="shared" si="183"/>
        <v>0</v>
      </c>
      <c r="CI416" s="19">
        <f t="shared" si="183"/>
        <v>0</v>
      </c>
      <c r="CJ416" s="19">
        <f t="shared" si="183"/>
        <v>0</v>
      </c>
      <c r="CK416" s="19">
        <f t="shared" si="183"/>
        <v>0</v>
      </c>
      <c r="CL416" s="19">
        <f t="shared" si="183"/>
        <v>0</v>
      </c>
      <c r="CM416" s="19">
        <f t="shared" si="183"/>
        <v>0</v>
      </c>
      <c r="CN416" s="19">
        <f t="shared" si="183"/>
        <v>0</v>
      </c>
      <c r="CO416" s="19">
        <f t="shared" si="183"/>
        <v>0</v>
      </c>
      <c r="CP416" s="19">
        <f t="shared" si="183"/>
        <v>0</v>
      </c>
      <c r="CQ416" s="19">
        <f t="shared" si="183"/>
        <v>0</v>
      </c>
      <c r="CR416" s="19">
        <f t="shared" si="183"/>
        <v>0</v>
      </c>
      <c r="CS416" s="19">
        <f t="shared" si="183"/>
        <v>0</v>
      </c>
      <c r="CT416" s="19">
        <f t="shared" si="183"/>
        <v>0</v>
      </c>
      <c r="CU416" s="19">
        <f t="shared" si="183"/>
        <v>0</v>
      </c>
      <c r="CV416" s="19">
        <f t="shared" si="183"/>
        <v>0</v>
      </c>
      <c r="CW416" s="19">
        <f t="shared" si="183"/>
        <v>0</v>
      </c>
      <c r="CX416" s="19">
        <f t="shared" si="183"/>
        <v>0</v>
      </c>
      <c r="CY416" s="19">
        <f t="shared" si="183"/>
        <v>0</v>
      </c>
    </row>
    <row r="417" spans="1:103" ht="15.75" customHeight="1" x14ac:dyDescent="0.3">
      <c r="A417" s="14" t="s">
        <v>212</v>
      </c>
      <c r="C417" s="19">
        <f>C416</f>
        <v>0</v>
      </c>
      <c r="D417" s="19">
        <f t="shared" ref="D417:AQ417" si="184">C417+D416</f>
        <v>0</v>
      </c>
      <c r="E417" s="19">
        <f t="shared" si="184"/>
        <v>0</v>
      </c>
      <c r="F417" s="19">
        <f t="shared" si="184"/>
        <v>0</v>
      </c>
      <c r="G417" s="19">
        <f t="shared" si="184"/>
        <v>0</v>
      </c>
      <c r="H417" s="19">
        <f t="shared" si="184"/>
        <v>0</v>
      </c>
      <c r="I417" s="19">
        <f t="shared" si="184"/>
        <v>0</v>
      </c>
      <c r="J417" s="19">
        <f t="shared" si="184"/>
        <v>0</v>
      </c>
      <c r="K417" s="19">
        <f t="shared" si="184"/>
        <v>0</v>
      </c>
      <c r="L417" s="19">
        <f t="shared" si="184"/>
        <v>0</v>
      </c>
      <c r="M417" s="19">
        <f t="shared" si="184"/>
        <v>0</v>
      </c>
      <c r="N417" s="19">
        <f t="shared" si="184"/>
        <v>0</v>
      </c>
      <c r="O417" s="19">
        <f t="shared" si="184"/>
        <v>0</v>
      </c>
      <c r="P417" s="19">
        <f t="shared" si="184"/>
        <v>0</v>
      </c>
      <c r="Q417" s="19">
        <f t="shared" si="184"/>
        <v>0</v>
      </c>
      <c r="R417" s="19">
        <f t="shared" si="184"/>
        <v>0</v>
      </c>
      <c r="S417" s="19">
        <f t="shared" si="184"/>
        <v>0</v>
      </c>
      <c r="T417" s="19">
        <f t="shared" si="184"/>
        <v>0</v>
      </c>
      <c r="U417" s="19">
        <f t="shared" si="184"/>
        <v>0</v>
      </c>
      <c r="V417" s="19">
        <f t="shared" si="184"/>
        <v>0</v>
      </c>
      <c r="W417" s="19">
        <f t="shared" si="184"/>
        <v>0</v>
      </c>
      <c r="X417" s="19">
        <f t="shared" si="184"/>
        <v>0</v>
      </c>
      <c r="Y417" s="19">
        <f t="shared" si="184"/>
        <v>0</v>
      </c>
      <c r="Z417" s="19">
        <f t="shared" si="184"/>
        <v>0</v>
      </c>
      <c r="AA417" s="19">
        <f t="shared" si="184"/>
        <v>0</v>
      </c>
      <c r="AB417" s="19">
        <f t="shared" si="184"/>
        <v>0</v>
      </c>
      <c r="AC417" s="19">
        <f t="shared" si="184"/>
        <v>0</v>
      </c>
      <c r="AD417" s="19">
        <f t="shared" si="184"/>
        <v>0</v>
      </c>
      <c r="AE417" s="19">
        <f t="shared" si="184"/>
        <v>0</v>
      </c>
      <c r="AF417" s="19">
        <f t="shared" si="184"/>
        <v>0</v>
      </c>
      <c r="AG417" s="19">
        <f t="shared" si="184"/>
        <v>0</v>
      </c>
      <c r="AH417" s="19">
        <f t="shared" si="184"/>
        <v>0</v>
      </c>
      <c r="AI417" s="19">
        <f t="shared" si="184"/>
        <v>0</v>
      </c>
      <c r="AJ417" s="19">
        <f t="shared" si="184"/>
        <v>0</v>
      </c>
      <c r="AK417" s="19">
        <f t="shared" si="184"/>
        <v>0</v>
      </c>
      <c r="AL417" s="19">
        <f t="shared" si="184"/>
        <v>0</v>
      </c>
      <c r="AM417" s="19">
        <f t="shared" si="184"/>
        <v>0</v>
      </c>
      <c r="AN417" s="19">
        <f t="shared" si="184"/>
        <v>0</v>
      </c>
      <c r="AO417" s="19">
        <f t="shared" si="184"/>
        <v>0</v>
      </c>
      <c r="AP417" s="19">
        <f t="shared" si="184"/>
        <v>0</v>
      </c>
      <c r="AQ417" s="19">
        <f t="shared" si="184"/>
        <v>0</v>
      </c>
      <c r="AR417" s="19">
        <f t="shared" ref="AR417" si="185">AQ417+AR416</f>
        <v>0</v>
      </c>
      <c r="AS417" s="19">
        <f t="shared" ref="AS417" si="186">AR417+AS416</f>
        <v>0</v>
      </c>
      <c r="AT417" s="19">
        <f t="shared" ref="AT417" si="187">AS417+AT416</f>
        <v>0</v>
      </c>
      <c r="AU417" s="19">
        <f t="shared" ref="AU417" si="188">AT417+AU416</f>
        <v>0</v>
      </c>
      <c r="AV417" s="19">
        <f t="shared" ref="AV417" si="189">AU417+AV416</f>
        <v>0</v>
      </c>
      <c r="AW417" s="19">
        <f t="shared" ref="AW417" si="190">AV417+AW416</f>
        <v>0</v>
      </c>
      <c r="AX417" s="19">
        <f t="shared" ref="AX417" si="191">AW417+AX416</f>
        <v>0</v>
      </c>
      <c r="AY417" s="19">
        <f t="shared" ref="AY417" si="192">AX417+AY416</f>
        <v>0</v>
      </c>
      <c r="AZ417" s="19">
        <f t="shared" ref="AZ417" si="193">AY417+AZ416</f>
        <v>0</v>
      </c>
      <c r="BA417" s="19">
        <f t="shared" ref="BA417" si="194">AZ417+BA416</f>
        <v>0</v>
      </c>
      <c r="BB417" s="19">
        <f t="shared" ref="BB417" si="195">BA417+BB416</f>
        <v>0</v>
      </c>
      <c r="BC417" s="19">
        <f t="shared" ref="BC417" si="196">BB417+BC416</f>
        <v>0</v>
      </c>
      <c r="BD417" s="19">
        <f t="shared" ref="BD417" si="197">BC417+BD416</f>
        <v>0</v>
      </c>
      <c r="BE417" s="19">
        <f t="shared" ref="BE417" si="198">BD417+BE416</f>
        <v>0</v>
      </c>
      <c r="BF417" s="19">
        <f t="shared" ref="BF417" si="199">BE417+BF416</f>
        <v>0</v>
      </c>
      <c r="BG417" s="19">
        <f t="shared" ref="BG417" si="200">BF417+BG416</f>
        <v>0</v>
      </c>
      <c r="BH417" s="19">
        <f t="shared" ref="BH417" si="201">BG417+BH416</f>
        <v>0</v>
      </c>
      <c r="BI417" s="19">
        <f t="shared" ref="BI417" si="202">BH417+BI416</f>
        <v>0</v>
      </c>
      <c r="BJ417" s="19">
        <f t="shared" ref="BJ417" si="203">BI417+BJ416</f>
        <v>0</v>
      </c>
      <c r="BK417" s="19">
        <f t="shared" ref="BK417" si="204">BJ417+BK416</f>
        <v>0</v>
      </c>
      <c r="BL417" s="19">
        <f t="shared" ref="BL417" si="205">BK417+BL416</f>
        <v>0</v>
      </c>
      <c r="BM417" s="19">
        <f t="shared" ref="BM417" si="206">BL417+BM416</f>
        <v>0</v>
      </c>
      <c r="BN417" s="19">
        <f t="shared" ref="BN417" si="207">BM417+BN416</f>
        <v>0</v>
      </c>
      <c r="BO417" s="19">
        <f t="shared" ref="BO417" si="208">BN417+BO416</f>
        <v>0</v>
      </c>
      <c r="BP417" s="19">
        <f t="shared" ref="BP417" si="209">BO417+BP416</f>
        <v>0</v>
      </c>
      <c r="BQ417" s="19">
        <f t="shared" ref="BQ417" si="210">BP417+BQ416</f>
        <v>0</v>
      </c>
      <c r="BR417" s="19">
        <f t="shared" ref="BR417" si="211">BQ417+BR416</f>
        <v>0</v>
      </c>
      <c r="BS417" s="19">
        <f t="shared" ref="BS417" si="212">BR417+BS416</f>
        <v>0</v>
      </c>
      <c r="BT417" s="19">
        <f t="shared" ref="BT417" si="213">BS417+BT416</f>
        <v>0</v>
      </c>
      <c r="BU417" s="19">
        <f t="shared" ref="BU417" si="214">BT417+BU416</f>
        <v>0</v>
      </c>
      <c r="BV417" s="19">
        <f t="shared" ref="BV417" si="215">BU417+BV416</f>
        <v>0</v>
      </c>
      <c r="BW417" s="19">
        <f t="shared" ref="BW417" si="216">BV417+BW416</f>
        <v>0</v>
      </c>
      <c r="BX417" s="19">
        <f t="shared" ref="BX417" si="217">BW417+BX416</f>
        <v>0</v>
      </c>
      <c r="BY417" s="19">
        <f t="shared" ref="BY417" si="218">BX417+BY416</f>
        <v>0</v>
      </c>
      <c r="BZ417" s="19">
        <f t="shared" ref="BZ417" si="219">BY417+BZ416</f>
        <v>0</v>
      </c>
      <c r="CA417" s="19">
        <f t="shared" ref="CA417" si="220">BZ417+CA416</f>
        <v>0</v>
      </c>
      <c r="CB417" s="19">
        <f t="shared" ref="CB417" si="221">CA417+CB416</f>
        <v>0</v>
      </c>
      <c r="CC417" s="19">
        <f t="shared" ref="CC417" si="222">CB417+CC416</f>
        <v>0</v>
      </c>
      <c r="CD417" s="19">
        <f t="shared" ref="CD417" si="223">CC417+CD416</f>
        <v>0</v>
      </c>
      <c r="CE417" s="19">
        <f t="shared" ref="CE417" si="224">CD417+CE416</f>
        <v>0</v>
      </c>
      <c r="CF417" s="19">
        <f t="shared" ref="CF417" si="225">CE417+CF416</f>
        <v>0</v>
      </c>
      <c r="CG417" s="19">
        <f t="shared" ref="CG417" si="226">CF417+CG416</f>
        <v>0</v>
      </c>
      <c r="CH417" s="19">
        <f t="shared" ref="CH417" si="227">CG417+CH416</f>
        <v>0</v>
      </c>
      <c r="CI417" s="19">
        <f t="shared" ref="CI417" si="228">CH417+CI416</f>
        <v>0</v>
      </c>
      <c r="CJ417" s="19">
        <f t="shared" ref="CJ417" si="229">CI417+CJ416</f>
        <v>0</v>
      </c>
      <c r="CK417" s="19">
        <f t="shared" ref="CK417" si="230">CJ417+CK416</f>
        <v>0</v>
      </c>
      <c r="CL417" s="19">
        <f t="shared" ref="CL417" si="231">CK417+CL416</f>
        <v>0</v>
      </c>
      <c r="CM417" s="19">
        <f t="shared" ref="CM417" si="232">CL417+CM416</f>
        <v>0</v>
      </c>
      <c r="CN417" s="19">
        <f t="shared" ref="CN417" si="233">CM417+CN416</f>
        <v>0</v>
      </c>
      <c r="CO417" s="19">
        <f t="shared" ref="CO417" si="234">CN417+CO416</f>
        <v>0</v>
      </c>
      <c r="CP417" s="19">
        <f t="shared" ref="CP417" si="235">CO417+CP416</f>
        <v>0</v>
      </c>
      <c r="CQ417" s="19">
        <f t="shared" ref="CQ417" si="236">CP417+CQ416</f>
        <v>0</v>
      </c>
      <c r="CR417" s="19">
        <f t="shared" ref="CR417" si="237">CQ417+CR416</f>
        <v>0</v>
      </c>
      <c r="CS417" s="19">
        <f t="shared" ref="CS417" si="238">CR417+CS416</f>
        <v>0</v>
      </c>
      <c r="CT417" s="19">
        <f t="shared" ref="CT417" si="239">CS417+CT416</f>
        <v>0</v>
      </c>
      <c r="CU417" s="19">
        <f t="shared" ref="CU417" si="240">CT417+CU416</f>
        <v>0</v>
      </c>
      <c r="CV417" s="19">
        <f t="shared" ref="CV417" si="241">CU417+CV416</f>
        <v>0</v>
      </c>
      <c r="CW417" s="19">
        <f t="shared" ref="CW417" si="242">CV417+CW416</f>
        <v>0</v>
      </c>
      <c r="CX417" s="19">
        <f t="shared" ref="CX417" si="243">CW417+CX416</f>
        <v>0</v>
      </c>
      <c r="CY417" s="19">
        <f t="shared" ref="CY417" si="244">CX417+CY416</f>
        <v>0</v>
      </c>
    </row>
    <row r="418" spans="1:103" ht="15.75" customHeight="1" x14ac:dyDescent="0.3">
      <c r="A418" s="16"/>
      <c r="D418" s="20"/>
    </row>
    <row r="419" spans="1:103" ht="15.75" customHeight="1" x14ac:dyDescent="0.3">
      <c r="A419" s="14" t="s">
        <v>213</v>
      </c>
      <c r="C419" s="19">
        <f>SUM(C416:CY416)/'Invoer - uitgebreid'!K11</f>
        <v>0</v>
      </c>
    </row>
    <row r="420" spans="1:103" ht="15.75" customHeight="1" x14ac:dyDescent="0.3">
      <c r="A420" s="14" t="s">
        <v>214</v>
      </c>
      <c r="C420" s="19">
        <f>IF(C419&lt;&gt;0,C419/'Invoer - uitgebreid'!J11,0)</f>
        <v>0</v>
      </c>
    </row>
    <row r="421" spans="1:103" ht="15.75" customHeight="1" x14ac:dyDescent="0.25"/>
    <row r="422" spans="1:103" ht="15.75" customHeight="1" x14ac:dyDescent="0.25"/>
    <row r="423" spans="1:103" ht="15.75" customHeight="1" thickBot="1" x14ac:dyDescent="0.45">
      <c r="A423" s="5" t="s">
        <v>508</v>
      </c>
    </row>
    <row r="424" spans="1:103" ht="15.75" customHeight="1" thickTop="1" thickBot="1" x14ac:dyDescent="0.35">
      <c r="D424" s="11" t="s">
        <v>75</v>
      </c>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c r="AH424" s="11"/>
      <c r="AI424" s="11"/>
      <c r="AJ424" s="11"/>
      <c r="AK424" s="11"/>
      <c r="AL424" s="11"/>
      <c r="AM424" s="11"/>
      <c r="AN424" s="11"/>
      <c r="AO424" s="11"/>
      <c r="AP424" s="11"/>
      <c r="AQ424" s="11"/>
    </row>
    <row r="425" spans="1:103" ht="15.75" customHeight="1" thickBot="1" x14ac:dyDescent="0.4">
      <c r="A425" s="269" t="s">
        <v>45</v>
      </c>
      <c r="B425" s="1" t="s">
        <v>205</v>
      </c>
      <c r="C425" s="1">
        <v>0</v>
      </c>
      <c r="D425" s="11">
        <v>1</v>
      </c>
      <c r="E425" s="11">
        <v>2</v>
      </c>
      <c r="F425" s="11">
        <v>3</v>
      </c>
      <c r="G425" s="11">
        <v>4</v>
      </c>
      <c r="H425" s="11">
        <v>5</v>
      </c>
      <c r="I425" s="11">
        <v>6</v>
      </c>
      <c r="J425" s="11">
        <v>7</v>
      </c>
      <c r="K425" s="11">
        <v>8</v>
      </c>
      <c r="L425" s="11">
        <v>9</v>
      </c>
      <c r="M425" s="11">
        <v>10</v>
      </c>
      <c r="N425" s="11">
        <v>11</v>
      </c>
      <c r="O425" s="11">
        <v>12</v>
      </c>
      <c r="P425" s="11">
        <v>13</v>
      </c>
      <c r="Q425" s="11">
        <v>14</v>
      </c>
      <c r="R425" s="11">
        <v>15</v>
      </c>
      <c r="S425" s="11">
        <v>16</v>
      </c>
      <c r="T425" s="11">
        <v>17</v>
      </c>
      <c r="U425" s="11">
        <v>18</v>
      </c>
      <c r="V425" s="11">
        <v>19</v>
      </c>
      <c r="W425" s="11">
        <v>20</v>
      </c>
      <c r="X425" s="11">
        <v>21</v>
      </c>
      <c r="Y425" s="11">
        <v>22</v>
      </c>
      <c r="Z425" s="11">
        <v>23</v>
      </c>
      <c r="AA425" s="11">
        <v>24</v>
      </c>
      <c r="AB425" s="11">
        <v>25</v>
      </c>
      <c r="AC425" s="11">
        <v>26</v>
      </c>
      <c r="AD425" s="11">
        <v>27</v>
      </c>
      <c r="AE425" s="11">
        <v>28</v>
      </c>
      <c r="AF425" s="11">
        <v>29</v>
      </c>
      <c r="AG425" s="11">
        <v>30</v>
      </c>
      <c r="AH425" s="11">
        <v>31</v>
      </c>
      <c r="AI425" s="11">
        <v>32</v>
      </c>
      <c r="AJ425" s="11">
        <v>33</v>
      </c>
      <c r="AK425" s="11">
        <v>34</v>
      </c>
      <c r="AL425" s="11">
        <v>35</v>
      </c>
      <c r="AM425" s="11">
        <v>36</v>
      </c>
      <c r="AN425" s="11">
        <v>37</v>
      </c>
      <c r="AO425" s="11">
        <v>38</v>
      </c>
      <c r="AP425" s="11">
        <v>39</v>
      </c>
      <c r="AQ425" s="11">
        <v>40</v>
      </c>
    </row>
    <row r="426" spans="1:103" ht="15.75" customHeight="1" thickTop="1" thickBot="1" x14ac:dyDescent="0.35">
      <c r="A426" s="14" t="s">
        <v>206</v>
      </c>
      <c r="B426" s="174">
        <f>'Economische variabelen'!AA10</f>
        <v>1830</v>
      </c>
      <c r="C426" s="175">
        <f>B426*'Invoer - uitgebreid'!B10</f>
        <v>0</v>
      </c>
      <c r="D426" s="20">
        <v>0</v>
      </c>
      <c r="E426" s="20">
        <v>0</v>
      </c>
      <c r="F426" s="20">
        <v>0</v>
      </c>
      <c r="G426" s="20">
        <v>0</v>
      </c>
      <c r="H426" s="20">
        <v>0</v>
      </c>
      <c r="I426" s="20">
        <v>0</v>
      </c>
      <c r="J426" s="20">
        <v>0</v>
      </c>
      <c r="K426" s="20">
        <v>0</v>
      </c>
      <c r="L426" s="20">
        <v>0</v>
      </c>
      <c r="M426" s="20">
        <v>0</v>
      </c>
      <c r="N426" s="20">
        <v>0</v>
      </c>
      <c r="O426" s="20">
        <v>0</v>
      </c>
      <c r="P426" s="20">
        <v>0</v>
      </c>
      <c r="Q426" s="20">
        <v>0</v>
      </c>
      <c r="R426" s="20">
        <v>0</v>
      </c>
    </row>
    <row r="427" spans="1:103" ht="15.75" customHeight="1" thickTop="1" thickBot="1" x14ac:dyDescent="0.35">
      <c r="A427" s="14" t="s">
        <v>47</v>
      </c>
      <c r="B427" s="174">
        <f>'Economische variabelen'!AA11</f>
        <v>150</v>
      </c>
      <c r="C427" s="175">
        <f>B427*'Invoer - uitgebreid'!B10</f>
        <v>0</v>
      </c>
      <c r="D427" s="20"/>
      <c r="E427" s="20"/>
      <c r="F427" s="20"/>
      <c r="G427" s="20"/>
      <c r="H427" s="20"/>
      <c r="I427" s="20"/>
      <c r="J427" s="20"/>
      <c r="K427" s="20"/>
      <c r="L427" s="20"/>
      <c r="M427" s="20"/>
      <c r="N427" s="20"/>
      <c r="O427" s="20"/>
      <c r="P427" s="20"/>
      <c r="Q427" s="20"/>
      <c r="R427" s="20"/>
    </row>
    <row r="428" spans="1:103" ht="15.75" customHeight="1" thickTop="1" x14ac:dyDescent="0.25"/>
    <row r="429" spans="1:103" ht="15.75" customHeight="1" thickBot="1" x14ac:dyDescent="0.4">
      <c r="A429" s="269" t="s">
        <v>48</v>
      </c>
      <c r="B429" s="1" t="s">
        <v>205</v>
      </c>
    </row>
    <row r="430" spans="1:103" ht="15.75" customHeight="1" thickTop="1" thickBot="1" x14ac:dyDescent="0.35">
      <c r="A430" s="14" t="s">
        <v>50</v>
      </c>
      <c r="B430" s="174">
        <f>'Economische variabelen'!AA14</f>
        <v>0</v>
      </c>
      <c r="C430" s="20"/>
      <c r="D430" s="175">
        <f>IF(D425&lt;='Invoer - uitgebreid'!$C10,$B430*'Invoer - uitgebreid'!$B10,0)</f>
        <v>0</v>
      </c>
      <c r="E430" s="175">
        <f>IF(E425&lt;='Invoer - uitgebreid'!$C10,$B430*'Invoer - uitgebreid'!$B10,0)</f>
        <v>0</v>
      </c>
      <c r="F430" s="175">
        <f>IF(F425&lt;='Invoer - uitgebreid'!$C10,$B430*'Invoer - uitgebreid'!$B10,0)</f>
        <v>0</v>
      </c>
      <c r="G430" s="175">
        <f>IF(G425&lt;='Invoer - uitgebreid'!$C10,$B430*'Invoer - uitgebreid'!$B10,0)</f>
        <v>0</v>
      </c>
      <c r="H430" s="175">
        <f>IF(H425&lt;='Invoer - uitgebreid'!$C10,$B430*'Invoer - uitgebreid'!$B10,0)</f>
        <v>0</v>
      </c>
      <c r="I430" s="175">
        <f>IF(I425&lt;='Invoer - uitgebreid'!$C10,$B430*'Invoer - uitgebreid'!$B10,0)</f>
        <v>0</v>
      </c>
      <c r="J430" s="175">
        <f>IF(J425&lt;='Invoer - uitgebreid'!$C10,$B430*'Invoer - uitgebreid'!$B10,0)</f>
        <v>0</v>
      </c>
      <c r="K430" s="175">
        <f>IF(K425&lt;='Invoer - uitgebreid'!$C10,$B430*'Invoer - uitgebreid'!$B10,0)</f>
        <v>0</v>
      </c>
      <c r="L430" s="175">
        <f>IF(L425&lt;='Invoer - uitgebreid'!$C10,$B430*'Invoer - uitgebreid'!$B10,0)</f>
        <v>0</v>
      </c>
      <c r="M430" s="175">
        <f>IF(M425&lt;='Invoer - uitgebreid'!$C10,$B430*'Invoer - uitgebreid'!$B10,0)</f>
        <v>0</v>
      </c>
      <c r="N430" s="175">
        <f>IF(N425&lt;='Invoer - uitgebreid'!$C10,$B430*'Invoer - uitgebreid'!$B10,0)</f>
        <v>0</v>
      </c>
      <c r="O430" s="175">
        <f>IF(O425&lt;='Invoer - uitgebreid'!$C10,$B430*'Invoer - uitgebreid'!$B10,0)</f>
        <v>0</v>
      </c>
      <c r="P430" s="175">
        <f>IF(P425&lt;='Invoer - uitgebreid'!$C10,$B430*'Invoer - uitgebreid'!$B10,0)</f>
        <v>0</v>
      </c>
      <c r="Q430" s="175">
        <f>IF(Q425&lt;='Invoer - uitgebreid'!$C10,$B430*'Invoer - uitgebreid'!$B10,0)</f>
        <v>0</v>
      </c>
      <c r="R430" s="175">
        <f>IF(R425&lt;='Invoer - uitgebreid'!$C10,$B430*'Invoer - uitgebreid'!$B10,0)</f>
        <v>0</v>
      </c>
      <c r="S430" s="175">
        <f>IF(S425&lt;='Invoer - uitgebreid'!$C10,$B430*'Invoer - uitgebreid'!$B10,0)</f>
        <v>0</v>
      </c>
      <c r="T430" s="175">
        <f>IF(T425&lt;='Invoer - uitgebreid'!$C10,$B430*'Invoer - uitgebreid'!$B10,0)</f>
        <v>0</v>
      </c>
      <c r="U430" s="175">
        <f>IF(U425&lt;='Invoer - uitgebreid'!$C10,$B430*'Invoer - uitgebreid'!$B10,0)</f>
        <v>0</v>
      </c>
      <c r="V430" s="175">
        <f>IF(V425&lt;='Invoer - uitgebreid'!$C10,$B430*'Invoer - uitgebreid'!$B10,0)</f>
        <v>0</v>
      </c>
      <c r="W430" s="175">
        <f>IF(W425&lt;='Invoer - uitgebreid'!$C10,$B430*'Invoer - uitgebreid'!$B10,0)</f>
        <v>0</v>
      </c>
      <c r="X430" s="175">
        <f>IF(X425&lt;='Invoer - uitgebreid'!$C10,$B430*'Invoer - uitgebreid'!$B10,0)</f>
        <v>0</v>
      </c>
      <c r="Y430" s="175">
        <f>IF(Y425&lt;='Invoer - uitgebreid'!$C10,$B430*'Invoer - uitgebreid'!$B10,0)</f>
        <v>0</v>
      </c>
      <c r="Z430" s="175">
        <f>IF(Z425&lt;='Invoer - uitgebreid'!$C10,$B430*'Invoer - uitgebreid'!$B10,0)</f>
        <v>0</v>
      </c>
      <c r="AA430" s="175">
        <f>IF(AA425&lt;='Invoer - uitgebreid'!$C10,$B430*'Invoer - uitgebreid'!$B10,0)</f>
        <v>0</v>
      </c>
      <c r="AB430" s="175">
        <f>IF(AB425&lt;='Invoer - uitgebreid'!$C10,$B430*'Invoer - uitgebreid'!$B10,0)</f>
        <v>0</v>
      </c>
      <c r="AC430" s="175">
        <f>IF(AC425&lt;='Invoer - uitgebreid'!$C10,$B430*'Invoer - uitgebreid'!$B10,0)</f>
        <v>0</v>
      </c>
      <c r="AD430" s="175">
        <f>IF(AD425&lt;='Invoer - uitgebreid'!$C10,$B430*'Invoer - uitgebreid'!$B10,0)</f>
        <v>0</v>
      </c>
      <c r="AE430" s="175">
        <f>IF(AE425&lt;='Invoer - uitgebreid'!$C10,$B430*'Invoer - uitgebreid'!$B10,0)</f>
        <v>0</v>
      </c>
      <c r="AF430" s="175">
        <f>IF(AF425&lt;='Invoer - uitgebreid'!$C10,$B430*'Invoer - uitgebreid'!$B10,0)</f>
        <v>0</v>
      </c>
      <c r="AG430" s="175">
        <f>IF(AG425&lt;='Invoer - uitgebreid'!$C10,$B430*'Invoer - uitgebreid'!$B10,0)</f>
        <v>0</v>
      </c>
      <c r="AH430" s="175">
        <f>IF(AH425&lt;='Invoer - uitgebreid'!$C10,$B430*'Invoer - uitgebreid'!$B10,0)</f>
        <v>0</v>
      </c>
      <c r="AI430" s="175">
        <f>IF(AI425&lt;='Invoer - uitgebreid'!$C10,$B430*'Invoer - uitgebreid'!$B10,0)</f>
        <v>0</v>
      </c>
      <c r="AJ430" s="175">
        <f>IF(AJ425&lt;='Invoer - uitgebreid'!$C10,$B430*'Invoer - uitgebreid'!$B10,0)</f>
        <v>0</v>
      </c>
      <c r="AK430" s="175">
        <f>IF(AK425&lt;='Invoer - uitgebreid'!$C10,$B430*'Invoer - uitgebreid'!$B10,0)</f>
        <v>0</v>
      </c>
      <c r="AL430" s="175">
        <f>IF(AL425&lt;='Invoer - uitgebreid'!$C10,$B430*'Invoer - uitgebreid'!$B10,0)</f>
        <v>0</v>
      </c>
      <c r="AM430" s="175">
        <f>IF(AM425&lt;='Invoer - uitgebreid'!$C10,$B430*'Invoer - uitgebreid'!$B10,0)</f>
        <v>0</v>
      </c>
      <c r="AN430" s="175">
        <f>IF(AN425&lt;='Invoer - uitgebreid'!$C10,$B430*'Invoer - uitgebreid'!$B10,0)</f>
        <v>0</v>
      </c>
      <c r="AO430" s="175">
        <f>IF(AO425&lt;='Invoer - uitgebreid'!$C10,$B430*'Invoer - uitgebreid'!$B10,0)</f>
        <v>0</v>
      </c>
      <c r="AP430" s="175">
        <f>IF(AP425&lt;='Invoer - uitgebreid'!$C10,$B430*'Invoer - uitgebreid'!$B10,0)</f>
        <v>0</v>
      </c>
      <c r="AQ430" s="175">
        <f>IF(AQ425&lt;='Invoer - uitgebreid'!$C10,$B430*'Invoer - uitgebreid'!$B10,0)</f>
        <v>0</v>
      </c>
    </row>
    <row r="431" spans="1:103" ht="15.75" customHeight="1" thickTop="1" thickBot="1" x14ac:dyDescent="0.35">
      <c r="A431" s="14" t="s">
        <v>49</v>
      </c>
      <c r="B431" s="174">
        <f>'Economische variabelen'!AA15</f>
        <v>0</v>
      </c>
      <c r="C431" s="20"/>
      <c r="D431" s="175">
        <f>IF(D425&lt;='Invoer - uitgebreid'!$C10,$B431*'Invoer - uitgebreid'!$B10,0)</f>
        <v>0</v>
      </c>
      <c r="E431" s="175">
        <f>IF(E425&lt;='Invoer - uitgebreid'!$C10,$B431*'Invoer - uitgebreid'!$B10,0)</f>
        <v>0</v>
      </c>
      <c r="F431" s="175">
        <f>IF(F425&lt;='Invoer - uitgebreid'!$C10,$B431*'Invoer - uitgebreid'!$B10,0)</f>
        <v>0</v>
      </c>
      <c r="G431" s="175">
        <f>IF(G425&lt;='Invoer - uitgebreid'!$C10,$B431*'Invoer - uitgebreid'!$B10,0)</f>
        <v>0</v>
      </c>
      <c r="H431" s="175">
        <f>IF(H425&lt;='Invoer - uitgebreid'!$C10,$B431*'Invoer - uitgebreid'!$B10,0)</f>
        <v>0</v>
      </c>
      <c r="I431" s="175">
        <f>IF(I425&lt;='Invoer - uitgebreid'!$C10,$B431*'Invoer - uitgebreid'!$B10,0)</f>
        <v>0</v>
      </c>
      <c r="J431" s="175">
        <f>IF(J425&lt;='Invoer - uitgebreid'!$C10,$B431*'Invoer - uitgebreid'!$B10,0)</f>
        <v>0</v>
      </c>
      <c r="K431" s="175">
        <f>IF(K425&lt;='Invoer - uitgebreid'!$C10,$B431*'Invoer - uitgebreid'!$B10,0)</f>
        <v>0</v>
      </c>
      <c r="L431" s="175">
        <f>IF(L425&lt;='Invoer - uitgebreid'!$C10,$B431*'Invoer - uitgebreid'!$B10,0)</f>
        <v>0</v>
      </c>
      <c r="M431" s="175">
        <f>IF(M425&lt;='Invoer - uitgebreid'!$C10,$B431*'Invoer - uitgebreid'!$B10,0)</f>
        <v>0</v>
      </c>
      <c r="N431" s="175">
        <f>IF(N425&lt;='Invoer - uitgebreid'!$C10,$B431*'Invoer - uitgebreid'!$B10,0)</f>
        <v>0</v>
      </c>
      <c r="O431" s="175">
        <f>IF(O425&lt;='Invoer - uitgebreid'!$C10,$B431*'Invoer - uitgebreid'!$B10,0)</f>
        <v>0</v>
      </c>
      <c r="P431" s="175">
        <f>IF(P425&lt;='Invoer - uitgebreid'!$C10,$B431*'Invoer - uitgebreid'!$B10,0)</f>
        <v>0</v>
      </c>
      <c r="Q431" s="175">
        <f>IF(Q425&lt;='Invoer - uitgebreid'!$C10,$B431*'Invoer - uitgebreid'!$B10,0)</f>
        <v>0</v>
      </c>
      <c r="R431" s="175">
        <f>IF(R425&lt;='Invoer - uitgebreid'!$C10,$B431*'Invoer - uitgebreid'!$B10,0)</f>
        <v>0</v>
      </c>
      <c r="S431" s="175">
        <f>IF(S425&lt;='Invoer - uitgebreid'!$C10,$B431*'Invoer - uitgebreid'!$B10,0)</f>
        <v>0</v>
      </c>
      <c r="T431" s="175">
        <f>IF(T425&lt;='Invoer - uitgebreid'!$C10,$B431*'Invoer - uitgebreid'!$B10,0)</f>
        <v>0</v>
      </c>
      <c r="U431" s="175">
        <f>IF(U425&lt;='Invoer - uitgebreid'!$C10,$B431*'Invoer - uitgebreid'!$B10,0)</f>
        <v>0</v>
      </c>
      <c r="V431" s="175">
        <f>IF(V425&lt;='Invoer - uitgebreid'!$C10,$B431*'Invoer - uitgebreid'!$B10,0)</f>
        <v>0</v>
      </c>
      <c r="W431" s="175">
        <f>IF(W425&lt;='Invoer - uitgebreid'!$C10,$B431*'Invoer - uitgebreid'!$B10,0)</f>
        <v>0</v>
      </c>
      <c r="X431" s="175">
        <f>IF(X425&lt;='Invoer - uitgebreid'!$C10,$B431*'Invoer - uitgebreid'!$B10,0)</f>
        <v>0</v>
      </c>
      <c r="Y431" s="175">
        <f>IF(Y425&lt;='Invoer - uitgebreid'!$C10,$B431*'Invoer - uitgebreid'!$B10,0)</f>
        <v>0</v>
      </c>
      <c r="Z431" s="175">
        <f>IF(Z425&lt;='Invoer - uitgebreid'!$C10,$B431*'Invoer - uitgebreid'!$B10,0)</f>
        <v>0</v>
      </c>
      <c r="AA431" s="175">
        <f>IF(AA425&lt;='Invoer - uitgebreid'!$C10,$B431*'Invoer - uitgebreid'!$B10,0)</f>
        <v>0</v>
      </c>
      <c r="AB431" s="175">
        <f>IF(AB425&lt;='Invoer - uitgebreid'!$C10,$B431*'Invoer - uitgebreid'!$B10,0)</f>
        <v>0</v>
      </c>
      <c r="AC431" s="175">
        <f>IF(AC425&lt;='Invoer - uitgebreid'!$C10,$B431*'Invoer - uitgebreid'!$B10,0)</f>
        <v>0</v>
      </c>
      <c r="AD431" s="175">
        <f>IF(AD425&lt;='Invoer - uitgebreid'!$C10,$B431*'Invoer - uitgebreid'!$B10,0)</f>
        <v>0</v>
      </c>
      <c r="AE431" s="175">
        <f>IF(AE425&lt;='Invoer - uitgebreid'!$C10,$B431*'Invoer - uitgebreid'!$B10,0)</f>
        <v>0</v>
      </c>
      <c r="AF431" s="175">
        <f>IF(AF425&lt;='Invoer - uitgebreid'!$C10,$B431*'Invoer - uitgebreid'!$B10,0)</f>
        <v>0</v>
      </c>
      <c r="AG431" s="175">
        <f>IF(AG425&lt;='Invoer - uitgebreid'!$C10,$B431*'Invoer - uitgebreid'!$B10,0)</f>
        <v>0</v>
      </c>
      <c r="AH431" s="175">
        <f>IF(AH425&lt;='Invoer - uitgebreid'!$C10,$B431*'Invoer - uitgebreid'!$B10,0)</f>
        <v>0</v>
      </c>
      <c r="AI431" s="175">
        <f>IF(AI425&lt;='Invoer - uitgebreid'!$C10,$B431*'Invoer - uitgebreid'!$B10,0)</f>
        <v>0</v>
      </c>
      <c r="AJ431" s="175">
        <f>IF(AJ425&lt;='Invoer - uitgebreid'!$C10,$B431*'Invoer - uitgebreid'!$B10,0)</f>
        <v>0</v>
      </c>
      <c r="AK431" s="175">
        <f>IF(AK425&lt;='Invoer - uitgebreid'!$C10,$B431*'Invoer - uitgebreid'!$B10,0)</f>
        <v>0</v>
      </c>
      <c r="AL431" s="175">
        <f>IF(AL425&lt;='Invoer - uitgebreid'!$C10,$B431*'Invoer - uitgebreid'!$B10,0)</f>
        <v>0</v>
      </c>
      <c r="AM431" s="175">
        <f>IF(AM425&lt;='Invoer - uitgebreid'!$C10,$B431*'Invoer - uitgebreid'!$B10,0)</f>
        <v>0</v>
      </c>
      <c r="AN431" s="175">
        <f>IF(AN425&lt;='Invoer - uitgebreid'!$C10,$B431*'Invoer - uitgebreid'!$B10,0)</f>
        <v>0</v>
      </c>
      <c r="AO431" s="175">
        <f>IF(AO425&lt;='Invoer - uitgebreid'!$C10,$B431*'Invoer - uitgebreid'!$B10,0)</f>
        <v>0</v>
      </c>
      <c r="AP431" s="175">
        <f>IF(AP425&lt;='Invoer - uitgebreid'!$C10,$B431*'Invoer - uitgebreid'!$B10,0)</f>
        <v>0</v>
      </c>
      <c r="AQ431" s="175">
        <f>IF(AQ425&lt;='Invoer - uitgebreid'!$C10,$B431*'Invoer - uitgebreid'!$B10,0)</f>
        <v>0</v>
      </c>
    </row>
    <row r="432" spans="1:103" ht="15.75" customHeight="1" thickTop="1" thickBot="1" x14ac:dyDescent="0.35">
      <c r="A432" s="14" t="s">
        <v>343</v>
      </c>
      <c r="B432" s="174">
        <f>'Economische variabelen'!AA16</f>
        <v>0</v>
      </c>
      <c r="C432" s="20"/>
      <c r="D432" s="175">
        <f>IF(D425&lt;='Invoer - uitgebreid'!$C10,$B432*'Invoer - uitgebreid'!$B10,0)</f>
        <v>0</v>
      </c>
      <c r="E432" s="175">
        <f>IF(E425&lt;='Invoer - uitgebreid'!$C10,$B432*'Invoer - uitgebreid'!$B10,0)</f>
        <v>0</v>
      </c>
      <c r="F432" s="175">
        <f>IF(F425&lt;='Invoer - uitgebreid'!$C10,$B432*'Invoer - uitgebreid'!$B10,0)</f>
        <v>0</v>
      </c>
      <c r="G432" s="175">
        <f>IF(G425&lt;='Invoer - uitgebreid'!$C10,$B432*'Invoer - uitgebreid'!$B10,0)</f>
        <v>0</v>
      </c>
      <c r="H432" s="175">
        <f>IF(H425&lt;='Invoer - uitgebreid'!$C10,$B432*'Invoer - uitgebreid'!$B10,0)</f>
        <v>0</v>
      </c>
      <c r="I432" s="175">
        <f>IF(I425&lt;='Invoer - uitgebreid'!$C10,$B432*'Invoer - uitgebreid'!$B10,0)</f>
        <v>0</v>
      </c>
      <c r="J432" s="175">
        <f>IF(J425&lt;='Invoer - uitgebreid'!$C10,$B432*'Invoer - uitgebreid'!$B10,0)</f>
        <v>0</v>
      </c>
      <c r="K432" s="175">
        <f>IF(K425&lt;='Invoer - uitgebreid'!$C10,$B432*'Invoer - uitgebreid'!$B10,0)</f>
        <v>0</v>
      </c>
      <c r="L432" s="175">
        <f>IF(L425&lt;='Invoer - uitgebreid'!$C10,$B432*'Invoer - uitgebreid'!$B10,0)</f>
        <v>0</v>
      </c>
      <c r="M432" s="175">
        <f>IF(M425&lt;='Invoer - uitgebreid'!$C10,$B432*'Invoer - uitgebreid'!$B10,0)</f>
        <v>0</v>
      </c>
      <c r="N432" s="175">
        <f>IF(N425&lt;='Invoer - uitgebreid'!$C10,$B432*'Invoer - uitgebreid'!$B10,0)</f>
        <v>0</v>
      </c>
      <c r="O432" s="175">
        <f>IF(O425&lt;='Invoer - uitgebreid'!$C10,$B432*'Invoer - uitgebreid'!$B10,0)</f>
        <v>0</v>
      </c>
      <c r="P432" s="175">
        <f>IF(P425&lt;='Invoer - uitgebreid'!$C10,$B432*'Invoer - uitgebreid'!$B10,0)</f>
        <v>0</v>
      </c>
      <c r="Q432" s="175">
        <f>IF(Q425&lt;='Invoer - uitgebreid'!$C10,$B432*'Invoer - uitgebreid'!$B10,0)</f>
        <v>0</v>
      </c>
      <c r="R432" s="175">
        <f>IF(R425&lt;='Invoer - uitgebreid'!$C10,$B432*'Invoer - uitgebreid'!$B10,0)</f>
        <v>0</v>
      </c>
      <c r="S432" s="175">
        <f>IF(S425&lt;='Invoer - uitgebreid'!$C10,$B432*'Invoer - uitgebreid'!$B10,0)</f>
        <v>0</v>
      </c>
      <c r="T432" s="175">
        <f>IF(T425&lt;='Invoer - uitgebreid'!$C10,$B432*'Invoer - uitgebreid'!$B10,0)</f>
        <v>0</v>
      </c>
      <c r="U432" s="175">
        <f>IF(U425&lt;='Invoer - uitgebreid'!$C10,$B432*'Invoer - uitgebreid'!$B10,0)</f>
        <v>0</v>
      </c>
      <c r="V432" s="175">
        <f>IF(V425&lt;='Invoer - uitgebreid'!$C10,$B432*'Invoer - uitgebreid'!$B10,0)</f>
        <v>0</v>
      </c>
      <c r="W432" s="175">
        <f>IF(W425&lt;='Invoer - uitgebreid'!$C10,$B432*'Invoer - uitgebreid'!$B10,0)</f>
        <v>0</v>
      </c>
      <c r="X432" s="175">
        <f>IF(X425&lt;='Invoer - uitgebreid'!$C10,$B432*'Invoer - uitgebreid'!$B10,0)</f>
        <v>0</v>
      </c>
      <c r="Y432" s="175">
        <f>IF(Y425&lt;='Invoer - uitgebreid'!$C10,$B432*'Invoer - uitgebreid'!$B10,0)</f>
        <v>0</v>
      </c>
      <c r="Z432" s="175">
        <f>IF(Z425&lt;='Invoer - uitgebreid'!$C10,$B432*'Invoer - uitgebreid'!$B10,0)</f>
        <v>0</v>
      </c>
      <c r="AA432" s="175">
        <f>IF(AA425&lt;='Invoer - uitgebreid'!$C10,$B432*'Invoer - uitgebreid'!$B10,0)</f>
        <v>0</v>
      </c>
      <c r="AB432" s="175">
        <f>IF(AB425&lt;='Invoer - uitgebreid'!$C10,$B432*'Invoer - uitgebreid'!$B10,0)</f>
        <v>0</v>
      </c>
      <c r="AC432" s="175">
        <f>IF(AC425&lt;='Invoer - uitgebreid'!$C10,$B432*'Invoer - uitgebreid'!$B10,0)</f>
        <v>0</v>
      </c>
      <c r="AD432" s="175">
        <f>IF(AD425&lt;='Invoer - uitgebreid'!$C10,$B432*'Invoer - uitgebreid'!$B10,0)</f>
        <v>0</v>
      </c>
      <c r="AE432" s="175">
        <f>IF(AE425&lt;='Invoer - uitgebreid'!$C10,$B432*'Invoer - uitgebreid'!$B10,0)</f>
        <v>0</v>
      </c>
      <c r="AF432" s="175">
        <f>IF(AF425&lt;='Invoer - uitgebreid'!$C10,$B432*'Invoer - uitgebreid'!$B10,0)</f>
        <v>0</v>
      </c>
      <c r="AG432" s="175">
        <f>IF(AG425&lt;='Invoer - uitgebreid'!$C10,$B432*'Invoer - uitgebreid'!$B10,0)</f>
        <v>0</v>
      </c>
      <c r="AH432" s="175">
        <f>IF(AH425&lt;='Invoer - uitgebreid'!$C10,$B432*'Invoer - uitgebreid'!$B10,0)</f>
        <v>0</v>
      </c>
      <c r="AI432" s="175">
        <f>IF(AI425&lt;='Invoer - uitgebreid'!$C10,$B432*'Invoer - uitgebreid'!$B10,0)</f>
        <v>0</v>
      </c>
      <c r="AJ432" s="175">
        <f>IF(AJ425&lt;='Invoer - uitgebreid'!$C10,$B432*'Invoer - uitgebreid'!$B10,0)</f>
        <v>0</v>
      </c>
      <c r="AK432" s="175">
        <f>IF(AK425&lt;='Invoer - uitgebreid'!$C10,$B432*'Invoer - uitgebreid'!$B10,0)</f>
        <v>0</v>
      </c>
      <c r="AL432" s="175">
        <f>IF(AL425&lt;='Invoer - uitgebreid'!$C10,$B432*'Invoer - uitgebreid'!$B10,0)</f>
        <v>0</v>
      </c>
      <c r="AM432" s="175">
        <f>IF(AM425&lt;='Invoer - uitgebreid'!$C10,$B432*'Invoer - uitgebreid'!$B10,0)</f>
        <v>0</v>
      </c>
      <c r="AN432" s="175">
        <f>IF(AN425&lt;='Invoer - uitgebreid'!$C10,$B432*'Invoer - uitgebreid'!$B10,0)</f>
        <v>0</v>
      </c>
      <c r="AO432" s="175">
        <f>IF(AO425&lt;='Invoer - uitgebreid'!$C10,$B432*'Invoer - uitgebreid'!$B10,0)</f>
        <v>0</v>
      </c>
      <c r="AP432" s="175">
        <f>IF(AP425&lt;='Invoer - uitgebreid'!$C10,$B432*'Invoer - uitgebreid'!$B10,0)</f>
        <v>0</v>
      </c>
      <c r="AQ432" s="175">
        <f>IF(AQ425&lt;='Invoer - uitgebreid'!$C10,$B432*'Invoer - uitgebreid'!$B10,0)</f>
        <v>0</v>
      </c>
    </row>
    <row r="433" spans="1:43" ht="15.75" customHeight="1" thickTop="1" thickBot="1" x14ac:dyDescent="0.35">
      <c r="A433" s="14" t="s">
        <v>63</v>
      </c>
      <c r="B433" s="174">
        <f>'Economische variabelen'!AA17</f>
        <v>350</v>
      </c>
      <c r="C433" s="20"/>
      <c r="D433" s="175">
        <f>IF(D425&lt;='Invoer - uitgebreid'!$C10,$B433*'Invoer - uitgebreid'!$B10,0)</f>
        <v>0</v>
      </c>
      <c r="E433" s="175">
        <f>IF(E425&lt;='Invoer - uitgebreid'!$C10,$B433*'Invoer - uitgebreid'!$B10,0)</f>
        <v>0</v>
      </c>
      <c r="F433" s="175">
        <f>IF(F425&lt;='Invoer - uitgebreid'!$C10,$B433*'Invoer - uitgebreid'!$B10,0)</f>
        <v>0</v>
      </c>
      <c r="G433" s="175">
        <f>IF(G425&lt;='Invoer - uitgebreid'!$C10,$B433*'Invoer - uitgebreid'!$B10,0)</f>
        <v>0</v>
      </c>
      <c r="H433" s="175">
        <f>IF(H425&lt;='Invoer - uitgebreid'!$C10,$B433*'Invoer - uitgebreid'!$B10,0)</f>
        <v>0</v>
      </c>
      <c r="I433" s="175">
        <f>IF(I425&lt;='Invoer - uitgebreid'!$C10,$B433*'Invoer - uitgebreid'!$B10,0)</f>
        <v>0</v>
      </c>
      <c r="J433" s="175">
        <f>IF(J425&lt;='Invoer - uitgebreid'!$C10,$B433*'Invoer - uitgebreid'!$B10,0)</f>
        <v>0</v>
      </c>
      <c r="K433" s="175">
        <f>IF(K425&lt;='Invoer - uitgebreid'!$C10,$B433*'Invoer - uitgebreid'!$B10,0)</f>
        <v>0</v>
      </c>
      <c r="L433" s="175">
        <f>IF(L425&lt;='Invoer - uitgebreid'!$C10,$B433*'Invoer - uitgebreid'!$B10,0)</f>
        <v>0</v>
      </c>
      <c r="M433" s="175">
        <f>IF(M425&lt;='Invoer - uitgebreid'!$C10,$B433*'Invoer - uitgebreid'!$B10,0)</f>
        <v>0</v>
      </c>
      <c r="N433" s="175">
        <f>IF(N425&lt;='Invoer - uitgebreid'!$C10,$B433*'Invoer - uitgebreid'!$B10,0)</f>
        <v>0</v>
      </c>
      <c r="O433" s="175">
        <f>IF(O425&lt;='Invoer - uitgebreid'!$C10,$B433*'Invoer - uitgebreid'!$B10,0)</f>
        <v>0</v>
      </c>
      <c r="P433" s="175">
        <f>IF(P425&lt;='Invoer - uitgebreid'!$C10,$B433*'Invoer - uitgebreid'!$B10,0)</f>
        <v>0</v>
      </c>
      <c r="Q433" s="175">
        <f>IF(Q425&lt;='Invoer - uitgebreid'!$C10,$B433*'Invoer - uitgebreid'!$B10,0)</f>
        <v>0</v>
      </c>
      <c r="R433" s="175">
        <f>IF(R425&lt;='Invoer - uitgebreid'!$C10,$B433*'Invoer - uitgebreid'!$B10,0)</f>
        <v>0</v>
      </c>
      <c r="S433" s="175">
        <f>IF(S425&lt;='Invoer - uitgebreid'!$C10,$B433*'Invoer - uitgebreid'!$B10,0)</f>
        <v>0</v>
      </c>
      <c r="T433" s="175">
        <f>IF(T425&lt;='Invoer - uitgebreid'!$C10,$B433*'Invoer - uitgebreid'!$B10,0)</f>
        <v>0</v>
      </c>
      <c r="U433" s="175">
        <f>IF(U425&lt;='Invoer - uitgebreid'!$C10,$B433*'Invoer - uitgebreid'!$B10,0)</f>
        <v>0</v>
      </c>
      <c r="V433" s="175">
        <f>IF(V425&lt;='Invoer - uitgebreid'!$C10,$B433*'Invoer - uitgebreid'!$B10,0)</f>
        <v>0</v>
      </c>
      <c r="W433" s="175">
        <f>IF(W425&lt;='Invoer - uitgebreid'!$C10,$B433*'Invoer - uitgebreid'!$B10,0)</f>
        <v>0</v>
      </c>
      <c r="X433" s="175">
        <f>IF(X425&lt;='Invoer - uitgebreid'!$C10,$B433*'Invoer - uitgebreid'!$B10,0)</f>
        <v>0</v>
      </c>
      <c r="Y433" s="175">
        <f>IF(Y425&lt;='Invoer - uitgebreid'!$C10,$B433*'Invoer - uitgebreid'!$B10,0)</f>
        <v>0</v>
      </c>
      <c r="Z433" s="175">
        <f>IF(Z425&lt;='Invoer - uitgebreid'!$C10,$B433*'Invoer - uitgebreid'!$B10,0)</f>
        <v>0</v>
      </c>
      <c r="AA433" s="175">
        <f>IF(AA425&lt;='Invoer - uitgebreid'!$C10,$B433*'Invoer - uitgebreid'!$B10,0)</f>
        <v>0</v>
      </c>
      <c r="AB433" s="175">
        <f>IF(AB425&lt;='Invoer - uitgebreid'!$C10,$B433*'Invoer - uitgebreid'!$B10,0)</f>
        <v>0</v>
      </c>
      <c r="AC433" s="175">
        <f>IF(AC425&lt;='Invoer - uitgebreid'!$C10,$B433*'Invoer - uitgebreid'!$B10,0)</f>
        <v>0</v>
      </c>
      <c r="AD433" s="175">
        <f>IF(AD425&lt;='Invoer - uitgebreid'!$C10,$B433*'Invoer - uitgebreid'!$B10,0)</f>
        <v>0</v>
      </c>
      <c r="AE433" s="175">
        <f>IF(AE425&lt;='Invoer - uitgebreid'!$C10,$B433*'Invoer - uitgebreid'!$B10,0)</f>
        <v>0</v>
      </c>
      <c r="AF433" s="175">
        <f>IF(AF425&lt;='Invoer - uitgebreid'!$C10,$B433*'Invoer - uitgebreid'!$B10,0)</f>
        <v>0</v>
      </c>
      <c r="AG433" s="175">
        <f>IF(AG425&lt;='Invoer - uitgebreid'!$C10,$B433*'Invoer - uitgebreid'!$B10,0)</f>
        <v>0</v>
      </c>
      <c r="AH433" s="175">
        <f>IF(AH425&lt;='Invoer - uitgebreid'!$C10,$B433*'Invoer - uitgebreid'!$B10,0)</f>
        <v>0</v>
      </c>
      <c r="AI433" s="175">
        <f>IF(AI425&lt;='Invoer - uitgebreid'!$C10,$B433*'Invoer - uitgebreid'!$B10,0)</f>
        <v>0</v>
      </c>
      <c r="AJ433" s="175">
        <f>IF(AJ425&lt;='Invoer - uitgebreid'!$C10,$B433*'Invoer - uitgebreid'!$B10,0)</f>
        <v>0</v>
      </c>
      <c r="AK433" s="175">
        <f>IF(AK425&lt;='Invoer - uitgebreid'!$C10,$B433*'Invoer - uitgebreid'!$B10,0)</f>
        <v>0</v>
      </c>
      <c r="AL433" s="175">
        <f>IF(AL425&lt;='Invoer - uitgebreid'!$C10,$B433*'Invoer - uitgebreid'!$B10,0)</f>
        <v>0</v>
      </c>
      <c r="AM433" s="175">
        <f>IF(AM425&lt;='Invoer - uitgebreid'!$C10,$B433*'Invoer - uitgebreid'!$B10,0)</f>
        <v>0</v>
      </c>
      <c r="AN433" s="175">
        <f>IF(AN425&lt;='Invoer - uitgebreid'!$C10,$B433*'Invoer - uitgebreid'!$B10,0)</f>
        <v>0</v>
      </c>
      <c r="AO433" s="175">
        <f>IF(AO425&lt;='Invoer - uitgebreid'!$C10,$B433*'Invoer - uitgebreid'!$B10,0)</f>
        <v>0</v>
      </c>
      <c r="AP433" s="175">
        <f>IF(AP425&lt;='Invoer - uitgebreid'!$C10,$B433*'Invoer - uitgebreid'!$B10,0)</f>
        <v>0</v>
      </c>
      <c r="AQ433" s="175">
        <f>IF(AQ425&lt;='Invoer - uitgebreid'!$C10,$B433*'Invoer - uitgebreid'!$B10,0)</f>
        <v>0</v>
      </c>
    </row>
    <row r="434" spans="1:43" ht="15.75" customHeight="1" thickTop="1" x14ac:dyDescent="0.3">
      <c r="A434" s="16"/>
      <c r="B434" s="20"/>
      <c r="C434" s="20"/>
      <c r="D434" s="20"/>
      <c r="E434" s="20"/>
      <c r="F434" s="20"/>
      <c r="G434" s="20"/>
      <c r="H434" s="20"/>
      <c r="I434" s="20"/>
      <c r="J434" s="20"/>
      <c r="K434" s="20"/>
      <c r="L434" s="20"/>
      <c r="M434" s="20"/>
      <c r="N434" s="20"/>
      <c r="O434" s="20"/>
      <c r="P434" s="20"/>
      <c r="Q434" s="20"/>
      <c r="R434" s="20"/>
    </row>
    <row r="435" spans="1:43" ht="15.75" customHeight="1" thickBot="1" x14ac:dyDescent="0.35">
      <c r="A435" s="248" t="s">
        <v>198</v>
      </c>
      <c r="B435" s="390">
        <f>SUM(B430:B433)</f>
        <v>350</v>
      </c>
      <c r="C435" s="390">
        <f t="shared" ref="C435:AQ435" si="245">SUM(C426:C433)</f>
        <v>0</v>
      </c>
      <c r="D435" s="390">
        <f>SUM(D426:D433)</f>
        <v>0</v>
      </c>
      <c r="E435" s="390">
        <f t="shared" si="245"/>
        <v>0</v>
      </c>
      <c r="F435" s="390">
        <f t="shared" si="245"/>
        <v>0</v>
      </c>
      <c r="G435" s="390">
        <f t="shared" si="245"/>
        <v>0</v>
      </c>
      <c r="H435" s="390">
        <f t="shared" si="245"/>
        <v>0</v>
      </c>
      <c r="I435" s="390">
        <f t="shared" si="245"/>
        <v>0</v>
      </c>
      <c r="J435" s="390">
        <f t="shared" si="245"/>
        <v>0</v>
      </c>
      <c r="K435" s="390">
        <f t="shared" si="245"/>
        <v>0</v>
      </c>
      <c r="L435" s="390">
        <f t="shared" si="245"/>
        <v>0</v>
      </c>
      <c r="M435" s="390">
        <f t="shared" si="245"/>
        <v>0</v>
      </c>
      <c r="N435" s="390">
        <f t="shared" si="245"/>
        <v>0</v>
      </c>
      <c r="O435" s="390">
        <f t="shared" si="245"/>
        <v>0</v>
      </c>
      <c r="P435" s="390">
        <f t="shared" si="245"/>
        <v>0</v>
      </c>
      <c r="Q435" s="390">
        <f t="shared" si="245"/>
        <v>0</v>
      </c>
      <c r="R435" s="390">
        <f t="shared" si="245"/>
        <v>0</v>
      </c>
      <c r="S435" s="390">
        <f t="shared" si="245"/>
        <v>0</v>
      </c>
      <c r="T435" s="390">
        <f t="shared" si="245"/>
        <v>0</v>
      </c>
      <c r="U435" s="390">
        <f t="shared" si="245"/>
        <v>0</v>
      </c>
      <c r="V435" s="390">
        <f t="shared" si="245"/>
        <v>0</v>
      </c>
      <c r="W435" s="390">
        <f t="shared" si="245"/>
        <v>0</v>
      </c>
      <c r="X435" s="390">
        <f t="shared" si="245"/>
        <v>0</v>
      </c>
      <c r="Y435" s="390">
        <f t="shared" si="245"/>
        <v>0</v>
      </c>
      <c r="Z435" s="390">
        <f t="shared" si="245"/>
        <v>0</v>
      </c>
      <c r="AA435" s="390">
        <f t="shared" si="245"/>
        <v>0</v>
      </c>
      <c r="AB435" s="390">
        <f t="shared" si="245"/>
        <v>0</v>
      </c>
      <c r="AC435" s="390">
        <f t="shared" si="245"/>
        <v>0</v>
      </c>
      <c r="AD435" s="390">
        <f t="shared" si="245"/>
        <v>0</v>
      </c>
      <c r="AE435" s="390">
        <f t="shared" si="245"/>
        <v>0</v>
      </c>
      <c r="AF435" s="390">
        <f t="shared" si="245"/>
        <v>0</v>
      </c>
      <c r="AG435" s="390">
        <f t="shared" si="245"/>
        <v>0</v>
      </c>
      <c r="AH435" s="390">
        <f t="shared" si="245"/>
        <v>0</v>
      </c>
      <c r="AI435" s="390">
        <f t="shared" si="245"/>
        <v>0</v>
      </c>
      <c r="AJ435" s="390">
        <f t="shared" si="245"/>
        <v>0</v>
      </c>
      <c r="AK435" s="390">
        <f t="shared" si="245"/>
        <v>0</v>
      </c>
      <c r="AL435" s="390">
        <f t="shared" si="245"/>
        <v>0</v>
      </c>
      <c r="AM435" s="390">
        <f t="shared" si="245"/>
        <v>0</v>
      </c>
      <c r="AN435" s="390">
        <f t="shared" si="245"/>
        <v>0</v>
      </c>
      <c r="AO435" s="390">
        <f t="shared" si="245"/>
        <v>0</v>
      </c>
      <c r="AP435" s="390">
        <f t="shared" si="245"/>
        <v>0</v>
      </c>
      <c r="AQ435" s="390">
        <f t="shared" si="245"/>
        <v>0</v>
      </c>
    </row>
    <row r="436" spans="1:43" ht="15.75" customHeight="1" thickTop="1" x14ac:dyDescent="0.3">
      <c r="A436" s="18"/>
      <c r="B436" s="20"/>
      <c r="C436" s="177"/>
      <c r="D436" s="177"/>
      <c r="E436" s="177"/>
      <c r="F436" s="177"/>
      <c r="G436" s="177"/>
      <c r="H436" s="177"/>
      <c r="I436" s="177"/>
      <c r="J436" s="177"/>
      <c r="K436" s="177"/>
      <c r="L436" s="177"/>
      <c r="M436" s="177"/>
      <c r="N436" s="177"/>
      <c r="O436" s="177"/>
      <c r="P436" s="177"/>
      <c r="Q436" s="177"/>
      <c r="R436" s="177"/>
      <c r="S436" s="177"/>
      <c r="T436" s="177"/>
      <c r="U436" s="177"/>
      <c r="V436" s="177"/>
      <c r="W436" s="177"/>
      <c r="X436" s="177"/>
      <c r="Y436" s="177"/>
      <c r="Z436" s="177"/>
      <c r="AA436" s="177"/>
      <c r="AB436" s="177"/>
      <c r="AC436" s="177"/>
      <c r="AD436" s="177"/>
      <c r="AE436" s="177"/>
      <c r="AF436" s="177"/>
      <c r="AG436" s="177"/>
      <c r="AH436" s="177"/>
      <c r="AI436" s="177"/>
      <c r="AJ436" s="177"/>
      <c r="AK436" s="177"/>
      <c r="AL436" s="177"/>
      <c r="AM436" s="177"/>
      <c r="AN436" s="177"/>
      <c r="AO436" s="177"/>
      <c r="AP436" s="177"/>
      <c r="AQ436" s="177"/>
    </row>
    <row r="437" spans="1:43" ht="15.75" customHeight="1" x14ac:dyDescent="0.3">
      <c r="D437" s="16">
        <v>1</v>
      </c>
      <c r="E437" s="16">
        <v>2</v>
      </c>
      <c r="F437" s="16">
        <v>3</v>
      </c>
      <c r="G437" s="16">
        <v>4</v>
      </c>
      <c r="H437" s="16">
        <v>5</v>
      </c>
      <c r="I437" s="16">
        <v>6</v>
      </c>
      <c r="J437" s="16">
        <v>7</v>
      </c>
      <c r="K437" s="16">
        <v>8</v>
      </c>
      <c r="L437" s="16">
        <v>9</v>
      </c>
      <c r="M437" s="16">
        <v>10</v>
      </c>
      <c r="N437" s="16">
        <v>11</v>
      </c>
      <c r="O437" s="16">
        <v>12</v>
      </c>
      <c r="P437" s="16">
        <v>13</v>
      </c>
      <c r="Q437" s="16">
        <v>14</v>
      </c>
      <c r="R437" s="16">
        <v>15</v>
      </c>
      <c r="S437" s="16">
        <v>16</v>
      </c>
      <c r="T437" s="16">
        <v>17</v>
      </c>
      <c r="U437" s="16">
        <v>18</v>
      </c>
      <c r="V437" s="16">
        <v>19</v>
      </c>
      <c r="W437" s="16">
        <v>20</v>
      </c>
      <c r="X437" s="16">
        <v>21</v>
      </c>
      <c r="Y437" s="16">
        <v>22</v>
      </c>
      <c r="Z437" s="16">
        <v>23</v>
      </c>
      <c r="AA437" s="16">
        <v>24</v>
      </c>
      <c r="AB437" s="16">
        <v>25</v>
      </c>
      <c r="AC437" s="16">
        <v>26</v>
      </c>
      <c r="AD437" s="16">
        <v>27</v>
      </c>
      <c r="AE437" s="16">
        <v>28</v>
      </c>
      <c r="AF437" s="16">
        <v>29</v>
      </c>
      <c r="AG437" s="16">
        <v>30</v>
      </c>
      <c r="AH437" s="16">
        <v>31</v>
      </c>
      <c r="AI437" s="16">
        <v>32</v>
      </c>
      <c r="AJ437" s="16">
        <v>33</v>
      </c>
      <c r="AK437" s="16">
        <v>34</v>
      </c>
      <c r="AL437" s="16">
        <v>35</v>
      </c>
      <c r="AM437" s="16">
        <v>36</v>
      </c>
      <c r="AN437" s="16">
        <v>37</v>
      </c>
      <c r="AO437" s="16">
        <v>38</v>
      </c>
      <c r="AP437" s="16">
        <v>39</v>
      </c>
      <c r="AQ437" s="16">
        <v>40</v>
      </c>
    </row>
    <row r="438" spans="1:43" ht="15.75" customHeight="1" thickBot="1" x14ac:dyDescent="0.4">
      <c r="A438" s="269" t="s">
        <v>207</v>
      </c>
    </row>
    <row r="439" spans="1:43" ht="15.75" customHeight="1" thickTop="1" x14ac:dyDescent="0.3">
      <c r="A439" s="14" t="s">
        <v>117</v>
      </c>
      <c r="C439" s="13">
        <v>0</v>
      </c>
      <c r="D439" s="13">
        <f>IF(D425&lt;='Invoer - uitgebreid'!$C10,Invoer!$C8*'Economische variabelen'!$V10+'Economische variabelen'!$V14*Invoer!$D8+Invoer!$E8*'Economische variabelen'!$V18+'Economische variabelen'!$V22*Invoer!$F8,0)</f>
        <v>0</v>
      </c>
      <c r="E439" s="13">
        <f>IF(E425&lt;='Invoer - uitgebreid'!$C10,Invoer!$C8*'Economische variabelen'!$V11+'Economische variabelen'!$V15*Invoer!$D8+Invoer!$E8*'Economische variabelen'!$V19+'Economische variabelen'!$V23*Invoer!$F8,0)</f>
        <v>0</v>
      </c>
      <c r="F439" s="13">
        <f>IF(F425&lt;='Invoer - uitgebreid'!$C10,Invoer!$C8*'Economische variabelen'!$V12+'Economische variabelen'!$V16*Invoer!$D8+Invoer!$E8*'Economische variabelen'!$V20+'Economische variabelen'!$V24*Invoer!$F8,0)</f>
        <v>0</v>
      </c>
      <c r="G439" s="13">
        <f>IF(G425&lt;='Invoer - uitgebreid'!$C10,Invoer!$C8*'Economische variabelen'!$V12+'Economische variabelen'!$V16*Invoer!$D8+Invoer!$E8*'Economische variabelen'!$V20+'Economische variabelen'!$V24*Invoer!$F8,0)</f>
        <v>0</v>
      </c>
      <c r="H439" s="13">
        <f>IF(H425&lt;='Invoer - uitgebreid'!$C10,Invoer!$C8*'Economische variabelen'!$V12+'Economische variabelen'!$V16*Invoer!$D8+Invoer!$E8*'Economische variabelen'!$V20+'Economische variabelen'!$V24*Invoer!$F8,0)</f>
        <v>0</v>
      </c>
      <c r="I439" s="13">
        <f>IF(I425&lt;='Invoer - uitgebreid'!$C10,Invoer!$C8*'Economische variabelen'!$V12+'Economische variabelen'!$V16*Invoer!$D8+Invoer!$E8*'Economische variabelen'!$V20+'Economische variabelen'!$V24*Invoer!$F8,0)</f>
        <v>0</v>
      </c>
      <c r="J439" s="13">
        <f>IF(J425&lt;='Invoer - uitgebreid'!$C10,Invoer!$C8*'Economische variabelen'!$V12+'Economische variabelen'!$V16*Invoer!$D8+Invoer!$E8*'Economische variabelen'!$V20+'Economische variabelen'!$V24*Invoer!$F8,0)</f>
        <v>0</v>
      </c>
      <c r="K439" s="13">
        <f>IF(K425&lt;='Invoer - uitgebreid'!$C10,Invoer!$C8*'Economische variabelen'!$V12+'Economische variabelen'!$V16*Invoer!$D8+Invoer!$E8*'Economische variabelen'!$V20+'Economische variabelen'!$V24*Invoer!$F8,0)</f>
        <v>0</v>
      </c>
      <c r="L439" s="13">
        <f>IF(L425&lt;='Invoer - uitgebreid'!$C10,Invoer!$C8*'Economische variabelen'!$V12+'Economische variabelen'!$V16*Invoer!$D8+Invoer!$E8*'Economische variabelen'!$V20+'Economische variabelen'!$V24*Invoer!$F8,0)</f>
        <v>0</v>
      </c>
      <c r="M439" s="13">
        <f>IF(M425&lt;='Invoer - uitgebreid'!$C10,Invoer!$C8*'Economische variabelen'!$V12+'Economische variabelen'!$V16*Invoer!$D8+Invoer!$E8*'Economische variabelen'!$V20+'Economische variabelen'!$V24*Invoer!$F8,0)</f>
        <v>0</v>
      </c>
      <c r="N439" s="13">
        <f>IF(N425&lt;='Invoer - uitgebreid'!$C10,Invoer!$C8*'Economische variabelen'!$V12+'Economische variabelen'!$V16*Invoer!$D8+Invoer!$E8*'Economische variabelen'!$V20+'Economische variabelen'!$V24*Invoer!$F8,0)</f>
        <v>0</v>
      </c>
      <c r="O439" s="13">
        <f>IF(O425&lt;='Invoer - uitgebreid'!$C10,Invoer!$C8*'Economische variabelen'!$V12+'Economische variabelen'!$V16*Invoer!$D8+Invoer!$E8*'Economische variabelen'!$V20+'Economische variabelen'!$V24*Invoer!$F8,0)</f>
        <v>0</v>
      </c>
      <c r="P439" s="13">
        <f>IF(P425&lt;='Invoer - uitgebreid'!$C10,Invoer!$C8*'Economische variabelen'!$V12+'Economische variabelen'!$V16*Invoer!$D8+Invoer!$E8*'Economische variabelen'!$V20+'Economische variabelen'!$V24*Invoer!$F8,0)</f>
        <v>0</v>
      </c>
      <c r="Q439" s="13">
        <f>IF(Q425&lt;='Invoer - uitgebreid'!$C10,Invoer!$C8*'Economische variabelen'!$V12+'Economische variabelen'!$V16*Invoer!$D8+Invoer!$E8*'Economische variabelen'!$V20+'Economische variabelen'!$V24*Invoer!$F8,0)</f>
        <v>0</v>
      </c>
      <c r="R439" s="13">
        <f>IF(R425&lt;='Invoer - uitgebreid'!$C10,Invoer!$C8*'Economische variabelen'!$V12+'Economische variabelen'!$V16*Invoer!$D8+Invoer!$E8*'Economische variabelen'!$V20+'Economische variabelen'!$V24*Invoer!$F8,0)</f>
        <v>0</v>
      </c>
      <c r="S439" s="13">
        <f>IF(S425&lt;='Invoer - uitgebreid'!$C10,Invoer!$C8*'Economische variabelen'!$V12+'Economische variabelen'!$V16*Invoer!$D8+Invoer!$E8*'Economische variabelen'!$V20+'Economische variabelen'!$V24*Invoer!$F8,0)</f>
        <v>0</v>
      </c>
      <c r="T439" s="13">
        <f>IF(T425&lt;='Invoer - uitgebreid'!$C10,Invoer!$C8*'Economische variabelen'!$V12+'Economische variabelen'!$V16*Invoer!$D8+Invoer!$E8*'Economische variabelen'!$V20+'Economische variabelen'!$V24*Invoer!$F8,0)</f>
        <v>0</v>
      </c>
      <c r="U439" s="13">
        <f>IF(U425&lt;='Invoer - uitgebreid'!$C10,Invoer!$C8*'Economische variabelen'!$V12+'Economische variabelen'!$V16*Invoer!$D8+Invoer!$E8*'Economische variabelen'!$V20+'Economische variabelen'!$V24*Invoer!$F8,0)</f>
        <v>0</v>
      </c>
      <c r="V439" s="13">
        <f>IF(V425&lt;='Invoer - uitgebreid'!$C10,Invoer!$C8*'Economische variabelen'!$V12+'Economische variabelen'!$V16*Invoer!$D8+Invoer!$E8*'Economische variabelen'!$V20+'Economische variabelen'!$V24*Invoer!$F8,0)</f>
        <v>0</v>
      </c>
      <c r="W439" s="13">
        <f>IF(W425&lt;='Invoer - uitgebreid'!$C10,Invoer!$C8*'Economische variabelen'!$V12+'Economische variabelen'!$V16*Invoer!$D8+Invoer!$E8*'Economische variabelen'!$V20+'Economische variabelen'!$V24*Invoer!$F8,0)</f>
        <v>0</v>
      </c>
      <c r="X439" s="13">
        <f>IF(X425&lt;='Invoer - uitgebreid'!$C10,Invoer!$C8*'Economische variabelen'!$V12+'Economische variabelen'!$V16*Invoer!$D8+Invoer!$E8*'Economische variabelen'!$V20+'Economische variabelen'!$V24*Invoer!$F8,0)</f>
        <v>0</v>
      </c>
      <c r="Y439" s="13">
        <f>IF(Y425&lt;='Invoer - uitgebreid'!$C10,Invoer!$C8*'Economische variabelen'!$V12+'Economische variabelen'!$V16*Invoer!$D8+Invoer!$E8*'Economische variabelen'!$V20+'Economische variabelen'!$V24*Invoer!$F8,0)</f>
        <v>0</v>
      </c>
      <c r="Z439" s="13">
        <f>IF(Z425&lt;='Invoer - uitgebreid'!$C10,Invoer!$C8*'Economische variabelen'!$V12+'Economische variabelen'!$V16*Invoer!$D8+Invoer!$E8*'Economische variabelen'!$V20+'Economische variabelen'!$V24*Invoer!$F8,0)</f>
        <v>0</v>
      </c>
      <c r="AA439" s="13">
        <f>IF(AA425&lt;='Invoer - uitgebreid'!$C10,Invoer!$C8*'Economische variabelen'!$V12+'Economische variabelen'!$V16*Invoer!$D8+Invoer!$E8*'Economische variabelen'!$V20+'Economische variabelen'!$V24*Invoer!$F8,0)</f>
        <v>0</v>
      </c>
      <c r="AB439" s="13">
        <f>IF(AB425&lt;='Invoer - uitgebreid'!$C10,Invoer!$C8*'Economische variabelen'!$V12+'Economische variabelen'!$V16*Invoer!$D8+Invoer!$E8*'Economische variabelen'!$V20+'Economische variabelen'!$V24*Invoer!$F8,0)</f>
        <v>0</v>
      </c>
      <c r="AC439" s="13">
        <f>IF(AC425&lt;='Invoer - uitgebreid'!$C10,Invoer!$C8*'Economische variabelen'!$V12+'Economische variabelen'!$V16*Invoer!$D8+Invoer!$E8*'Economische variabelen'!$V20+'Economische variabelen'!$V24*Invoer!$F8,0)</f>
        <v>0</v>
      </c>
      <c r="AD439" s="13">
        <f>IF(AD425&lt;='Invoer - uitgebreid'!$C10,Invoer!$C8*'Economische variabelen'!$V12+'Economische variabelen'!$V16*Invoer!$D8+Invoer!$E8*'Economische variabelen'!$V20+'Economische variabelen'!$V24*Invoer!$F8,0)</f>
        <v>0</v>
      </c>
      <c r="AE439" s="13">
        <f>IF(AE425&lt;='Invoer - uitgebreid'!$C10,Invoer!$C8*'Economische variabelen'!$V12+'Economische variabelen'!$V16*Invoer!$D8+Invoer!$E8*'Economische variabelen'!$V20+'Economische variabelen'!$V24*Invoer!$F8,0)</f>
        <v>0</v>
      </c>
      <c r="AF439" s="13">
        <f>IF(AF425&lt;='Invoer - uitgebreid'!$C10,Invoer!$C8*'Economische variabelen'!$V12+'Economische variabelen'!$V16*Invoer!$D8+Invoer!$E8*'Economische variabelen'!$V20+'Economische variabelen'!$V24*Invoer!$F8,0)</f>
        <v>0</v>
      </c>
      <c r="AG439" s="13">
        <f>IF(AG425&lt;='Invoer - uitgebreid'!$C10,Invoer!$C8*'Economische variabelen'!$V12+'Economische variabelen'!$V16*Invoer!$D8+Invoer!$E8*'Economische variabelen'!$V20+'Economische variabelen'!$V24*Invoer!$F8,0)</f>
        <v>0</v>
      </c>
      <c r="AH439" s="13">
        <f>IF(AH425&lt;='Invoer - uitgebreid'!$C10,Invoer!$C8*'Economische variabelen'!$V12+'Economische variabelen'!$V16*Invoer!$D8+Invoer!$E8*'Economische variabelen'!$V20+'Economische variabelen'!$V24*Invoer!$F8,0)</f>
        <v>0</v>
      </c>
      <c r="AI439" s="13">
        <f>IF(AI425&lt;='Invoer - uitgebreid'!$C10,Invoer!$C8*'Economische variabelen'!$V12+'Economische variabelen'!$V16*Invoer!$D8+Invoer!$E8*'Economische variabelen'!$V20+'Economische variabelen'!$V24*Invoer!$F8,0)</f>
        <v>0</v>
      </c>
      <c r="AJ439" s="13">
        <f>IF(AJ425&lt;='Invoer - uitgebreid'!$C10,Invoer!$C8*'Economische variabelen'!$V12+'Economische variabelen'!$V16*Invoer!$D8+Invoer!$E8*'Economische variabelen'!$V20+'Economische variabelen'!$V24*Invoer!$F8,0)</f>
        <v>0</v>
      </c>
      <c r="AK439" s="13">
        <f>IF(AK425&lt;='Invoer - uitgebreid'!$C10,Invoer!$C8*'Economische variabelen'!$V12+'Economische variabelen'!$V16*Invoer!$D8+Invoer!$E8*'Economische variabelen'!$V20+'Economische variabelen'!$V24*Invoer!$F8,0)</f>
        <v>0</v>
      </c>
      <c r="AL439" s="13">
        <f>IF(AL425&lt;='Invoer - uitgebreid'!$C10,Invoer!$C8*'Economische variabelen'!$V12+'Economische variabelen'!$V16*Invoer!$D8+Invoer!$E8*'Economische variabelen'!$V20+'Economische variabelen'!$V24*Invoer!$F8,0)</f>
        <v>0</v>
      </c>
      <c r="AM439" s="13">
        <f>IF(AM425&lt;='Invoer - uitgebreid'!$C10,Invoer!$C8*'Economische variabelen'!$V12+'Economische variabelen'!$V16*Invoer!$D8+Invoer!$E8*'Economische variabelen'!$V20+'Economische variabelen'!$V24*Invoer!$F8,0)</f>
        <v>0</v>
      </c>
      <c r="AN439" s="13">
        <f>IF(AN425&lt;='Invoer - uitgebreid'!$C10,Invoer!$C8*'Economische variabelen'!$V12+'Economische variabelen'!$V16*Invoer!$D8+Invoer!$E8*'Economische variabelen'!$V20+'Economische variabelen'!$V24*Invoer!$F8,0)</f>
        <v>0</v>
      </c>
      <c r="AO439" s="13">
        <f>IF(AO425&lt;='Invoer - uitgebreid'!$C10,Invoer!$C8*'Economische variabelen'!$V12+'Economische variabelen'!$V16*Invoer!$D8+Invoer!$E8*'Economische variabelen'!$V20+'Economische variabelen'!$V24*Invoer!$F8,0)</f>
        <v>0</v>
      </c>
      <c r="AP439" s="13">
        <f>IF(AP425&lt;='Invoer - uitgebreid'!$C10,Invoer!$C8*'Economische variabelen'!$V12+'Economische variabelen'!$V16*Invoer!$D8+Invoer!$E8*'Economische variabelen'!$V20+'Economische variabelen'!$V24*Invoer!$F8,0)</f>
        <v>0</v>
      </c>
      <c r="AQ439" s="13">
        <f>IF(AQ425&lt;='Invoer - uitgebreid'!$C10,Invoer!$C8*'Economische variabelen'!$V12+'Economische variabelen'!$V16*Invoer!$D8+Invoer!$E8*'Economische variabelen'!$V20+'Economische variabelen'!$V24*Invoer!$F8,0)</f>
        <v>0</v>
      </c>
    </row>
    <row r="440" spans="1:43" ht="15.75" customHeight="1" x14ac:dyDescent="0.3">
      <c r="A440" s="14" t="s">
        <v>509</v>
      </c>
      <c r="B440" s="20"/>
      <c r="C440" s="175"/>
      <c r="D440" s="175">
        <f>D439*'Economische variabelen'!$AA22</f>
        <v>0</v>
      </c>
      <c r="E440" s="175">
        <f>E439*'Economische variabelen'!$AA22</f>
        <v>0</v>
      </c>
      <c r="F440" s="175">
        <f>F439*'Economische variabelen'!$AA22</f>
        <v>0</v>
      </c>
      <c r="G440" s="175">
        <f>G439*'Economische variabelen'!$AA22</f>
        <v>0</v>
      </c>
      <c r="H440" s="175">
        <f>H439*'Economische variabelen'!$AA22</f>
        <v>0</v>
      </c>
      <c r="I440" s="175">
        <f>I439*'Economische variabelen'!$AA22</f>
        <v>0</v>
      </c>
      <c r="J440" s="175">
        <f>J439*'Economische variabelen'!$AA22</f>
        <v>0</v>
      </c>
      <c r="K440" s="175">
        <f>K439*'Economische variabelen'!$AA22</f>
        <v>0</v>
      </c>
      <c r="L440" s="175">
        <f>L439*'Economische variabelen'!$AA22</f>
        <v>0</v>
      </c>
      <c r="M440" s="175">
        <f>M439*'Economische variabelen'!$AA22</f>
        <v>0</v>
      </c>
      <c r="N440" s="175">
        <f>N439*'Economische variabelen'!$AA22</f>
        <v>0</v>
      </c>
      <c r="O440" s="175">
        <f>O439*'Economische variabelen'!$AA22</f>
        <v>0</v>
      </c>
      <c r="P440" s="175">
        <f>P439*'Economische variabelen'!$AA22</f>
        <v>0</v>
      </c>
      <c r="Q440" s="175">
        <f>Q439*'Economische variabelen'!$AA22</f>
        <v>0</v>
      </c>
      <c r="R440" s="175">
        <f>R439*'Economische variabelen'!$AA22</f>
        <v>0</v>
      </c>
      <c r="S440" s="175">
        <f>S439*'Economische variabelen'!$AA22</f>
        <v>0</v>
      </c>
      <c r="T440" s="175">
        <f>T439*'Economische variabelen'!$AA22</f>
        <v>0</v>
      </c>
      <c r="U440" s="175">
        <f>U439*'Economische variabelen'!$AA22</f>
        <v>0</v>
      </c>
      <c r="V440" s="175">
        <f>V439*'Economische variabelen'!$AA22</f>
        <v>0</v>
      </c>
      <c r="W440" s="175">
        <f>W439*'Economische variabelen'!$AA22</f>
        <v>0</v>
      </c>
      <c r="X440" s="175">
        <f>X439*'Economische variabelen'!$AA22</f>
        <v>0</v>
      </c>
      <c r="Y440" s="175">
        <f>Y439*'Economische variabelen'!$AA22</f>
        <v>0</v>
      </c>
      <c r="Z440" s="175">
        <f>Z439*'Economische variabelen'!$AA22</f>
        <v>0</v>
      </c>
      <c r="AA440" s="175">
        <f>AA439*'Economische variabelen'!$AA22</f>
        <v>0</v>
      </c>
      <c r="AB440" s="175">
        <f>AB439*'Economische variabelen'!$AA22</f>
        <v>0</v>
      </c>
      <c r="AC440" s="175">
        <f>AC439*'Economische variabelen'!$AA22</f>
        <v>0</v>
      </c>
      <c r="AD440" s="175">
        <f>AD439*'Economische variabelen'!$AA22</f>
        <v>0</v>
      </c>
      <c r="AE440" s="175">
        <f>AE439*'Economische variabelen'!$AA22</f>
        <v>0</v>
      </c>
      <c r="AF440" s="175">
        <f>AF439*'Economische variabelen'!$AA22</f>
        <v>0</v>
      </c>
      <c r="AG440" s="175">
        <f>AG439*'Economische variabelen'!$AA22</f>
        <v>0</v>
      </c>
      <c r="AH440" s="175">
        <f>AH439*'Economische variabelen'!$AA22</f>
        <v>0</v>
      </c>
      <c r="AI440" s="175">
        <f>AI439*'Economische variabelen'!$AA22</f>
        <v>0</v>
      </c>
      <c r="AJ440" s="175">
        <f>AJ439*'Economische variabelen'!$AA22</f>
        <v>0</v>
      </c>
      <c r="AK440" s="175">
        <f>AK439*'Economische variabelen'!$AA22</f>
        <v>0</v>
      </c>
      <c r="AL440" s="175">
        <f>AL439*'Economische variabelen'!$AA22</f>
        <v>0</v>
      </c>
      <c r="AM440" s="175">
        <f>AM439*'Economische variabelen'!$AA22</f>
        <v>0</v>
      </c>
      <c r="AN440" s="175">
        <f>AN439*'Economische variabelen'!$AA22</f>
        <v>0</v>
      </c>
      <c r="AO440" s="175">
        <f>AO439*'Economische variabelen'!$AA22</f>
        <v>0</v>
      </c>
      <c r="AP440" s="175">
        <f>AP439*'Economische variabelen'!$AA22</f>
        <v>0</v>
      </c>
      <c r="AQ440" s="175">
        <f>AQ439*'Economische variabelen'!$AA22</f>
        <v>0</v>
      </c>
    </row>
    <row r="441" spans="1:43" ht="15.75" customHeight="1" x14ac:dyDescent="0.3">
      <c r="A441" s="16"/>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row>
    <row r="442" spans="1:43" ht="15.75" customHeight="1" thickBot="1" x14ac:dyDescent="0.35">
      <c r="A442" s="248" t="s">
        <v>208</v>
      </c>
      <c r="B442" s="248"/>
      <c r="C442" s="390">
        <f>C439*'Economische variabelen'!$AA22</f>
        <v>0</v>
      </c>
      <c r="D442" s="390">
        <f>D440</f>
        <v>0</v>
      </c>
      <c r="E442" s="390">
        <f t="shared" ref="E442:AQ442" si="246">E440</f>
        <v>0</v>
      </c>
      <c r="F442" s="390">
        <f t="shared" si="246"/>
        <v>0</v>
      </c>
      <c r="G442" s="390">
        <f t="shared" si="246"/>
        <v>0</v>
      </c>
      <c r="H442" s="390">
        <f t="shared" si="246"/>
        <v>0</v>
      </c>
      <c r="I442" s="390">
        <f t="shared" si="246"/>
        <v>0</v>
      </c>
      <c r="J442" s="390">
        <f t="shared" si="246"/>
        <v>0</v>
      </c>
      <c r="K442" s="390">
        <f t="shared" si="246"/>
        <v>0</v>
      </c>
      <c r="L442" s="390">
        <f t="shared" si="246"/>
        <v>0</v>
      </c>
      <c r="M442" s="390">
        <f t="shared" si="246"/>
        <v>0</v>
      </c>
      <c r="N442" s="390">
        <f t="shared" si="246"/>
        <v>0</v>
      </c>
      <c r="O442" s="390">
        <f t="shared" si="246"/>
        <v>0</v>
      </c>
      <c r="P442" s="390">
        <f t="shared" si="246"/>
        <v>0</v>
      </c>
      <c r="Q442" s="390">
        <f t="shared" si="246"/>
        <v>0</v>
      </c>
      <c r="R442" s="390">
        <f t="shared" si="246"/>
        <v>0</v>
      </c>
      <c r="S442" s="390">
        <f t="shared" si="246"/>
        <v>0</v>
      </c>
      <c r="T442" s="390">
        <f t="shared" si="246"/>
        <v>0</v>
      </c>
      <c r="U442" s="390">
        <f t="shared" si="246"/>
        <v>0</v>
      </c>
      <c r="V442" s="390">
        <f t="shared" si="246"/>
        <v>0</v>
      </c>
      <c r="W442" s="390">
        <f t="shared" si="246"/>
        <v>0</v>
      </c>
      <c r="X442" s="390">
        <f t="shared" si="246"/>
        <v>0</v>
      </c>
      <c r="Y442" s="390">
        <f t="shared" si="246"/>
        <v>0</v>
      </c>
      <c r="Z442" s="390">
        <f t="shared" si="246"/>
        <v>0</v>
      </c>
      <c r="AA442" s="390">
        <f t="shared" si="246"/>
        <v>0</v>
      </c>
      <c r="AB442" s="390">
        <f t="shared" si="246"/>
        <v>0</v>
      </c>
      <c r="AC442" s="390">
        <f t="shared" si="246"/>
        <v>0</v>
      </c>
      <c r="AD442" s="390">
        <f t="shared" si="246"/>
        <v>0</v>
      </c>
      <c r="AE442" s="390">
        <f t="shared" si="246"/>
        <v>0</v>
      </c>
      <c r="AF442" s="390">
        <f t="shared" si="246"/>
        <v>0</v>
      </c>
      <c r="AG442" s="390">
        <f t="shared" si="246"/>
        <v>0</v>
      </c>
      <c r="AH442" s="390">
        <f t="shared" si="246"/>
        <v>0</v>
      </c>
      <c r="AI442" s="390">
        <f t="shared" si="246"/>
        <v>0</v>
      </c>
      <c r="AJ442" s="390">
        <f t="shared" si="246"/>
        <v>0</v>
      </c>
      <c r="AK442" s="390">
        <f t="shared" si="246"/>
        <v>0</v>
      </c>
      <c r="AL442" s="390">
        <f t="shared" si="246"/>
        <v>0</v>
      </c>
      <c r="AM442" s="390">
        <f t="shared" si="246"/>
        <v>0</v>
      </c>
      <c r="AN442" s="390">
        <f t="shared" si="246"/>
        <v>0</v>
      </c>
      <c r="AO442" s="390">
        <f t="shared" si="246"/>
        <v>0</v>
      </c>
      <c r="AP442" s="390">
        <f t="shared" si="246"/>
        <v>0</v>
      </c>
      <c r="AQ442" s="390">
        <f t="shared" si="246"/>
        <v>0</v>
      </c>
    </row>
    <row r="443" spans="1:43" ht="15.75" customHeight="1" thickTop="1" x14ac:dyDescent="0.3">
      <c r="A443" s="16"/>
      <c r="C443" s="20"/>
      <c r="D443" s="20"/>
      <c r="E443" s="20"/>
      <c r="F443" s="20"/>
      <c r="G443" s="20"/>
      <c r="H443" s="20"/>
      <c r="I443" s="20"/>
      <c r="J443" s="20"/>
      <c r="K443" s="20"/>
      <c r="L443" s="20"/>
      <c r="M443" s="20"/>
      <c r="N443" s="20"/>
      <c r="O443" s="20"/>
      <c r="P443" s="20"/>
      <c r="Q443" s="20"/>
      <c r="R443" s="20"/>
      <c r="S443" s="20"/>
      <c r="T443" s="20"/>
      <c r="U443" s="20"/>
      <c r="V443" s="20"/>
      <c r="W443" s="20"/>
    </row>
    <row r="444" spans="1:43" ht="15.75" customHeight="1" thickBot="1" x14ac:dyDescent="0.4">
      <c r="A444" s="269" t="s">
        <v>58</v>
      </c>
    </row>
    <row r="445" spans="1:43" ht="15.75" customHeight="1" thickTop="1" x14ac:dyDescent="0.3">
      <c r="A445" s="14" t="s">
        <v>59</v>
      </c>
      <c r="B445" s="20"/>
      <c r="C445" s="13"/>
      <c r="D445" s="175">
        <f>IF(D439&gt;0,'Economische variabelen'!$AA23*'Invoer - uitgebreid'!$B10,0)</f>
        <v>0</v>
      </c>
      <c r="E445" s="175">
        <f>IF(E439&gt;0,'Economische variabelen'!AB23*'Invoer - uitgebreid'!$B10,0)</f>
        <v>0</v>
      </c>
      <c r="F445" s="175">
        <f>IF(F439&gt;0,'Economische variabelen'!AC23*'Invoer - uitgebreid'!$B10,0)</f>
        <v>0</v>
      </c>
      <c r="G445" s="175">
        <f>IF(G439&gt;0,'Economische variabelen'!AD20*'Invoer - uitgebreid'!$B10,0)</f>
        <v>0</v>
      </c>
      <c r="H445" s="175">
        <f>IF(H439&gt;0,'Economische variabelen'!AE20*'Invoer - uitgebreid'!$B10,0)</f>
        <v>0</v>
      </c>
      <c r="I445" s="175">
        <f>IF(I439&gt;0,'Economische variabelen'!AF20*'Invoer - uitgebreid'!$B10,0)</f>
        <v>0</v>
      </c>
      <c r="J445" s="175">
        <f>IF(J439&gt;0,'Economische variabelen'!AG20*'Invoer - uitgebreid'!$B10,0)</f>
        <v>0</v>
      </c>
      <c r="K445" s="175">
        <f>IF(K439&gt;0,'Economische variabelen'!AH20*'Invoer - uitgebreid'!$B10,0)</f>
        <v>0</v>
      </c>
      <c r="L445" s="175">
        <f>IF(L439&gt;0,'Economische variabelen'!AI20*'Invoer - uitgebreid'!$B10,0)</f>
        <v>0</v>
      </c>
      <c r="M445" s="175">
        <f>IF(M439&gt;0,'Economische variabelen'!AJ20*'Invoer - uitgebreid'!$B10,0)</f>
        <v>0</v>
      </c>
      <c r="N445" s="175">
        <f>IF(N439&gt;0,'Economische variabelen'!AK20*'Invoer - uitgebreid'!$B10,0)</f>
        <v>0</v>
      </c>
      <c r="O445" s="175">
        <f>IF(O439&gt;0,'Economische variabelen'!AL20*'Invoer - uitgebreid'!$B10,0)</f>
        <v>0</v>
      </c>
      <c r="P445" s="175">
        <f>IF(P439&gt;0,'Economische variabelen'!AM20*'Invoer - uitgebreid'!$B10,0)</f>
        <v>0</v>
      </c>
      <c r="Q445" s="175">
        <f>IF(Q439&gt;0,'Economische variabelen'!AN20*'Invoer - uitgebreid'!$B10,0)</f>
        <v>0</v>
      </c>
      <c r="R445" s="175">
        <f>IF(R439&gt;0,'Economische variabelen'!AO20*'Invoer - uitgebreid'!$B10,0)</f>
        <v>0</v>
      </c>
      <c r="S445" s="175">
        <f>IF(S439&gt;0,'Economische variabelen'!AP20*'Invoer - uitgebreid'!$B10,0)</f>
        <v>0</v>
      </c>
      <c r="T445" s="175">
        <f>IF(T439&gt;0,'Economische variabelen'!AQ20*'Invoer - uitgebreid'!$B10,0)</f>
        <v>0</v>
      </c>
      <c r="U445" s="175">
        <f>IF(U439&gt;0,'Economische variabelen'!AR20*'Invoer - uitgebreid'!$B10,0)</f>
        <v>0</v>
      </c>
      <c r="V445" s="175">
        <f>IF(V439&gt;0,'Economische variabelen'!AS20*'Invoer - uitgebreid'!$B10,0)</f>
        <v>0</v>
      </c>
      <c r="W445" s="175">
        <f>IF(W439&gt;0,'Economische variabelen'!AT20*'Invoer - uitgebreid'!$B10,0)</f>
        <v>0</v>
      </c>
      <c r="X445" s="175">
        <f>IF(X439&gt;0,'Economische variabelen'!AU20*'Invoer - uitgebreid'!$B10,0)</f>
        <v>0</v>
      </c>
      <c r="Y445" s="175">
        <f>IF(Y439&gt;0,'Economische variabelen'!AV20*'Invoer - uitgebreid'!$B10,0)</f>
        <v>0</v>
      </c>
      <c r="Z445" s="175">
        <f>IF(Z439&gt;0,'Economische variabelen'!AW20*'Invoer - uitgebreid'!$B10,0)</f>
        <v>0</v>
      </c>
      <c r="AA445" s="175">
        <f>IF(AA439&gt;0,'Economische variabelen'!AX20*'Invoer - uitgebreid'!$B10,0)</f>
        <v>0</v>
      </c>
      <c r="AB445" s="175">
        <f>IF(AB439&gt;0,'Economische variabelen'!AY20*'Invoer - uitgebreid'!$B10,0)</f>
        <v>0</v>
      </c>
      <c r="AC445" s="175">
        <f>IF(AC439&gt;0,'Economische variabelen'!AZ20*'Invoer - uitgebreid'!$B10,0)</f>
        <v>0</v>
      </c>
      <c r="AD445" s="175">
        <f>IF(AD439&gt;0,'Economische variabelen'!BA20*'Invoer - uitgebreid'!$B10,0)</f>
        <v>0</v>
      </c>
      <c r="AE445" s="175">
        <f>IF(AE439&gt;0,'Economische variabelen'!BB20*'Invoer - uitgebreid'!$B10,0)</f>
        <v>0</v>
      </c>
      <c r="AF445" s="175">
        <f>IF(AF439&gt;0,'Economische variabelen'!BC20*'Invoer - uitgebreid'!$B10,0)</f>
        <v>0</v>
      </c>
      <c r="AG445" s="175">
        <f>IF(AG439&gt;0,'Economische variabelen'!BD20*'Invoer - uitgebreid'!$B10,0)</f>
        <v>0</v>
      </c>
      <c r="AH445" s="175">
        <f>IF(AH439&gt;0,'Economische variabelen'!BE20*'Invoer - uitgebreid'!$B10,0)</f>
        <v>0</v>
      </c>
      <c r="AI445" s="175">
        <f>IF(AI439&gt;0,'Economische variabelen'!BF20*'Invoer - uitgebreid'!$B10,0)</f>
        <v>0</v>
      </c>
      <c r="AJ445" s="175">
        <f>IF(AJ439&gt;0,'Economische variabelen'!BG20*'Invoer - uitgebreid'!$B10,0)</f>
        <v>0</v>
      </c>
      <c r="AK445" s="175">
        <f>IF(AK439&gt;0,'Economische variabelen'!BH20*'Invoer - uitgebreid'!$B10,0)</f>
        <v>0</v>
      </c>
      <c r="AL445" s="175">
        <f>IF(AL439&gt;0,'Economische variabelen'!BI20*'Invoer - uitgebreid'!$B10,0)</f>
        <v>0</v>
      </c>
      <c r="AM445" s="175">
        <f>IF(AM439&gt;0,'Economische variabelen'!BJ20*'Invoer - uitgebreid'!$B10,0)</f>
        <v>0</v>
      </c>
      <c r="AN445" s="175">
        <f>IF(AN439&gt;0,'Economische variabelen'!BK20*'Invoer - uitgebreid'!$B10,0)</f>
        <v>0</v>
      </c>
      <c r="AO445" s="175">
        <f>IF(AO439&gt;0,'Economische variabelen'!BL20*'Invoer - uitgebreid'!$B10,0)</f>
        <v>0</v>
      </c>
      <c r="AP445" s="175">
        <f>IF(AP439&gt;0,'Economische variabelen'!BM20*'Invoer - uitgebreid'!$B10,0)</f>
        <v>0</v>
      </c>
      <c r="AQ445" s="175">
        <f>IF(AQ439&gt;0,'Economische variabelen'!BN20*'Invoer - uitgebreid'!$B10,0)</f>
        <v>0</v>
      </c>
    </row>
    <row r="446" spans="1:43" ht="15.75" customHeight="1" x14ac:dyDescent="0.3">
      <c r="A446" s="14" t="s">
        <v>209</v>
      </c>
      <c r="B446" s="20"/>
      <c r="C446" s="13"/>
      <c r="D446" s="175">
        <f>IF(D439&gt;0,'Economische variabelen'!AA24*'Invoer - uitgebreid'!$B10,0)</f>
        <v>0</v>
      </c>
      <c r="E446" s="175">
        <f>IF(E439&gt;0,'Economische variabelen'!AB24*'Invoer - uitgebreid'!$B10,0)</f>
        <v>0</v>
      </c>
      <c r="F446" s="175">
        <f>IF(F439&gt;0,'Economische variabelen'!AC24*'Invoer - uitgebreid'!$B10,0)</f>
        <v>0</v>
      </c>
      <c r="G446" s="175">
        <f>IF(G439&gt;0,'Economische variabelen'!AD21*'Invoer - uitgebreid'!$B10,0)</f>
        <v>0</v>
      </c>
      <c r="H446" s="175">
        <f>IF(H439&gt;0,'Economische variabelen'!AE21*'Invoer - uitgebreid'!$B10,0)</f>
        <v>0</v>
      </c>
      <c r="I446" s="175">
        <f>IF(I439&gt;0,'Economische variabelen'!AF21*'Invoer - uitgebreid'!$B10,0)</f>
        <v>0</v>
      </c>
      <c r="J446" s="175">
        <f>IF(J439&gt;0,'Economische variabelen'!AG21*'Invoer - uitgebreid'!$B10,0)</f>
        <v>0</v>
      </c>
      <c r="K446" s="175">
        <f>IF(K439&gt;0,'Economische variabelen'!AH21*'Invoer - uitgebreid'!$B10,0)</f>
        <v>0</v>
      </c>
      <c r="L446" s="175">
        <f>IF(L439&gt;0,'Economische variabelen'!AI21*'Invoer - uitgebreid'!$B10,0)</f>
        <v>0</v>
      </c>
      <c r="M446" s="175">
        <f>IF(M439&gt;0,'Economische variabelen'!AJ21*'Invoer - uitgebreid'!$B10,0)</f>
        <v>0</v>
      </c>
      <c r="N446" s="175">
        <f>IF(N439&gt;0,'Economische variabelen'!AK21*'Invoer - uitgebreid'!$B10,0)</f>
        <v>0</v>
      </c>
      <c r="O446" s="175">
        <f>IF(O439&gt;0,'Economische variabelen'!AL21*'Invoer - uitgebreid'!$B10,0)</f>
        <v>0</v>
      </c>
      <c r="P446" s="175">
        <f>IF(P439&gt;0,'Economische variabelen'!AM21*'Invoer - uitgebreid'!$B10,0)</f>
        <v>0</v>
      </c>
      <c r="Q446" s="175">
        <f>IF(Q439&gt;0,'Economische variabelen'!AN21*'Invoer - uitgebreid'!$B10,0)</f>
        <v>0</v>
      </c>
      <c r="R446" s="175">
        <f>IF(R439&gt;0,'Economische variabelen'!AO21*'Invoer - uitgebreid'!$B10,0)</f>
        <v>0</v>
      </c>
      <c r="S446" s="175">
        <f>IF(S439&gt;0,'Economische variabelen'!AP21*'Invoer - uitgebreid'!$B10,0)</f>
        <v>0</v>
      </c>
      <c r="T446" s="175">
        <f>IF(T439&gt;0,'Economische variabelen'!AQ21*'Invoer - uitgebreid'!$B10,0)</f>
        <v>0</v>
      </c>
      <c r="U446" s="175">
        <f>IF(U439&gt;0,'Economische variabelen'!AR21*'Invoer - uitgebreid'!$B10,0)</f>
        <v>0</v>
      </c>
      <c r="V446" s="175">
        <f>IF(V439&gt;0,'Economische variabelen'!AS21*'Invoer - uitgebreid'!$B10,0)</f>
        <v>0</v>
      </c>
      <c r="W446" s="175">
        <f>IF(W439&gt;0,'Economische variabelen'!AT21*'Invoer - uitgebreid'!$B10,0)</f>
        <v>0</v>
      </c>
      <c r="X446" s="175">
        <f>IF(X439&gt;0,'Economische variabelen'!AU21*'Invoer - uitgebreid'!$B10,0)</f>
        <v>0</v>
      </c>
      <c r="Y446" s="175">
        <f>IF(Y439&gt;0,'Economische variabelen'!AV21*'Invoer - uitgebreid'!$B10,0)</f>
        <v>0</v>
      </c>
      <c r="Z446" s="175">
        <f>IF(Z439&gt;0,'Economische variabelen'!AW21*'Invoer - uitgebreid'!$B10,0)</f>
        <v>0</v>
      </c>
      <c r="AA446" s="175">
        <f>IF(AA439&gt;0,'Economische variabelen'!AX21*'Invoer - uitgebreid'!$B10,0)</f>
        <v>0</v>
      </c>
      <c r="AB446" s="175">
        <f>IF(AB439&gt;0,'Economische variabelen'!AY21*'Invoer - uitgebreid'!$B10,0)</f>
        <v>0</v>
      </c>
      <c r="AC446" s="175">
        <f>IF(AC439&gt;0,'Economische variabelen'!AZ21*'Invoer - uitgebreid'!$B10,0)</f>
        <v>0</v>
      </c>
      <c r="AD446" s="175">
        <f>IF(AD439&gt;0,'Economische variabelen'!BA21*'Invoer - uitgebreid'!$B10,0)</f>
        <v>0</v>
      </c>
      <c r="AE446" s="175">
        <f>IF(AE439&gt;0,'Economische variabelen'!BB21*'Invoer - uitgebreid'!$B10,0)</f>
        <v>0</v>
      </c>
      <c r="AF446" s="175">
        <f>IF(AF439&gt;0,'Economische variabelen'!BC21*'Invoer - uitgebreid'!$B10,0)</f>
        <v>0</v>
      </c>
      <c r="AG446" s="175">
        <f>IF(AG439&gt;0,'Economische variabelen'!BD21*'Invoer - uitgebreid'!$B10,0)</f>
        <v>0</v>
      </c>
      <c r="AH446" s="175">
        <f>IF(AH439&gt;0,'Economische variabelen'!BE21*'Invoer - uitgebreid'!$B10,0)</f>
        <v>0</v>
      </c>
      <c r="AI446" s="175">
        <f>IF(AI439&gt;0,'Economische variabelen'!BF21*'Invoer - uitgebreid'!$B10,0)</f>
        <v>0</v>
      </c>
      <c r="AJ446" s="175">
        <f>IF(AJ439&gt;0,'Economische variabelen'!BG21*'Invoer - uitgebreid'!$B10,0)</f>
        <v>0</v>
      </c>
      <c r="AK446" s="175">
        <f>IF(AK439&gt;0,'Economische variabelen'!BH21*'Invoer - uitgebreid'!$B10,0)</f>
        <v>0</v>
      </c>
      <c r="AL446" s="175">
        <f>IF(AL439&gt;0,'Economische variabelen'!BI21*'Invoer - uitgebreid'!$B10,0)</f>
        <v>0</v>
      </c>
      <c r="AM446" s="175">
        <f>IF(AM439&gt;0,'Economische variabelen'!BJ21*'Invoer - uitgebreid'!$B10,0)</f>
        <v>0</v>
      </c>
      <c r="AN446" s="175">
        <f>IF(AN439&gt;0,'Economische variabelen'!BK21*'Invoer - uitgebreid'!$B10,0)</f>
        <v>0</v>
      </c>
      <c r="AO446" s="175">
        <f>IF(AO439&gt;0,'Economische variabelen'!BL21*'Invoer - uitgebreid'!$B10,0)</f>
        <v>0</v>
      </c>
      <c r="AP446" s="175">
        <f>IF(AP439&gt;0,'Economische variabelen'!BM21*'Invoer - uitgebreid'!$B10,0)</f>
        <v>0</v>
      </c>
      <c r="AQ446" s="175">
        <f>IF(AQ439&gt;0,'Economische variabelen'!BN21*'Invoer - uitgebreid'!$B10,0)</f>
        <v>0</v>
      </c>
    </row>
    <row r="447" spans="1:43" ht="15.75" customHeight="1" x14ac:dyDescent="0.3">
      <c r="A447" s="14"/>
      <c r="B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row>
    <row r="448" spans="1:43" ht="15.75" customHeight="1" thickBot="1" x14ac:dyDescent="0.35">
      <c r="A448" s="248" t="s">
        <v>210</v>
      </c>
      <c r="B448" s="390"/>
      <c r="C448" s="390">
        <f t="shared" ref="C448:AQ448" si="247">C442+SUM(C445:C446)</f>
        <v>0</v>
      </c>
      <c r="D448" s="390">
        <f t="shared" si="247"/>
        <v>0</v>
      </c>
      <c r="E448" s="390">
        <f t="shared" si="247"/>
        <v>0</v>
      </c>
      <c r="F448" s="390">
        <f t="shared" si="247"/>
        <v>0</v>
      </c>
      <c r="G448" s="390">
        <f t="shared" si="247"/>
        <v>0</v>
      </c>
      <c r="H448" s="390">
        <f t="shared" si="247"/>
        <v>0</v>
      </c>
      <c r="I448" s="390">
        <f t="shared" si="247"/>
        <v>0</v>
      </c>
      <c r="J448" s="390">
        <f t="shared" si="247"/>
        <v>0</v>
      </c>
      <c r="K448" s="390">
        <f t="shared" si="247"/>
        <v>0</v>
      </c>
      <c r="L448" s="390">
        <f t="shared" si="247"/>
        <v>0</v>
      </c>
      <c r="M448" s="390">
        <f t="shared" si="247"/>
        <v>0</v>
      </c>
      <c r="N448" s="390">
        <f t="shared" si="247"/>
        <v>0</v>
      </c>
      <c r="O448" s="390">
        <f t="shared" si="247"/>
        <v>0</v>
      </c>
      <c r="P448" s="390">
        <f t="shared" si="247"/>
        <v>0</v>
      </c>
      <c r="Q448" s="390">
        <f t="shared" si="247"/>
        <v>0</v>
      </c>
      <c r="R448" s="390">
        <f t="shared" si="247"/>
        <v>0</v>
      </c>
      <c r="S448" s="390">
        <f t="shared" si="247"/>
        <v>0</v>
      </c>
      <c r="T448" s="390">
        <f t="shared" si="247"/>
        <v>0</v>
      </c>
      <c r="U448" s="390">
        <f t="shared" si="247"/>
        <v>0</v>
      </c>
      <c r="V448" s="390">
        <f t="shared" si="247"/>
        <v>0</v>
      </c>
      <c r="W448" s="390">
        <f t="shared" si="247"/>
        <v>0</v>
      </c>
      <c r="X448" s="390">
        <f t="shared" si="247"/>
        <v>0</v>
      </c>
      <c r="Y448" s="390">
        <f t="shared" si="247"/>
        <v>0</v>
      </c>
      <c r="Z448" s="390">
        <f t="shared" si="247"/>
        <v>0</v>
      </c>
      <c r="AA448" s="390">
        <f t="shared" si="247"/>
        <v>0</v>
      </c>
      <c r="AB448" s="390">
        <f t="shared" si="247"/>
        <v>0</v>
      </c>
      <c r="AC448" s="390">
        <f t="shared" si="247"/>
        <v>0</v>
      </c>
      <c r="AD448" s="390">
        <f t="shared" si="247"/>
        <v>0</v>
      </c>
      <c r="AE448" s="390">
        <f t="shared" si="247"/>
        <v>0</v>
      </c>
      <c r="AF448" s="390">
        <f t="shared" si="247"/>
        <v>0</v>
      </c>
      <c r="AG448" s="390">
        <f t="shared" si="247"/>
        <v>0</v>
      </c>
      <c r="AH448" s="390">
        <f t="shared" si="247"/>
        <v>0</v>
      </c>
      <c r="AI448" s="390">
        <f t="shared" si="247"/>
        <v>0</v>
      </c>
      <c r="AJ448" s="390">
        <f t="shared" si="247"/>
        <v>0</v>
      </c>
      <c r="AK448" s="390">
        <f t="shared" si="247"/>
        <v>0</v>
      </c>
      <c r="AL448" s="390">
        <f t="shared" si="247"/>
        <v>0</v>
      </c>
      <c r="AM448" s="390">
        <f t="shared" si="247"/>
        <v>0</v>
      </c>
      <c r="AN448" s="390">
        <f t="shared" si="247"/>
        <v>0</v>
      </c>
      <c r="AO448" s="390">
        <f t="shared" si="247"/>
        <v>0</v>
      </c>
      <c r="AP448" s="390">
        <f t="shared" si="247"/>
        <v>0</v>
      </c>
      <c r="AQ448" s="390">
        <f t="shared" si="247"/>
        <v>0</v>
      </c>
    </row>
    <row r="449" spans="1:43" ht="15.75" customHeight="1" thickTop="1" x14ac:dyDescent="0.25"/>
    <row r="450" spans="1:43" ht="15.75" customHeight="1" thickBot="1" x14ac:dyDescent="0.4">
      <c r="A450" s="269" t="s">
        <v>53</v>
      </c>
    </row>
    <row r="451" spans="1:43" ht="15.75" customHeight="1" thickTop="1" x14ac:dyDescent="0.3">
      <c r="A451" s="14" t="s">
        <v>211</v>
      </c>
      <c r="C451" s="19">
        <f t="shared" ref="C451:AQ451" si="248">C448-C435</f>
        <v>0</v>
      </c>
      <c r="D451" s="19">
        <f>D448-D435</f>
        <v>0</v>
      </c>
      <c r="E451" s="19">
        <f t="shared" si="248"/>
        <v>0</v>
      </c>
      <c r="F451" s="19">
        <f t="shared" si="248"/>
        <v>0</v>
      </c>
      <c r="G451" s="19">
        <f t="shared" si="248"/>
        <v>0</v>
      </c>
      <c r="H451" s="19">
        <f t="shared" si="248"/>
        <v>0</v>
      </c>
      <c r="I451" s="19">
        <f t="shared" si="248"/>
        <v>0</v>
      </c>
      <c r="J451" s="19">
        <f t="shared" si="248"/>
        <v>0</v>
      </c>
      <c r="K451" s="19">
        <f t="shared" si="248"/>
        <v>0</v>
      </c>
      <c r="L451" s="19">
        <f t="shared" si="248"/>
        <v>0</v>
      </c>
      <c r="M451" s="19">
        <f t="shared" si="248"/>
        <v>0</v>
      </c>
      <c r="N451" s="19">
        <f t="shared" si="248"/>
        <v>0</v>
      </c>
      <c r="O451" s="19">
        <f t="shared" si="248"/>
        <v>0</v>
      </c>
      <c r="P451" s="19">
        <f t="shared" si="248"/>
        <v>0</v>
      </c>
      <c r="Q451" s="19">
        <f t="shared" si="248"/>
        <v>0</v>
      </c>
      <c r="R451" s="19">
        <f t="shared" si="248"/>
        <v>0</v>
      </c>
      <c r="S451" s="19">
        <f t="shared" si="248"/>
        <v>0</v>
      </c>
      <c r="T451" s="19">
        <f t="shared" si="248"/>
        <v>0</v>
      </c>
      <c r="U451" s="19">
        <f t="shared" si="248"/>
        <v>0</v>
      </c>
      <c r="V451" s="19">
        <f t="shared" si="248"/>
        <v>0</v>
      </c>
      <c r="W451" s="19">
        <f t="shared" si="248"/>
        <v>0</v>
      </c>
      <c r="X451" s="19">
        <f t="shared" si="248"/>
        <v>0</v>
      </c>
      <c r="Y451" s="19">
        <f t="shared" si="248"/>
        <v>0</v>
      </c>
      <c r="Z451" s="19">
        <f t="shared" si="248"/>
        <v>0</v>
      </c>
      <c r="AA451" s="19">
        <f t="shared" si="248"/>
        <v>0</v>
      </c>
      <c r="AB451" s="19">
        <f t="shared" si="248"/>
        <v>0</v>
      </c>
      <c r="AC451" s="19">
        <f t="shared" si="248"/>
        <v>0</v>
      </c>
      <c r="AD451" s="19">
        <f t="shared" si="248"/>
        <v>0</v>
      </c>
      <c r="AE451" s="19">
        <f t="shared" si="248"/>
        <v>0</v>
      </c>
      <c r="AF451" s="19">
        <f t="shared" si="248"/>
        <v>0</v>
      </c>
      <c r="AG451" s="19">
        <f t="shared" si="248"/>
        <v>0</v>
      </c>
      <c r="AH451" s="19">
        <f t="shared" si="248"/>
        <v>0</v>
      </c>
      <c r="AI451" s="19">
        <f t="shared" si="248"/>
        <v>0</v>
      </c>
      <c r="AJ451" s="19">
        <f t="shared" si="248"/>
        <v>0</v>
      </c>
      <c r="AK451" s="19">
        <f t="shared" si="248"/>
        <v>0</v>
      </c>
      <c r="AL451" s="19">
        <f t="shared" si="248"/>
        <v>0</v>
      </c>
      <c r="AM451" s="19">
        <f t="shared" si="248"/>
        <v>0</v>
      </c>
      <c r="AN451" s="19">
        <f t="shared" si="248"/>
        <v>0</v>
      </c>
      <c r="AO451" s="19">
        <f t="shared" si="248"/>
        <v>0</v>
      </c>
      <c r="AP451" s="19">
        <f t="shared" si="248"/>
        <v>0</v>
      </c>
      <c r="AQ451" s="19">
        <f t="shared" si="248"/>
        <v>0</v>
      </c>
    </row>
    <row r="452" spans="1:43" ht="15.75" customHeight="1" x14ac:dyDescent="0.3">
      <c r="A452" s="14" t="s">
        <v>212</v>
      </c>
      <c r="C452" s="19">
        <f>C451</f>
        <v>0</v>
      </c>
      <c r="D452" s="19">
        <f t="shared" ref="D452:AQ452" si="249">C452+D451</f>
        <v>0</v>
      </c>
      <c r="E452" s="19">
        <f t="shared" si="249"/>
        <v>0</v>
      </c>
      <c r="F452" s="19">
        <f t="shared" si="249"/>
        <v>0</v>
      </c>
      <c r="G452" s="19">
        <f t="shared" si="249"/>
        <v>0</v>
      </c>
      <c r="H452" s="19">
        <f t="shared" si="249"/>
        <v>0</v>
      </c>
      <c r="I452" s="19">
        <f t="shared" si="249"/>
        <v>0</v>
      </c>
      <c r="J452" s="19">
        <f t="shared" si="249"/>
        <v>0</v>
      </c>
      <c r="K452" s="19">
        <f t="shared" si="249"/>
        <v>0</v>
      </c>
      <c r="L452" s="19">
        <f t="shared" si="249"/>
        <v>0</v>
      </c>
      <c r="M452" s="19">
        <f t="shared" si="249"/>
        <v>0</v>
      </c>
      <c r="N452" s="19">
        <f t="shared" si="249"/>
        <v>0</v>
      </c>
      <c r="O452" s="19">
        <f t="shared" si="249"/>
        <v>0</v>
      </c>
      <c r="P452" s="19">
        <f t="shared" si="249"/>
        <v>0</v>
      </c>
      <c r="Q452" s="19">
        <f t="shared" si="249"/>
        <v>0</v>
      </c>
      <c r="R452" s="19">
        <f t="shared" si="249"/>
        <v>0</v>
      </c>
      <c r="S452" s="19">
        <f t="shared" si="249"/>
        <v>0</v>
      </c>
      <c r="T452" s="19">
        <f t="shared" si="249"/>
        <v>0</v>
      </c>
      <c r="U452" s="19">
        <f t="shared" si="249"/>
        <v>0</v>
      </c>
      <c r="V452" s="19">
        <f t="shared" si="249"/>
        <v>0</v>
      </c>
      <c r="W452" s="19">
        <f t="shared" si="249"/>
        <v>0</v>
      </c>
      <c r="X452" s="19">
        <f t="shared" si="249"/>
        <v>0</v>
      </c>
      <c r="Y452" s="19">
        <f t="shared" si="249"/>
        <v>0</v>
      </c>
      <c r="Z452" s="19">
        <f t="shared" si="249"/>
        <v>0</v>
      </c>
      <c r="AA452" s="19">
        <f t="shared" si="249"/>
        <v>0</v>
      </c>
      <c r="AB452" s="19">
        <f t="shared" si="249"/>
        <v>0</v>
      </c>
      <c r="AC452" s="19">
        <f t="shared" si="249"/>
        <v>0</v>
      </c>
      <c r="AD452" s="19">
        <f t="shared" si="249"/>
        <v>0</v>
      </c>
      <c r="AE452" s="19">
        <f t="shared" si="249"/>
        <v>0</v>
      </c>
      <c r="AF452" s="19">
        <f t="shared" si="249"/>
        <v>0</v>
      </c>
      <c r="AG452" s="19">
        <f t="shared" si="249"/>
        <v>0</v>
      </c>
      <c r="AH452" s="19">
        <f t="shared" si="249"/>
        <v>0</v>
      </c>
      <c r="AI452" s="19">
        <f t="shared" si="249"/>
        <v>0</v>
      </c>
      <c r="AJ452" s="19">
        <f t="shared" si="249"/>
        <v>0</v>
      </c>
      <c r="AK452" s="19">
        <f t="shared" si="249"/>
        <v>0</v>
      </c>
      <c r="AL452" s="19">
        <f t="shared" si="249"/>
        <v>0</v>
      </c>
      <c r="AM452" s="19">
        <f t="shared" si="249"/>
        <v>0</v>
      </c>
      <c r="AN452" s="19">
        <f t="shared" si="249"/>
        <v>0</v>
      </c>
      <c r="AO452" s="19">
        <f t="shared" si="249"/>
        <v>0</v>
      </c>
      <c r="AP452" s="19">
        <f t="shared" si="249"/>
        <v>0</v>
      </c>
      <c r="AQ452" s="19">
        <f t="shared" si="249"/>
        <v>0</v>
      </c>
    </row>
    <row r="453" spans="1:43" ht="15.75" customHeight="1" x14ac:dyDescent="0.3">
      <c r="A453" s="16"/>
      <c r="D453" s="20"/>
    </row>
    <row r="454" spans="1:43" ht="15.75" customHeight="1" x14ac:dyDescent="0.3">
      <c r="A454" s="14" t="s">
        <v>507</v>
      </c>
      <c r="C454" s="19">
        <f>SUM(C451:AQ451)/'Invoer - uitgebreid'!C10</f>
        <v>0</v>
      </c>
    </row>
    <row r="455" spans="1:43" ht="15.75" customHeight="1" x14ac:dyDescent="0.3">
      <c r="A455" s="14" t="s">
        <v>214</v>
      </c>
      <c r="C455" s="19">
        <f>IF(C454&lt;&gt;0,C454/'Invoer - uitgebreid'!B10,0)</f>
        <v>0</v>
      </c>
    </row>
    <row r="456" spans="1:43" ht="15.75" customHeight="1" x14ac:dyDescent="0.45">
      <c r="A456" s="179"/>
    </row>
    <row r="457" spans="1:43" ht="15.75" customHeight="1" thickBot="1" x14ac:dyDescent="0.45">
      <c r="A457" s="5" t="s">
        <v>506</v>
      </c>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row>
    <row r="458" spans="1:43" ht="15.75" customHeight="1" thickTop="1" thickBot="1" x14ac:dyDescent="0.35">
      <c r="C458" s="11"/>
      <c r="D458" s="11" t="s">
        <v>75</v>
      </c>
      <c r="E458" s="11"/>
      <c r="F458" s="11"/>
      <c r="G458" s="11"/>
      <c r="H458" s="11"/>
      <c r="I458" s="11"/>
      <c r="J458" s="11"/>
      <c r="K458" s="11"/>
      <c r="L458" s="11"/>
      <c r="M458" s="11"/>
      <c r="N458" s="11"/>
      <c r="O458" s="11"/>
      <c r="P458" s="11"/>
      <c r="Q458" s="11"/>
      <c r="R458" s="11"/>
      <c r="S458" s="11"/>
      <c r="T458" s="11"/>
      <c r="U458" s="11"/>
      <c r="V458" s="11"/>
      <c r="W458" s="11"/>
    </row>
    <row r="459" spans="1:43" ht="15.75" customHeight="1" thickBot="1" x14ac:dyDescent="0.4">
      <c r="A459" s="269" t="s">
        <v>45</v>
      </c>
      <c r="B459" s="1" t="s">
        <v>205</v>
      </c>
      <c r="C459" s="1">
        <v>0</v>
      </c>
      <c r="D459" s="11">
        <v>1</v>
      </c>
      <c r="E459" s="11">
        <v>2</v>
      </c>
      <c r="F459" s="11">
        <v>3</v>
      </c>
      <c r="G459" s="11">
        <v>4</v>
      </c>
      <c r="H459" s="11">
        <v>5</v>
      </c>
      <c r="I459" s="11">
        <v>6</v>
      </c>
      <c r="J459" s="11">
        <v>7</v>
      </c>
      <c r="K459" s="11">
        <v>8</v>
      </c>
      <c r="L459" s="11">
        <v>9</v>
      </c>
      <c r="M459" s="11">
        <v>10</v>
      </c>
      <c r="N459" s="11">
        <v>11</v>
      </c>
      <c r="O459" s="11">
        <v>12</v>
      </c>
      <c r="P459" s="11">
        <v>13</v>
      </c>
      <c r="Q459" s="11">
        <v>14</v>
      </c>
      <c r="R459" s="11">
        <v>15</v>
      </c>
      <c r="S459" s="11">
        <v>16</v>
      </c>
      <c r="T459" s="11">
        <v>17</v>
      </c>
      <c r="U459" s="11">
        <v>18</v>
      </c>
      <c r="V459" s="11">
        <v>19</v>
      </c>
      <c r="W459" s="11">
        <v>20</v>
      </c>
      <c r="X459" s="11">
        <v>21</v>
      </c>
      <c r="Y459" s="11">
        <v>22</v>
      </c>
      <c r="Z459" s="11">
        <v>23</v>
      </c>
      <c r="AA459" s="11">
        <v>24</v>
      </c>
      <c r="AB459" s="11">
        <v>25</v>
      </c>
      <c r="AC459" s="11">
        <v>26</v>
      </c>
      <c r="AD459" s="11">
        <v>27</v>
      </c>
      <c r="AE459" s="11">
        <v>28</v>
      </c>
      <c r="AF459" s="11">
        <v>29</v>
      </c>
      <c r="AG459" s="11">
        <v>30</v>
      </c>
      <c r="AH459" s="11">
        <v>31</v>
      </c>
      <c r="AI459" s="11">
        <v>32</v>
      </c>
      <c r="AJ459" s="11">
        <v>33</v>
      </c>
      <c r="AK459" s="11">
        <v>34</v>
      </c>
      <c r="AL459" s="11">
        <v>35</v>
      </c>
      <c r="AM459" s="11">
        <v>36</v>
      </c>
      <c r="AN459" s="11">
        <v>37</v>
      </c>
      <c r="AO459" s="11">
        <v>38</v>
      </c>
      <c r="AP459" s="11">
        <v>39</v>
      </c>
      <c r="AQ459" s="11">
        <v>40</v>
      </c>
    </row>
    <row r="460" spans="1:43" ht="15.75" customHeight="1" thickTop="1" thickBot="1" x14ac:dyDescent="0.35">
      <c r="A460" s="14" t="s">
        <v>206</v>
      </c>
      <c r="B460" s="174">
        <f>'Economische variabelen'!AB10</f>
        <v>1830</v>
      </c>
      <c r="C460" s="175">
        <f>B460*'Invoer - uitgebreid'!F10</f>
        <v>0</v>
      </c>
      <c r="D460" s="20">
        <v>0</v>
      </c>
      <c r="E460" s="20">
        <v>0</v>
      </c>
      <c r="F460" s="20">
        <v>0</v>
      </c>
      <c r="G460" s="20">
        <v>0</v>
      </c>
      <c r="H460" s="20">
        <v>0</v>
      </c>
      <c r="I460" s="20">
        <v>0</v>
      </c>
      <c r="J460" s="20">
        <v>0</v>
      </c>
      <c r="K460" s="20">
        <v>0</v>
      </c>
      <c r="L460" s="20">
        <v>0</v>
      </c>
      <c r="M460" s="20">
        <v>0</v>
      </c>
      <c r="N460" s="20">
        <v>0</v>
      </c>
      <c r="O460" s="20">
        <v>0</v>
      </c>
      <c r="P460" s="20">
        <v>0</v>
      </c>
      <c r="Q460" s="20">
        <v>0</v>
      </c>
      <c r="R460" s="20">
        <v>0</v>
      </c>
    </row>
    <row r="461" spans="1:43" ht="15.75" customHeight="1" thickTop="1" thickBot="1" x14ac:dyDescent="0.35">
      <c r="A461" s="14" t="s">
        <v>47</v>
      </c>
      <c r="B461" s="174">
        <f>'Economische variabelen'!AB11</f>
        <v>150</v>
      </c>
      <c r="C461" s="175">
        <f>B461*'Invoer - uitgebreid'!F10</f>
        <v>0</v>
      </c>
      <c r="D461" s="20"/>
      <c r="E461" s="20"/>
      <c r="F461" s="20"/>
      <c r="G461" s="20"/>
      <c r="H461" s="20"/>
      <c r="I461" s="20"/>
      <c r="J461" s="20"/>
      <c r="K461" s="20"/>
      <c r="L461" s="20"/>
      <c r="M461" s="20"/>
      <c r="N461" s="20"/>
      <c r="O461" s="20"/>
      <c r="P461" s="20"/>
      <c r="Q461" s="20"/>
      <c r="R461" s="20"/>
    </row>
    <row r="462" spans="1:43" ht="15.75" customHeight="1" thickTop="1" x14ac:dyDescent="0.25"/>
    <row r="463" spans="1:43" ht="15.75" customHeight="1" thickBot="1" x14ac:dyDescent="0.4">
      <c r="A463" s="269" t="s">
        <v>48</v>
      </c>
      <c r="B463" s="1" t="s">
        <v>205</v>
      </c>
    </row>
    <row r="464" spans="1:43" ht="15.75" customHeight="1" thickTop="1" thickBot="1" x14ac:dyDescent="0.35">
      <c r="A464" s="14" t="s">
        <v>50</v>
      </c>
      <c r="B464" s="174">
        <f>'Economische variabelen'!AB14</f>
        <v>0</v>
      </c>
      <c r="C464" s="20"/>
      <c r="D464" s="175">
        <f>IF(D459&lt;='Invoer - uitgebreid'!$G10,$B464*'Invoer - uitgebreid'!$F10,0)</f>
        <v>0</v>
      </c>
      <c r="E464" s="175">
        <f>IF(E459&lt;='Invoer - uitgebreid'!$G10,$B464*'Invoer - uitgebreid'!$F10,0)</f>
        <v>0</v>
      </c>
      <c r="F464" s="175">
        <f>IF(F459&lt;='Invoer - uitgebreid'!$G10,$B464*'Invoer - uitgebreid'!$F10,0)</f>
        <v>0</v>
      </c>
      <c r="G464" s="175">
        <f>IF(G459&lt;='Invoer - uitgebreid'!$G10,$B464*'Invoer - uitgebreid'!$F10,0)</f>
        <v>0</v>
      </c>
      <c r="H464" s="175">
        <f>IF(H459&lt;='Invoer - uitgebreid'!$G10,$B464*'Invoer - uitgebreid'!$F10,0)</f>
        <v>0</v>
      </c>
      <c r="I464" s="175">
        <f>IF(I459&lt;='Invoer - uitgebreid'!$G10,$B464*'Invoer - uitgebreid'!$F10,0)</f>
        <v>0</v>
      </c>
      <c r="J464" s="175">
        <f>IF(J459&lt;='Invoer - uitgebreid'!$G10,$B464*'Invoer - uitgebreid'!$F10,0)</f>
        <v>0</v>
      </c>
      <c r="K464" s="175">
        <f>IF(K459&lt;='Invoer - uitgebreid'!$G10,$B464*'Invoer - uitgebreid'!$F10,0)</f>
        <v>0</v>
      </c>
      <c r="L464" s="175">
        <f>IF(L459&lt;='Invoer - uitgebreid'!$G10,$B464*'Invoer - uitgebreid'!$F10,0)</f>
        <v>0</v>
      </c>
      <c r="M464" s="175">
        <f>IF(M459&lt;='Invoer - uitgebreid'!$G10,$B464*'Invoer - uitgebreid'!$F10,0)</f>
        <v>0</v>
      </c>
      <c r="N464" s="175">
        <f>IF(N459&lt;='Invoer - uitgebreid'!$G10,$B464*'Invoer - uitgebreid'!$F10,0)</f>
        <v>0</v>
      </c>
      <c r="O464" s="175">
        <f>IF(O459&lt;='Invoer - uitgebreid'!$G10,$B464*'Invoer - uitgebreid'!$F10,0)</f>
        <v>0</v>
      </c>
      <c r="P464" s="175">
        <f>IF(P459&lt;='Invoer - uitgebreid'!$G10,$B464*'Invoer - uitgebreid'!$F10,0)</f>
        <v>0</v>
      </c>
      <c r="Q464" s="175">
        <f>IF(Q459&lt;='Invoer - uitgebreid'!$G10,$B464*'Invoer - uitgebreid'!$F10,0)</f>
        <v>0</v>
      </c>
      <c r="R464" s="175">
        <f>IF(R459&lt;='Invoer - uitgebreid'!$G10,$B464*'Invoer - uitgebreid'!$F10,0)</f>
        <v>0</v>
      </c>
      <c r="S464" s="175">
        <f>IF(S459&lt;='Invoer - uitgebreid'!$G10,$B464*'Invoer - uitgebreid'!$F10,0)</f>
        <v>0</v>
      </c>
      <c r="T464" s="175">
        <f>IF(T459&lt;='Invoer - uitgebreid'!$G10,$B464*'Invoer - uitgebreid'!$F10,0)</f>
        <v>0</v>
      </c>
      <c r="U464" s="175">
        <f>IF(U459&lt;='Invoer - uitgebreid'!$G10,$B464*'Invoer - uitgebreid'!$F10,0)</f>
        <v>0</v>
      </c>
      <c r="V464" s="175">
        <f>IF(V459&lt;='Invoer - uitgebreid'!$G10,$B464*'Invoer - uitgebreid'!$F10,0)</f>
        <v>0</v>
      </c>
      <c r="W464" s="175">
        <f>IF(W459&lt;='Invoer - uitgebreid'!$G10,$B464*'Invoer - uitgebreid'!$F10,0)</f>
        <v>0</v>
      </c>
      <c r="X464" s="175">
        <f>IF(X459&lt;='Invoer - uitgebreid'!$G10,$B464*'Invoer - uitgebreid'!$F10,0)</f>
        <v>0</v>
      </c>
      <c r="Y464" s="175">
        <f>IF(Y459&lt;='Invoer - uitgebreid'!$G10,$B464*'Invoer - uitgebreid'!$F10,0)</f>
        <v>0</v>
      </c>
      <c r="Z464" s="175">
        <f>IF(Z459&lt;='Invoer - uitgebreid'!$G10,$B464*'Invoer - uitgebreid'!$F10,0)</f>
        <v>0</v>
      </c>
      <c r="AA464" s="175">
        <f>IF(AA459&lt;='Invoer - uitgebreid'!$G10,$B464*'Invoer - uitgebreid'!$F10,0)</f>
        <v>0</v>
      </c>
      <c r="AB464" s="175">
        <f>IF(AB459&lt;='Invoer - uitgebreid'!$G10,$B464*'Invoer - uitgebreid'!$F10,0)</f>
        <v>0</v>
      </c>
      <c r="AC464" s="175">
        <f>IF(AC459&lt;='Invoer - uitgebreid'!$G10,$B464*'Invoer - uitgebreid'!$F10,0)</f>
        <v>0</v>
      </c>
      <c r="AD464" s="175">
        <f>IF(AD459&lt;='Invoer - uitgebreid'!$G10,$B464*'Invoer - uitgebreid'!$F10,0)</f>
        <v>0</v>
      </c>
      <c r="AE464" s="175">
        <f>IF(AE459&lt;='Invoer - uitgebreid'!$G10,$B464*'Invoer - uitgebreid'!$F10,0)</f>
        <v>0</v>
      </c>
      <c r="AF464" s="175">
        <f>IF(AF459&lt;='Invoer - uitgebreid'!$G10,$B464*'Invoer - uitgebreid'!$F10,0)</f>
        <v>0</v>
      </c>
      <c r="AG464" s="175">
        <f>IF(AG459&lt;='Invoer - uitgebreid'!$G10,$B464*'Invoer - uitgebreid'!$F10,0)</f>
        <v>0</v>
      </c>
      <c r="AH464" s="175">
        <f>IF(AH459&lt;='Invoer - uitgebreid'!$G10,$B464*'Invoer - uitgebreid'!$F10,0)</f>
        <v>0</v>
      </c>
      <c r="AI464" s="175">
        <f>IF(AI459&lt;='Invoer - uitgebreid'!$G10,$B464*'Invoer - uitgebreid'!$F10,0)</f>
        <v>0</v>
      </c>
      <c r="AJ464" s="175">
        <f>IF(AJ459&lt;='Invoer - uitgebreid'!$G10,$B464*'Invoer - uitgebreid'!$F10,0)</f>
        <v>0</v>
      </c>
      <c r="AK464" s="175">
        <f>IF(AK459&lt;='Invoer - uitgebreid'!$G10,$B464*'Invoer - uitgebreid'!$F10,0)</f>
        <v>0</v>
      </c>
      <c r="AL464" s="175">
        <f>IF(AL459&lt;='Invoer - uitgebreid'!$G10,$B464*'Invoer - uitgebreid'!$F10,0)</f>
        <v>0</v>
      </c>
      <c r="AM464" s="175">
        <f>IF(AM459&lt;='Invoer - uitgebreid'!$G10,$B464*'Invoer - uitgebreid'!$F10,0)</f>
        <v>0</v>
      </c>
      <c r="AN464" s="175">
        <f>IF(AN459&lt;='Invoer - uitgebreid'!$G10,$B464*'Invoer - uitgebreid'!$F10,0)</f>
        <v>0</v>
      </c>
      <c r="AO464" s="175">
        <f>IF(AO459&lt;='Invoer - uitgebreid'!$G10,$B464*'Invoer - uitgebreid'!$F10,0)</f>
        <v>0</v>
      </c>
      <c r="AP464" s="175">
        <f>IF(AP459&lt;='Invoer - uitgebreid'!$G10,$B464*'Invoer - uitgebreid'!$F10,0)</f>
        <v>0</v>
      </c>
      <c r="AQ464" s="175">
        <f>IF(AQ459&lt;='Invoer - uitgebreid'!$G10,$B464*'Invoer - uitgebreid'!$F10,0)</f>
        <v>0</v>
      </c>
    </row>
    <row r="465" spans="1:43" ht="15.75" customHeight="1" thickTop="1" thickBot="1" x14ac:dyDescent="0.35">
      <c r="A465" s="14" t="s">
        <v>49</v>
      </c>
      <c r="B465" s="174">
        <f>'Economische variabelen'!AB15</f>
        <v>0</v>
      </c>
      <c r="C465" s="20"/>
      <c r="D465" s="175">
        <f>IF(D459&lt;='Invoer - uitgebreid'!$G10,$B465*'Invoer - uitgebreid'!$F10,0)</f>
        <v>0</v>
      </c>
      <c r="E465" s="175">
        <f>IF(E459&lt;='Invoer - uitgebreid'!$G10,$B465*'Invoer - uitgebreid'!$F10,0)</f>
        <v>0</v>
      </c>
      <c r="F465" s="175">
        <f>IF(F459&lt;='Invoer - uitgebreid'!$G10,$B465*'Invoer - uitgebreid'!$F10,0)</f>
        <v>0</v>
      </c>
      <c r="G465" s="175">
        <f>IF(G459&lt;='Invoer - uitgebreid'!$G10,$B465*'Invoer - uitgebreid'!$F10,0)</f>
        <v>0</v>
      </c>
      <c r="H465" s="175">
        <f>IF(H459&lt;='Invoer - uitgebreid'!$G10,$B465*'Invoer - uitgebreid'!$F10,0)</f>
        <v>0</v>
      </c>
      <c r="I465" s="175">
        <f>IF(I459&lt;='Invoer - uitgebreid'!$G10,$B465*'Invoer - uitgebreid'!$F10,0)</f>
        <v>0</v>
      </c>
      <c r="J465" s="175">
        <f>IF(J459&lt;='Invoer - uitgebreid'!$G10,$B465*'Invoer - uitgebreid'!$F10,0)</f>
        <v>0</v>
      </c>
      <c r="K465" s="175">
        <f>IF(K459&lt;='Invoer - uitgebreid'!$G10,$B465*'Invoer - uitgebreid'!$F10,0)</f>
        <v>0</v>
      </c>
      <c r="L465" s="175">
        <f>IF(L459&lt;='Invoer - uitgebreid'!$G10,$B465*'Invoer - uitgebreid'!$F10,0)</f>
        <v>0</v>
      </c>
      <c r="M465" s="175">
        <f>IF(M459&lt;='Invoer - uitgebreid'!$G10,$B465*'Invoer - uitgebreid'!$F10,0)</f>
        <v>0</v>
      </c>
      <c r="N465" s="175">
        <f>IF(N459&lt;='Invoer - uitgebreid'!$G10,$B465*'Invoer - uitgebreid'!$F10,0)</f>
        <v>0</v>
      </c>
      <c r="O465" s="175">
        <f>IF(O459&lt;='Invoer - uitgebreid'!$G10,$B465*'Invoer - uitgebreid'!$F10,0)</f>
        <v>0</v>
      </c>
      <c r="P465" s="175">
        <f>IF(P459&lt;='Invoer - uitgebreid'!$G10,$B465*'Invoer - uitgebreid'!$F10,0)</f>
        <v>0</v>
      </c>
      <c r="Q465" s="175">
        <f>IF(Q459&lt;='Invoer - uitgebreid'!$G10,$B465*'Invoer - uitgebreid'!$F10,0)</f>
        <v>0</v>
      </c>
      <c r="R465" s="175">
        <f>IF(R459&lt;='Invoer - uitgebreid'!$G10,$B465*'Invoer - uitgebreid'!$F10,0)</f>
        <v>0</v>
      </c>
      <c r="S465" s="175">
        <f>IF(S459&lt;='Invoer - uitgebreid'!$G10,$B465*'Invoer - uitgebreid'!$F10,0)</f>
        <v>0</v>
      </c>
      <c r="T465" s="175">
        <f>IF(T459&lt;='Invoer - uitgebreid'!$G10,$B465*'Invoer - uitgebreid'!$F10,0)</f>
        <v>0</v>
      </c>
      <c r="U465" s="175">
        <f>IF(U459&lt;='Invoer - uitgebreid'!$G10,$B465*'Invoer - uitgebreid'!$F10,0)</f>
        <v>0</v>
      </c>
      <c r="V465" s="175">
        <f>IF(V459&lt;='Invoer - uitgebreid'!$G10,$B465*'Invoer - uitgebreid'!$F10,0)</f>
        <v>0</v>
      </c>
      <c r="W465" s="175">
        <f>IF(W459&lt;='Invoer - uitgebreid'!$G10,$B465*'Invoer - uitgebreid'!$F10,0)</f>
        <v>0</v>
      </c>
      <c r="X465" s="175">
        <f>IF(X459&lt;='Invoer - uitgebreid'!$G10,$B465*'Invoer - uitgebreid'!$F10,0)</f>
        <v>0</v>
      </c>
      <c r="Y465" s="175">
        <f>IF(Y459&lt;='Invoer - uitgebreid'!$G10,$B465*'Invoer - uitgebreid'!$F10,0)</f>
        <v>0</v>
      </c>
      <c r="Z465" s="175">
        <f>IF(Z459&lt;='Invoer - uitgebreid'!$G10,$B465*'Invoer - uitgebreid'!$F10,0)</f>
        <v>0</v>
      </c>
      <c r="AA465" s="175">
        <f>IF(AA459&lt;='Invoer - uitgebreid'!$G10,$B465*'Invoer - uitgebreid'!$F10,0)</f>
        <v>0</v>
      </c>
      <c r="AB465" s="175">
        <f>IF(AB459&lt;='Invoer - uitgebreid'!$G10,$B465*'Invoer - uitgebreid'!$F10,0)</f>
        <v>0</v>
      </c>
      <c r="AC465" s="175">
        <f>IF(AC459&lt;='Invoer - uitgebreid'!$G10,$B465*'Invoer - uitgebreid'!$F10,0)</f>
        <v>0</v>
      </c>
      <c r="AD465" s="175">
        <f>IF(AD459&lt;='Invoer - uitgebreid'!$G10,$B465*'Invoer - uitgebreid'!$F10,0)</f>
        <v>0</v>
      </c>
      <c r="AE465" s="175">
        <f>IF(AE459&lt;='Invoer - uitgebreid'!$G10,$B465*'Invoer - uitgebreid'!$F10,0)</f>
        <v>0</v>
      </c>
      <c r="AF465" s="175">
        <f>IF(AF459&lt;='Invoer - uitgebreid'!$G10,$B465*'Invoer - uitgebreid'!$F10,0)</f>
        <v>0</v>
      </c>
      <c r="AG465" s="175">
        <f>IF(AG459&lt;='Invoer - uitgebreid'!$G10,$B465*'Invoer - uitgebreid'!$F10,0)</f>
        <v>0</v>
      </c>
      <c r="AH465" s="175">
        <f>IF(AH459&lt;='Invoer - uitgebreid'!$G10,$B465*'Invoer - uitgebreid'!$F10,0)</f>
        <v>0</v>
      </c>
      <c r="AI465" s="175">
        <f>IF(AI459&lt;='Invoer - uitgebreid'!$G10,$B465*'Invoer - uitgebreid'!$F10,0)</f>
        <v>0</v>
      </c>
      <c r="AJ465" s="175">
        <f>IF(AJ459&lt;='Invoer - uitgebreid'!$G10,$B465*'Invoer - uitgebreid'!$F10,0)</f>
        <v>0</v>
      </c>
      <c r="AK465" s="175">
        <f>IF(AK459&lt;='Invoer - uitgebreid'!$G10,$B465*'Invoer - uitgebreid'!$F10,0)</f>
        <v>0</v>
      </c>
      <c r="AL465" s="175">
        <f>IF(AL459&lt;='Invoer - uitgebreid'!$G10,$B465*'Invoer - uitgebreid'!$F10,0)</f>
        <v>0</v>
      </c>
      <c r="AM465" s="175">
        <f>IF(AM459&lt;='Invoer - uitgebreid'!$G10,$B465*'Invoer - uitgebreid'!$F10,0)</f>
        <v>0</v>
      </c>
      <c r="AN465" s="175">
        <f>IF(AN459&lt;='Invoer - uitgebreid'!$G10,$B465*'Invoer - uitgebreid'!$F10,0)</f>
        <v>0</v>
      </c>
      <c r="AO465" s="175">
        <f>IF(AO459&lt;='Invoer - uitgebreid'!$G10,$B465*'Invoer - uitgebreid'!$F10,0)</f>
        <v>0</v>
      </c>
      <c r="AP465" s="175">
        <f>IF(AP459&lt;='Invoer - uitgebreid'!$G10,$B465*'Invoer - uitgebreid'!$F10,0)</f>
        <v>0</v>
      </c>
      <c r="AQ465" s="175">
        <f>IF(AQ459&lt;='Invoer - uitgebreid'!$G10,$B465*'Invoer - uitgebreid'!$F10,0)</f>
        <v>0</v>
      </c>
    </row>
    <row r="466" spans="1:43" ht="15" customHeight="1" thickTop="1" thickBot="1" x14ac:dyDescent="0.35">
      <c r="A466" s="14" t="s">
        <v>343</v>
      </c>
      <c r="B466" s="174">
        <f>'Economische variabelen'!AB16</f>
        <v>0</v>
      </c>
      <c r="C466" s="20"/>
      <c r="D466" s="175">
        <f>IF(D459&lt;='Invoer - uitgebreid'!$G10,$B466*'Invoer - uitgebreid'!$F10,0)</f>
        <v>0</v>
      </c>
      <c r="E466" s="175">
        <f>IF(E459&lt;='Invoer - uitgebreid'!$G10,$B466*'Invoer - uitgebreid'!$F10,0)</f>
        <v>0</v>
      </c>
      <c r="F466" s="175">
        <f>IF(F459&lt;='Invoer - uitgebreid'!$G10,$B466*'Invoer - uitgebreid'!$F10,0)</f>
        <v>0</v>
      </c>
      <c r="G466" s="175">
        <f>IF(G459&lt;='Invoer - uitgebreid'!$G10,$B466*'Invoer - uitgebreid'!$F10,0)</f>
        <v>0</v>
      </c>
      <c r="H466" s="175">
        <f>IF(H459&lt;='Invoer - uitgebreid'!$G10,$B466*'Invoer - uitgebreid'!$F10,0)</f>
        <v>0</v>
      </c>
      <c r="I466" s="175">
        <f>IF(I459&lt;='Invoer - uitgebreid'!$G10,$B466*'Invoer - uitgebreid'!$F10,0)</f>
        <v>0</v>
      </c>
      <c r="J466" s="175">
        <f>IF(J459&lt;='Invoer - uitgebreid'!$G10,$B466*'Invoer - uitgebreid'!$F10,0)</f>
        <v>0</v>
      </c>
      <c r="K466" s="175">
        <f>IF(K459&lt;='Invoer - uitgebreid'!$G10,$B466*'Invoer - uitgebreid'!$F10,0)</f>
        <v>0</v>
      </c>
      <c r="L466" s="175">
        <f>IF(L459&lt;='Invoer - uitgebreid'!$G10,$B466*'Invoer - uitgebreid'!$F10,0)</f>
        <v>0</v>
      </c>
      <c r="M466" s="175">
        <f>IF(M459&lt;='Invoer - uitgebreid'!$G10,$B466*'Invoer - uitgebreid'!$F10,0)</f>
        <v>0</v>
      </c>
      <c r="N466" s="175">
        <f>IF(N459&lt;='Invoer - uitgebreid'!$G10,$B466*'Invoer - uitgebreid'!$F10,0)</f>
        <v>0</v>
      </c>
      <c r="O466" s="175">
        <f>IF(O459&lt;='Invoer - uitgebreid'!$G10,$B466*'Invoer - uitgebreid'!$F10,0)</f>
        <v>0</v>
      </c>
      <c r="P466" s="175">
        <f>IF(P459&lt;='Invoer - uitgebreid'!$G10,$B466*'Invoer - uitgebreid'!$F10,0)</f>
        <v>0</v>
      </c>
      <c r="Q466" s="175">
        <f>IF(Q459&lt;='Invoer - uitgebreid'!$G10,$B466*'Invoer - uitgebreid'!$F10,0)</f>
        <v>0</v>
      </c>
      <c r="R466" s="175">
        <f>IF(R459&lt;='Invoer - uitgebreid'!$G10,$B466*'Invoer - uitgebreid'!$F10,0)</f>
        <v>0</v>
      </c>
      <c r="S466" s="175">
        <f>IF(S459&lt;='Invoer - uitgebreid'!$G10,$B466*'Invoer - uitgebreid'!$F10,0)</f>
        <v>0</v>
      </c>
      <c r="T466" s="175">
        <f>IF(T459&lt;='Invoer - uitgebreid'!$G10,$B466*'Invoer - uitgebreid'!$F10,0)</f>
        <v>0</v>
      </c>
      <c r="U466" s="175">
        <f>IF(U459&lt;='Invoer - uitgebreid'!$G10,$B466*'Invoer - uitgebreid'!$F10,0)</f>
        <v>0</v>
      </c>
      <c r="V466" s="175">
        <f>IF(V459&lt;='Invoer - uitgebreid'!$G10,$B466*'Invoer - uitgebreid'!$F10,0)</f>
        <v>0</v>
      </c>
      <c r="W466" s="175">
        <f>IF(W459&lt;='Invoer - uitgebreid'!$G10,$B466*'Invoer - uitgebreid'!$F10,0)</f>
        <v>0</v>
      </c>
      <c r="X466" s="175">
        <f>IF(X459&lt;='Invoer - uitgebreid'!$G10,$B466*'Invoer - uitgebreid'!$F10,0)</f>
        <v>0</v>
      </c>
      <c r="Y466" s="175">
        <f>IF(Y459&lt;='Invoer - uitgebreid'!$G10,$B466*'Invoer - uitgebreid'!$F10,0)</f>
        <v>0</v>
      </c>
      <c r="Z466" s="175">
        <f>IF(Z459&lt;='Invoer - uitgebreid'!$G10,$B466*'Invoer - uitgebreid'!$F10,0)</f>
        <v>0</v>
      </c>
      <c r="AA466" s="175">
        <f>IF(AA459&lt;='Invoer - uitgebreid'!$G10,$B466*'Invoer - uitgebreid'!$F10,0)</f>
        <v>0</v>
      </c>
      <c r="AB466" s="175">
        <f>IF(AB459&lt;='Invoer - uitgebreid'!$G10,$B466*'Invoer - uitgebreid'!$F10,0)</f>
        <v>0</v>
      </c>
      <c r="AC466" s="175">
        <f>IF(AC459&lt;='Invoer - uitgebreid'!$G10,$B466*'Invoer - uitgebreid'!$F10,0)</f>
        <v>0</v>
      </c>
      <c r="AD466" s="175">
        <f>IF(AD459&lt;='Invoer - uitgebreid'!$G10,$B466*'Invoer - uitgebreid'!$F10,0)</f>
        <v>0</v>
      </c>
      <c r="AE466" s="175">
        <f>IF(AE459&lt;='Invoer - uitgebreid'!$G10,$B466*'Invoer - uitgebreid'!$F10,0)</f>
        <v>0</v>
      </c>
      <c r="AF466" s="175">
        <f>IF(AF459&lt;='Invoer - uitgebreid'!$G10,$B466*'Invoer - uitgebreid'!$F10,0)</f>
        <v>0</v>
      </c>
      <c r="AG466" s="175">
        <f>IF(AG459&lt;='Invoer - uitgebreid'!$G10,$B466*'Invoer - uitgebreid'!$F10,0)</f>
        <v>0</v>
      </c>
      <c r="AH466" s="175">
        <f>IF(AH459&lt;='Invoer - uitgebreid'!$G10,$B466*'Invoer - uitgebreid'!$F10,0)</f>
        <v>0</v>
      </c>
      <c r="AI466" s="175">
        <f>IF(AI459&lt;='Invoer - uitgebreid'!$G10,$B466*'Invoer - uitgebreid'!$F10,0)</f>
        <v>0</v>
      </c>
      <c r="AJ466" s="175">
        <f>IF(AJ459&lt;='Invoer - uitgebreid'!$G10,$B466*'Invoer - uitgebreid'!$F10,0)</f>
        <v>0</v>
      </c>
      <c r="AK466" s="175">
        <f>IF(AK459&lt;='Invoer - uitgebreid'!$G10,$B466*'Invoer - uitgebreid'!$F10,0)</f>
        <v>0</v>
      </c>
      <c r="AL466" s="175">
        <f>IF(AL459&lt;='Invoer - uitgebreid'!$G10,$B466*'Invoer - uitgebreid'!$F10,0)</f>
        <v>0</v>
      </c>
      <c r="AM466" s="175">
        <f>IF(AM459&lt;='Invoer - uitgebreid'!$G10,$B466*'Invoer - uitgebreid'!$F10,0)</f>
        <v>0</v>
      </c>
      <c r="AN466" s="175">
        <f>IF(AN459&lt;='Invoer - uitgebreid'!$G10,$B466*'Invoer - uitgebreid'!$F10,0)</f>
        <v>0</v>
      </c>
      <c r="AO466" s="175">
        <f>IF(AO459&lt;='Invoer - uitgebreid'!$G10,$B466*'Invoer - uitgebreid'!$F10,0)</f>
        <v>0</v>
      </c>
      <c r="AP466" s="175">
        <f>IF(AP459&lt;='Invoer - uitgebreid'!$G10,$B466*'Invoer - uitgebreid'!$F10,0)</f>
        <v>0</v>
      </c>
      <c r="AQ466" s="175">
        <f>IF(AQ459&lt;='Invoer - uitgebreid'!$G10,$B466*'Invoer - uitgebreid'!$F10,0)</f>
        <v>0</v>
      </c>
    </row>
    <row r="467" spans="1:43" ht="15" customHeight="1" thickTop="1" thickBot="1" x14ac:dyDescent="0.35">
      <c r="A467" s="14" t="s">
        <v>63</v>
      </c>
      <c r="B467" s="174">
        <f>'Economische variabelen'!AB17</f>
        <v>350</v>
      </c>
      <c r="C467" s="20"/>
      <c r="D467" s="243">
        <f>IF(D459&lt;='Invoer - uitgebreid'!$G10,$B467*'Invoer - uitgebreid'!$F10,0)</f>
        <v>0</v>
      </c>
      <c r="E467" s="243">
        <f>IF(E459&lt;='Invoer - uitgebreid'!$G10,$B467*'Invoer - uitgebreid'!$F10,0)</f>
        <v>0</v>
      </c>
      <c r="F467" s="243">
        <f>IF(F459&lt;='Invoer - uitgebreid'!$G10,$B467*'Invoer - uitgebreid'!$F10,0)</f>
        <v>0</v>
      </c>
      <c r="G467" s="243">
        <f>IF(G459&lt;='Invoer - uitgebreid'!$G10,$B467*'Invoer - uitgebreid'!$F10,0)</f>
        <v>0</v>
      </c>
      <c r="H467" s="243">
        <f>IF(H459&lt;='Invoer - uitgebreid'!$G10,$B467*'Invoer - uitgebreid'!$F10,0)</f>
        <v>0</v>
      </c>
      <c r="I467" s="243">
        <f>IF(I459&lt;='Invoer - uitgebreid'!$G10,$B467*'Invoer - uitgebreid'!$F10,0)</f>
        <v>0</v>
      </c>
      <c r="J467" s="243">
        <f>IF(J459&lt;='Invoer - uitgebreid'!$G10,$B467*'Invoer - uitgebreid'!$F10,0)</f>
        <v>0</v>
      </c>
      <c r="K467" s="243">
        <f>IF(K459&lt;='Invoer - uitgebreid'!$G10,$B467*'Invoer - uitgebreid'!$F10,0)</f>
        <v>0</v>
      </c>
      <c r="L467" s="243">
        <f>IF(L459&lt;='Invoer - uitgebreid'!$G10,$B467*'Invoer - uitgebreid'!$F10,0)</f>
        <v>0</v>
      </c>
      <c r="M467" s="243">
        <f>IF(M459&lt;='Invoer - uitgebreid'!$G10,$B467*'Invoer - uitgebreid'!$F10,0)</f>
        <v>0</v>
      </c>
      <c r="N467" s="243">
        <f>IF(N459&lt;='Invoer - uitgebreid'!$G10,$B467*'Invoer - uitgebreid'!$F10,0)</f>
        <v>0</v>
      </c>
      <c r="O467" s="243">
        <f>IF(O459&lt;='Invoer - uitgebreid'!$G10,$B467*'Invoer - uitgebreid'!$F10,0)</f>
        <v>0</v>
      </c>
      <c r="P467" s="243">
        <f>IF(P459&lt;='Invoer - uitgebreid'!$G10,$B467*'Invoer - uitgebreid'!$F10,0)</f>
        <v>0</v>
      </c>
      <c r="Q467" s="243">
        <f>IF(Q459&lt;='Invoer - uitgebreid'!$G10,$B467*'Invoer - uitgebreid'!$F10,0)</f>
        <v>0</v>
      </c>
      <c r="R467" s="243">
        <f>IF(R459&lt;='Invoer - uitgebreid'!$G10,$B467*'Invoer - uitgebreid'!$F10,0)</f>
        <v>0</v>
      </c>
      <c r="S467" s="243">
        <f>IF(S459&lt;='Invoer - uitgebreid'!$G10,$B467*'Invoer - uitgebreid'!$F10,0)</f>
        <v>0</v>
      </c>
      <c r="T467" s="243">
        <f>IF(T459&lt;='Invoer - uitgebreid'!$G10,$B467*'Invoer - uitgebreid'!$F10,0)</f>
        <v>0</v>
      </c>
      <c r="U467" s="243">
        <f>IF(U459&lt;='Invoer - uitgebreid'!$G10,$B467*'Invoer - uitgebreid'!$F10,0)</f>
        <v>0</v>
      </c>
      <c r="V467" s="243">
        <f>IF(V459&lt;='Invoer - uitgebreid'!$G10,$B467*'Invoer - uitgebreid'!$F10,0)</f>
        <v>0</v>
      </c>
      <c r="W467" s="243">
        <f>IF(W459&lt;='Invoer - uitgebreid'!$G10,$B467*'Invoer - uitgebreid'!$F10,0)</f>
        <v>0</v>
      </c>
      <c r="X467" s="243">
        <f>IF(X459&lt;='Invoer - uitgebreid'!$G10,$B467*'Invoer - uitgebreid'!$F10,0)</f>
        <v>0</v>
      </c>
      <c r="Y467" s="243">
        <f>IF(Y459&lt;='Invoer - uitgebreid'!$G10,$B467*'Invoer - uitgebreid'!$F10,0)</f>
        <v>0</v>
      </c>
      <c r="Z467" s="243">
        <f>IF(Z459&lt;='Invoer - uitgebreid'!$G10,$B467*'Invoer - uitgebreid'!$F10,0)</f>
        <v>0</v>
      </c>
      <c r="AA467" s="243">
        <f>IF(AA459&lt;='Invoer - uitgebreid'!$G10,$B467*'Invoer - uitgebreid'!$F10,0)</f>
        <v>0</v>
      </c>
      <c r="AB467" s="243">
        <f>IF(AB459&lt;='Invoer - uitgebreid'!$G10,$B467*'Invoer - uitgebreid'!$F10,0)</f>
        <v>0</v>
      </c>
      <c r="AC467" s="243">
        <f>IF(AC459&lt;='Invoer - uitgebreid'!$G10,$B467*'Invoer - uitgebreid'!$F10,0)</f>
        <v>0</v>
      </c>
      <c r="AD467" s="243">
        <f>IF(AD459&lt;='Invoer - uitgebreid'!$G10,$B467*'Invoer - uitgebreid'!$F10,0)</f>
        <v>0</v>
      </c>
      <c r="AE467" s="243">
        <f>IF(AE459&lt;='Invoer - uitgebreid'!$G10,$B467*'Invoer - uitgebreid'!$F10,0)</f>
        <v>0</v>
      </c>
      <c r="AF467" s="243">
        <f>IF(AF459&lt;='Invoer - uitgebreid'!$G10,$B467*'Invoer - uitgebreid'!$F10,0)</f>
        <v>0</v>
      </c>
      <c r="AG467" s="243">
        <f>IF(AG459&lt;='Invoer - uitgebreid'!$G10,$B467*'Invoer - uitgebreid'!$F10,0)</f>
        <v>0</v>
      </c>
      <c r="AH467" s="243">
        <f>IF(AH459&lt;='Invoer - uitgebreid'!$G10,$B467*'Invoer - uitgebreid'!$F10,0)</f>
        <v>0</v>
      </c>
      <c r="AI467" s="243">
        <f>IF(AI459&lt;='Invoer - uitgebreid'!$G10,$B467*'Invoer - uitgebreid'!$F10,0)</f>
        <v>0</v>
      </c>
      <c r="AJ467" s="243">
        <f>IF(AJ459&lt;='Invoer - uitgebreid'!$G10,$B467*'Invoer - uitgebreid'!$F10,0)</f>
        <v>0</v>
      </c>
      <c r="AK467" s="243">
        <f>IF(AK459&lt;='Invoer - uitgebreid'!$G10,$B467*'Invoer - uitgebreid'!$F10,0)</f>
        <v>0</v>
      </c>
      <c r="AL467" s="243">
        <f>IF(AL459&lt;='Invoer - uitgebreid'!$G10,$B467*'Invoer - uitgebreid'!$F10,0)</f>
        <v>0</v>
      </c>
      <c r="AM467" s="243">
        <f>IF(AM459&lt;='Invoer - uitgebreid'!$G10,$B467*'Invoer - uitgebreid'!$F10,0)</f>
        <v>0</v>
      </c>
      <c r="AN467" s="243">
        <f>IF(AN459&lt;='Invoer - uitgebreid'!$G10,$B467*'Invoer - uitgebreid'!$F10,0)</f>
        <v>0</v>
      </c>
      <c r="AO467" s="243">
        <f>IF(AO459&lt;='Invoer - uitgebreid'!$G10,$B467*'Invoer - uitgebreid'!$F10,0)</f>
        <v>0</v>
      </c>
      <c r="AP467" s="243">
        <f>IF(AP459&lt;='Invoer - uitgebreid'!$G10,$B467*'Invoer - uitgebreid'!$F10,0)</f>
        <v>0</v>
      </c>
      <c r="AQ467" s="243">
        <f>IF(AQ459&lt;='Invoer - uitgebreid'!$G10,$B467*'Invoer - uitgebreid'!$F10,0)</f>
        <v>0</v>
      </c>
    </row>
    <row r="468" spans="1:43" ht="15.75" customHeight="1" thickTop="1" x14ac:dyDescent="0.3">
      <c r="A468" s="16"/>
      <c r="B468" s="20"/>
      <c r="C468" s="20"/>
      <c r="D468" s="20"/>
      <c r="E468" s="20"/>
      <c r="F468" s="20"/>
      <c r="G468" s="20"/>
      <c r="H468" s="20"/>
      <c r="I468" s="20"/>
      <c r="J468" s="20"/>
      <c r="K468" s="20"/>
      <c r="L468" s="20"/>
      <c r="M468" s="20"/>
      <c r="N468" s="20"/>
      <c r="O468" s="20"/>
      <c r="P468" s="20"/>
      <c r="Q468" s="20"/>
      <c r="R468" s="20"/>
    </row>
    <row r="469" spans="1:43" ht="15.75" customHeight="1" thickBot="1" x14ac:dyDescent="0.35">
      <c r="A469" s="248" t="s">
        <v>198</v>
      </c>
      <c r="B469" s="390">
        <f>SUM(B464:B466)</f>
        <v>0</v>
      </c>
      <c r="C469" s="390">
        <f>SUM(C460:C467)</f>
        <v>0</v>
      </c>
      <c r="D469" s="390">
        <f t="shared" ref="D469:AQ469" si="250">SUM(D460:D467)</f>
        <v>0</v>
      </c>
      <c r="E469" s="390">
        <f t="shared" si="250"/>
        <v>0</v>
      </c>
      <c r="F469" s="390">
        <f t="shared" si="250"/>
        <v>0</v>
      </c>
      <c r="G469" s="390">
        <f t="shared" si="250"/>
        <v>0</v>
      </c>
      <c r="H469" s="390">
        <f t="shared" si="250"/>
        <v>0</v>
      </c>
      <c r="I469" s="390">
        <f t="shared" si="250"/>
        <v>0</v>
      </c>
      <c r="J469" s="390">
        <f t="shared" si="250"/>
        <v>0</v>
      </c>
      <c r="K469" s="390">
        <f t="shared" si="250"/>
        <v>0</v>
      </c>
      <c r="L469" s="390">
        <f t="shared" si="250"/>
        <v>0</v>
      </c>
      <c r="M469" s="390">
        <f t="shared" si="250"/>
        <v>0</v>
      </c>
      <c r="N469" s="390">
        <f t="shared" si="250"/>
        <v>0</v>
      </c>
      <c r="O469" s="390">
        <f t="shared" si="250"/>
        <v>0</v>
      </c>
      <c r="P469" s="390">
        <f t="shared" si="250"/>
        <v>0</v>
      </c>
      <c r="Q469" s="390">
        <f t="shared" si="250"/>
        <v>0</v>
      </c>
      <c r="R469" s="390">
        <f t="shared" si="250"/>
        <v>0</v>
      </c>
      <c r="S469" s="390">
        <f t="shared" si="250"/>
        <v>0</v>
      </c>
      <c r="T469" s="390">
        <f t="shared" si="250"/>
        <v>0</v>
      </c>
      <c r="U469" s="390">
        <f t="shared" si="250"/>
        <v>0</v>
      </c>
      <c r="V469" s="390">
        <f t="shared" si="250"/>
        <v>0</v>
      </c>
      <c r="W469" s="390">
        <f t="shared" si="250"/>
        <v>0</v>
      </c>
      <c r="X469" s="390">
        <f t="shared" si="250"/>
        <v>0</v>
      </c>
      <c r="Y469" s="390">
        <f t="shared" si="250"/>
        <v>0</v>
      </c>
      <c r="Z469" s="390">
        <f t="shared" si="250"/>
        <v>0</v>
      </c>
      <c r="AA469" s="390">
        <f t="shared" si="250"/>
        <v>0</v>
      </c>
      <c r="AB469" s="390">
        <f t="shared" si="250"/>
        <v>0</v>
      </c>
      <c r="AC469" s="390">
        <f t="shared" si="250"/>
        <v>0</v>
      </c>
      <c r="AD469" s="390">
        <f t="shared" si="250"/>
        <v>0</v>
      </c>
      <c r="AE469" s="390">
        <f t="shared" si="250"/>
        <v>0</v>
      </c>
      <c r="AF469" s="390">
        <f t="shared" si="250"/>
        <v>0</v>
      </c>
      <c r="AG469" s="390">
        <f t="shared" si="250"/>
        <v>0</v>
      </c>
      <c r="AH469" s="390">
        <f t="shared" si="250"/>
        <v>0</v>
      </c>
      <c r="AI469" s="390">
        <f t="shared" si="250"/>
        <v>0</v>
      </c>
      <c r="AJ469" s="390">
        <f t="shared" si="250"/>
        <v>0</v>
      </c>
      <c r="AK469" s="390">
        <f t="shared" si="250"/>
        <v>0</v>
      </c>
      <c r="AL469" s="390">
        <f t="shared" si="250"/>
        <v>0</v>
      </c>
      <c r="AM469" s="390">
        <f t="shared" si="250"/>
        <v>0</v>
      </c>
      <c r="AN469" s="390">
        <f t="shared" si="250"/>
        <v>0</v>
      </c>
      <c r="AO469" s="390">
        <f t="shared" si="250"/>
        <v>0</v>
      </c>
      <c r="AP469" s="390">
        <f t="shared" si="250"/>
        <v>0</v>
      </c>
      <c r="AQ469" s="390">
        <f t="shared" si="250"/>
        <v>0</v>
      </c>
    </row>
    <row r="470" spans="1:43" ht="15.75" customHeight="1" thickTop="1" x14ac:dyDescent="0.3">
      <c r="A470" s="18"/>
      <c r="B470" s="20"/>
      <c r="C470" s="177"/>
      <c r="D470" s="177"/>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77"/>
      <c r="AK470" s="177"/>
      <c r="AL470" s="177"/>
      <c r="AM470" s="177"/>
      <c r="AN470" s="177"/>
      <c r="AO470" s="177"/>
      <c r="AP470" s="177"/>
      <c r="AQ470" s="177"/>
    </row>
    <row r="471" spans="1:43" ht="15.75" customHeight="1" x14ac:dyDescent="0.3">
      <c r="D471" s="16">
        <v>1</v>
      </c>
      <c r="E471" s="16">
        <v>2</v>
      </c>
      <c r="F471" s="16">
        <v>3</v>
      </c>
      <c r="G471" s="16">
        <v>4</v>
      </c>
      <c r="H471" s="16">
        <v>5</v>
      </c>
      <c r="I471" s="16">
        <v>6</v>
      </c>
      <c r="J471" s="16">
        <v>7</v>
      </c>
      <c r="K471" s="16">
        <v>8</v>
      </c>
      <c r="L471" s="16">
        <v>9</v>
      </c>
      <c r="M471" s="16">
        <v>10</v>
      </c>
      <c r="N471" s="16">
        <v>11</v>
      </c>
      <c r="O471" s="16">
        <v>12</v>
      </c>
      <c r="P471" s="16">
        <v>13</v>
      </c>
      <c r="Q471" s="16">
        <v>14</v>
      </c>
      <c r="R471" s="16">
        <v>15</v>
      </c>
      <c r="S471" s="16">
        <v>16</v>
      </c>
      <c r="T471" s="16">
        <v>17</v>
      </c>
      <c r="U471" s="16">
        <v>18</v>
      </c>
      <c r="V471" s="16">
        <v>19</v>
      </c>
      <c r="W471" s="16">
        <v>20</v>
      </c>
      <c r="X471" s="16">
        <v>21</v>
      </c>
      <c r="Y471" s="16">
        <v>22</v>
      </c>
      <c r="Z471" s="16">
        <v>23</v>
      </c>
      <c r="AA471" s="16">
        <v>24</v>
      </c>
      <c r="AB471" s="16">
        <v>25</v>
      </c>
      <c r="AC471" s="16">
        <v>26</v>
      </c>
      <c r="AD471" s="16">
        <v>27</v>
      </c>
      <c r="AE471" s="16">
        <v>28</v>
      </c>
      <c r="AF471" s="16">
        <v>29</v>
      </c>
      <c r="AG471" s="16">
        <v>30</v>
      </c>
      <c r="AH471" s="16">
        <v>31</v>
      </c>
      <c r="AI471" s="16">
        <v>32</v>
      </c>
      <c r="AJ471" s="16">
        <v>33</v>
      </c>
      <c r="AK471" s="16">
        <v>34</v>
      </c>
      <c r="AL471" s="16">
        <v>35</v>
      </c>
      <c r="AM471" s="16">
        <v>36</v>
      </c>
      <c r="AN471" s="16">
        <v>37</v>
      </c>
      <c r="AO471" s="16">
        <v>38</v>
      </c>
      <c r="AP471" s="16">
        <v>39</v>
      </c>
      <c r="AQ471" s="16">
        <v>40</v>
      </c>
    </row>
    <row r="472" spans="1:43" ht="15.75" customHeight="1" thickBot="1" x14ac:dyDescent="0.4">
      <c r="A472" s="269" t="s">
        <v>207</v>
      </c>
    </row>
    <row r="473" spans="1:43" ht="15.75" customHeight="1" thickTop="1" x14ac:dyDescent="0.3">
      <c r="A473" s="14" t="s">
        <v>117</v>
      </c>
      <c r="C473" s="13">
        <v>0</v>
      </c>
      <c r="D473" s="13">
        <f>IF(D459&lt;='Invoer - uitgebreid'!$G10,Invoer!$H8*'Economische variabelen'!$W10+'Economische variabelen'!$W14*Invoer!$I8+Invoer!$J8*'Economische variabelen'!$W18+'Economische variabelen'!$W22*Invoer!$K8,0)</f>
        <v>0</v>
      </c>
      <c r="E473" s="13">
        <f>IF(E459&lt;='Invoer - uitgebreid'!$G10,Invoer!$H8*'Economische variabelen'!$W11+'Economische variabelen'!$W15*Invoer!$I8+Invoer!$J8*'Economische variabelen'!$W19+'Economische variabelen'!$W23*Invoer!$K8,0)</f>
        <v>0</v>
      </c>
      <c r="F473" s="13">
        <f>IF(F459&lt;='Invoer - uitgebreid'!$G10,Invoer!$H8*'Economische variabelen'!$W12+'Economische variabelen'!$W16*Invoer!$I8+Invoer!$J8*'Economische variabelen'!$W20+'Economische variabelen'!$W24*Invoer!$K8,0)</f>
        <v>0</v>
      </c>
      <c r="G473" s="13">
        <f>IF(G459&lt;='Invoer - uitgebreid'!$G10,Invoer!$H8*'Economische variabelen'!$W12+'Economische variabelen'!$W16*Invoer!$I8+Invoer!$J8*'Economische variabelen'!$W20+'Economische variabelen'!$W24*Invoer!$K8,0)</f>
        <v>0</v>
      </c>
      <c r="H473" s="13">
        <f>IF(H459&lt;='Invoer - uitgebreid'!$G10,Invoer!$H8*'Economische variabelen'!$W12+'Economische variabelen'!$W16*Invoer!$I8+Invoer!$J8*'Economische variabelen'!$W20+'Economische variabelen'!$W24*Invoer!$K8,0)</f>
        <v>0</v>
      </c>
      <c r="I473" s="13">
        <f>IF(I459&lt;='Invoer - uitgebreid'!$G10,Invoer!$H8*'Economische variabelen'!$W12+'Economische variabelen'!$W16*Invoer!$I8+Invoer!$J8*'Economische variabelen'!$W20+'Economische variabelen'!$W24*Invoer!$K8,0)</f>
        <v>0</v>
      </c>
      <c r="J473" s="13">
        <f>IF(J459&lt;='Invoer - uitgebreid'!$G10,Invoer!$H8*'Economische variabelen'!$W12+'Economische variabelen'!$W16*Invoer!$I8+Invoer!$J8*'Economische variabelen'!$W20+'Economische variabelen'!$W24*Invoer!$K8,0)</f>
        <v>0</v>
      </c>
      <c r="K473" s="13">
        <f>IF(K459&lt;='Invoer - uitgebreid'!$G10,Invoer!$H8*'Economische variabelen'!$W12+'Economische variabelen'!$W16*Invoer!$I8+Invoer!$J8*'Economische variabelen'!$W20+'Economische variabelen'!$W24*Invoer!$K8,0)</f>
        <v>0</v>
      </c>
      <c r="L473" s="13">
        <f>IF(L459&lt;='Invoer - uitgebreid'!$G10,Invoer!$H8*'Economische variabelen'!$W12+'Economische variabelen'!$W16*Invoer!$I8+Invoer!$J8*'Economische variabelen'!$W20+'Economische variabelen'!$W24*Invoer!$K8,0)</f>
        <v>0</v>
      </c>
      <c r="M473" s="13">
        <f>IF(M459&lt;='Invoer - uitgebreid'!$G10,Invoer!$H8*'Economische variabelen'!$W12+'Economische variabelen'!$W16*Invoer!$I8+Invoer!$J8*'Economische variabelen'!$W20+'Economische variabelen'!$W24*Invoer!$K8,0)</f>
        <v>0</v>
      </c>
      <c r="N473" s="13">
        <f>IF(N459&lt;='Invoer - uitgebreid'!$G10,Invoer!$H8*'Economische variabelen'!$W12+'Economische variabelen'!$W16*Invoer!$I8+Invoer!$J8*'Economische variabelen'!$W20+'Economische variabelen'!$W24*Invoer!$K8,0)</f>
        <v>0</v>
      </c>
      <c r="O473" s="13">
        <f>IF(O459&lt;='Invoer - uitgebreid'!$G10,Invoer!$H8*'Economische variabelen'!$W12+'Economische variabelen'!$W16*Invoer!$I8+Invoer!$J8*'Economische variabelen'!$W20+'Economische variabelen'!$W24*Invoer!$K8,0)</f>
        <v>0</v>
      </c>
      <c r="P473" s="13">
        <f>IF(P459&lt;='Invoer - uitgebreid'!$G10,Invoer!$H8*'Economische variabelen'!$W12+'Economische variabelen'!$W16*Invoer!$I8+Invoer!$J8*'Economische variabelen'!$W20+'Economische variabelen'!$W24*Invoer!$K8,0)</f>
        <v>0</v>
      </c>
      <c r="Q473" s="13">
        <f>IF(Q459&lt;='Invoer - uitgebreid'!$G10,Invoer!$H8*'Economische variabelen'!$W12+'Economische variabelen'!$W16*Invoer!$I8+Invoer!$J8*'Economische variabelen'!$W20+'Economische variabelen'!$W24*Invoer!$K8,0)</f>
        <v>0</v>
      </c>
      <c r="R473" s="13">
        <f>IF(R459&lt;='Invoer - uitgebreid'!$G10,Invoer!$H8*'Economische variabelen'!$W12+'Economische variabelen'!$W16*Invoer!$I8+Invoer!$J8*'Economische variabelen'!$W20+'Economische variabelen'!$W24*Invoer!$K8,0)</f>
        <v>0</v>
      </c>
      <c r="S473" s="13">
        <f>IF(S459&lt;='Invoer - uitgebreid'!$G10,Invoer!$H8*'Economische variabelen'!$W12+'Economische variabelen'!$W16*Invoer!$I8+Invoer!$J8*'Economische variabelen'!$W20+'Economische variabelen'!$W24*Invoer!$K8,0)</f>
        <v>0</v>
      </c>
      <c r="T473" s="13">
        <f>IF(T459&lt;='Invoer - uitgebreid'!$G10,Invoer!$H8*'Economische variabelen'!$W12+'Economische variabelen'!$W16*Invoer!$I8+Invoer!$J8*'Economische variabelen'!$W20+'Economische variabelen'!$W24*Invoer!$K8,0)</f>
        <v>0</v>
      </c>
      <c r="U473" s="13">
        <f>IF(U459&lt;='Invoer - uitgebreid'!$G10,Invoer!$H8*'Economische variabelen'!$W12+'Economische variabelen'!$W16*Invoer!$I8+Invoer!$J8*'Economische variabelen'!$W20+'Economische variabelen'!$W24*Invoer!$K8,0)</f>
        <v>0</v>
      </c>
      <c r="V473" s="13">
        <f>IF(V459&lt;='Invoer - uitgebreid'!$G10,Invoer!$H8*'Economische variabelen'!$W12+'Economische variabelen'!$W16*Invoer!$I8+Invoer!$J8*'Economische variabelen'!$W20+'Economische variabelen'!$W24*Invoer!$K8,0)</f>
        <v>0</v>
      </c>
      <c r="W473" s="13">
        <f>IF(W459&lt;='Invoer - uitgebreid'!$G10,Invoer!$H8*'Economische variabelen'!$W12+'Economische variabelen'!$W16*Invoer!$I8+Invoer!$J8*'Economische variabelen'!$W20+'Economische variabelen'!$W24*Invoer!$K8,0)</f>
        <v>0</v>
      </c>
      <c r="X473" s="13">
        <f>IF(X459&lt;='Invoer - uitgebreid'!$G10,Invoer!$H8*'Economische variabelen'!$W12+'Economische variabelen'!$W16*Invoer!$I8+Invoer!$J8*'Economische variabelen'!$W20+'Economische variabelen'!$W24*Invoer!$K8,0)</f>
        <v>0</v>
      </c>
      <c r="Y473" s="13">
        <f>IF(Y459&lt;='Invoer - uitgebreid'!$G10,Invoer!$H8*'Economische variabelen'!$W12+'Economische variabelen'!$W16*Invoer!$I8+Invoer!$J8*'Economische variabelen'!$W20+'Economische variabelen'!$W24*Invoer!$K8,0)</f>
        <v>0</v>
      </c>
      <c r="Z473" s="13">
        <f>IF(Z459&lt;='Invoer - uitgebreid'!$G10,Invoer!$H8*'Economische variabelen'!$W12+'Economische variabelen'!$W16*Invoer!$I8+Invoer!$J8*'Economische variabelen'!$W20+'Economische variabelen'!$W24*Invoer!$K8,0)</f>
        <v>0</v>
      </c>
      <c r="AA473" s="13">
        <f>IF(AA459&lt;='Invoer - uitgebreid'!$G10,Invoer!$H8*'Economische variabelen'!$W12+'Economische variabelen'!$W16*Invoer!$I8+Invoer!$J8*'Economische variabelen'!$W20+'Economische variabelen'!$W24*Invoer!$K8,0)</f>
        <v>0</v>
      </c>
      <c r="AB473" s="13">
        <f>IF(AB459&lt;='Invoer - uitgebreid'!$G10,Invoer!$H8*'Economische variabelen'!$W12+'Economische variabelen'!$W16*Invoer!$I8+Invoer!$J8*'Economische variabelen'!$W20+'Economische variabelen'!$W24*Invoer!$K8,0)</f>
        <v>0</v>
      </c>
      <c r="AC473" s="13">
        <f>IF(AC459&lt;='Invoer - uitgebreid'!$G10,Invoer!$H8*'Economische variabelen'!$W12+'Economische variabelen'!$W16*Invoer!$I8+Invoer!$J8*'Economische variabelen'!$W20+'Economische variabelen'!$W24*Invoer!$K8,0)</f>
        <v>0</v>
      </c>
      <c r="AD473" s="13">
        <f>IF(AD459&lt;='Invoer - uitgebreid'!$G10,Invoer!$H8*'Economische variabelen'!$W12+'Economische variabelen'!$W16*Invoer!$I8+Invoer!$J8*'Economische variabelen'!$W20+'Economische variabelen'!$W24*Invoer!$K8,0)</f>
        <v>0</v>
      </c>
      <c r="AE473" s="13">
        <f>IF(AE459&lt;='Invoer - uitgebreid'!$G10,Invoer!$H8*'Economische variabelen'!$W12+'Economische variabelen'!$W16*Invoer!$I8+Invoer!$J8*'Economische variabelen'!$W20+'Economische variabelen'!$W24*Invoer!$K8,0)</f>
        <v>0</v>
      </c>
      <c r="AF473" s="13">
        <f>IF(AF459&lt;='Invoer - uitgebreid'!$G10,Invoer!$H8*'Economische variabelen'!$W12+'Economische variabelen'!$W16*Invoer!$I8+Invoer!$J8*'Economische variabelen'!$W20+'Economische variabelen'!$W24*Invoer!$K8,0)</f>
        <v>0</v>
      </c>
      <c r="AG473" s="13">
        <f>IF(AG459&lt;='Invoer - uitgebreid'!$G10,Invoer!$H8*'Economische variabelen'!$W12+'Economische variabelen'!$W16*Invoer!$I8+Invoer!$J8*'Economische variabelen'!$W20+'Economische variabelen'!$W24*Invoer!$K8,0)</f>
        <v>0</v>
      </c>
      <c r="AH473" s="13">
        <f>IF(AH459&lt;='Invoer - uitgebreid'!$G10,Invoer!$H8*'Economische variabelen'!$W12+'Economische variabelen'!$W16*Invoer!$I8+Invoer!$J8*'Economische variabelen'!$W20+'Economische variabelen'!$W24*Invoer!$K8,0)</f>
        <v>0</v>
      </c>
      <c r="AI473" s="13">
        <f>IF(AI459&lt;='Invoer - uitgebreid'!$G10,Invoer!$H8*'Economische variabelen'!$W12+'Economische variabelen'!$W16*Invoer!$I8+Invoer!$J8*'Economische variabelen'!$W20+'Economische variabelen'!$W24*Invoer!$K8,0)</f>
        <v>0</v>
      </c>
      <c r="AJ473" s="13">
        <f>IF(AJ459&lt;='Invoer - uitgebreid'!$G10,Invoer!$H8*'Economische variabelen'!$W12+'Economische variabelen'!$W16*Invoer!$I8+Invoer!$J8*'Economische variabelen'!$W20+'Economische variabelen'!$W24*Invoer!$K8,0)</f>
        <v>0</v>
      </c>
      <c r="AK473" s="13">
        <f>IF(AK459&lt;='Invoer - uitgebreid'!$G10,Invoer!$H8*'Economische variabelen'!$W12+'Economische variabelen'!$W16*Invoer!$I8+Invoer!$J8*'Economische variabelen'!$W20+'Economische variabelen'!$W24*Invoer!$K8,0)</f>
        <v>0</v>
      </c>
      <c r="AL473" s="13">
        <f>IF(AL459&lt;='Invoer - uitgebreid'!$G10,Invoer!$H8*'Economische variabelen'!$W12+'Economische variabelen'!$W16*Invoer!$I8+Invoer!$J8*'Economische variabelen'!$W20+'Economische variabelen'!$W24*Invoer!$K8,0)</f>
        <v>0</v>
      </c>
      <c r="AM473" s="13">
        <f>IF(AM459&lt;='Invoer - uitgebreid'!$G10,Invoer!$H8*'Economische variabelen'!$W12+'Economische variabelen'!$W16*Invoer!$I8+Invoer!$J8*'Economische variabelen'!$W20+'Economische variabelen'!$W24*Invoer!$K8,0)</f>
        <v>0</v>
      </c>
      <c r="AN473" s="13">
        <f>IF(AN459&lt;='Invoer - uitgebreid'!$G10,Invoer!$H8*'Economische variabelen'!$W12+'Economische variabelen'!$W16*Invoer!$I8+Invoer!$J8*'Economische variabelen'!$W20+'Economische variabelen'!$W24*Invoer!$K8,0)</f>
        <v>0</v>
      </c>
      <c r="AO473" s="13">
        <f>IF(AO459&lt;='Invoer - uitgebreid'!$G10,Invoer!$H8*'Economische variabelen'!$W12+'Economische variabelen'!$W16*Invoer!$I8+Invoer!$J8*'Economische variabelen'!$W20+'Economische variabelen'!$W24*Invoer!$K8,0)</f>
        <v>0</v>
      </c>
      <c r="AP473" s="13">
        <f>IF(AP459&lt;='Invoer - uitgebreid'!$G10,Invoer!$H8*'Economische variabelen'!$W12+'Economische variabelen'!$W16*Invoer!$I8+Invoer!$J8*'Economische variabelen'!$W20+'Economische variabelen'!$W24*Invoer!$K8,0)</f>
        <v>0</v>
      </c>
      <c r="AQ473" s="13">
        <f>IF(AQ459&lt;='Invoer - uitgebreid'!$G10,Invoer!$H8*'Economische variabelen'!$W12+'Economische variabelen'!$W16*Invoer!$I8+Invoer!$J8*'Economische variabelen'!$W20+'Economische variabelen'!$W24*Invoer!$K8,0)</f>
        <v>0</v>
      </c>
    </row>
    <row r="474" spans="1:43" ht="15.75" customHeight="1" x14ac:dyDescent="0.3">
      <c r="A474" s="14" t="s">
        <v>509</v>
      </c>
      <c r="B474" s="20"/>
      <c r="C474" s="175">
        <f>C473*'Economische variabelen'!$AB22</f>
        <v>0</v>
      </c>
      <c r="D474" s="175">
        <f>D473*'Economische variabelen'!$AB22</f>
        <v>0</v>
      </c>
      <c r="E474" s="175">
        <f>E473*'Economische variabelen'!$AB22</f>
        <v>0</v>
      </c>
      <c r="F474" s="175">
        <f>F473*'Economische variabelen'!$AB22</f>
        <v>0</v>
      </c>
      <c r="G474" s="175">
        <f>G473*'Economische variabelen'!$AB22</f>
        <v>0</v>
      </c>
      <c r="H474" s="175">
        <f>H473*'Economische variabelen'!$AB22</f>
        <v>0</v>
      </c>
      <c r="I474" s="175">
        <f>I473*'Economische variabelen'!$AB22</f>
        <v>0</v>
      </c>
      <c r="J474" s="175">
        <f>J473*'Economische variabelen'!$AB22</f>
        <v>0</v>
      </c>
      <c r="K474" s="175">
        <f>K473*'Economische variabelen'!$AB22</f>
        <v>0</v>
      </c>
      <c r="L474" s="175">
        <f>L473*'Economische variabelen'!$AB22</f>
        <v>0</v>
      </c>
      <c r="M474" s="175">
        <f>M473*'Economische variabelen'!$AB22</f>
        <v>0</v>
      </c>
      <c r="N474" s="175">
        <f>N473*'Economische variabelen'!$AB22</f>
        <v>0</v>
      </c>
      <c r="O474" s="175">
        <f>O473*'Economische variabelen'!$AB22</f>
        <v>0</v>
      </c>
      <c r="P474" s="175">
        <f>P473*'Economische variabelen'!$AB22</f>
        <v>0</v>
      </c>
      <c r="Q474" s="175">
        <f>Q473*'Economische variabelen'!$AB22</f>
        <v>0</v>
      </c>
      <c r="R474" s="175">
        <f>R473*'Economische variabelen'!$AB22</f>
        <v>0</v>
      </c>
      <c r="S474" s="175">
        <f>S473*'Economische variabelen'!$AB22</f>
        <v>0</v>
      </c>
      <c r="T474" s="175">
        <f>T473*'Economische variabelen'!$AB22</f>
        <v>0</v>
      </c>
      <c r="U474" s="175">
        <f>U473*'Economische variabelen'!$AB22</f>
        <v>0</v>
      </c>
      <c r="V474" s="175">
        <f>V473*'Economische variabelen'!$AB22</f>
        <v>0</v>
      </c>
      <c r="W474" s="175">
        <f>W473*'Economische variabelen'!$AB22</f>
        <v>0</v>
      </c>
      <c r="X474" s="175">
        <f>X473*'Economische variabelen'!$AB22</f>
        <v>0</v>
      </c>
      <c r="Y474" s="175">
        <f>Y473*'Economische variabelen'!$AB22</f>
        <v>0</v>
      </c>
      <c r="Z474" s="175">
        <f>Z473*'Economische variabelen'!$AB22</f>
        <v>0</v>
      </c>
      <c r="AA474" s="175">
        <f>AA473*'Economische variabelen'!$AB22</f>
        <v>0</v>
      </c>
      <c r="AB474" s="175">
        <f>AB473*'Economische variabelen'!$AB22</f>
        <v>0</v>
      </c>
      <c r="AC474" s="175">
        <f>AC473*'Economische variabelen'!$AB22</f>
        <v>0</v>
      </c>
      <c r="AD474" s="175">
        <f>AD473*'Economische variabelen'!$AB22</f>
        <v>0</v>
      </c>
      <c r="AE474" s="175">
        <f>AE473*'Economische variabelen'!$AB22</f>
        <v>0</v>
      </c>
      <c r="AF474" s="175">
        <f>AF473*'Economische variabelen'!$AB22</f>
        <v>0</v>
      </c>
      <c r="AG474" s="175">
        <f>AG473*'Economische variabelen'!$AB22</f>
        <v>0</v>
      </c>
      <c r="AH474" s="175">
        <f>AH473*'Economische variabelen'!$AB22</f>
        <v>0</v>
      </c>
      <c r="AI474" s="175">
        <f>AI473*'Economische variabelen'!$AB22</f>
        <v>0</v>
      </c>
      <c r="AJ474" s="175">
        <f>AJ473*'Economische variabelen'!$AB22</f>
        <v>0</v>
      </c>
      <c r="AK474" s="175">
        <f>AK473*'Economische variabelen'!$AB22</f>
        <v>0</v>
      </c>
      <c r="AL474" s="175">
        <f>AL473*'Economische variabelen'!$AB22</f>
        <v>0</v>
      </c>
      <c r="AM474" s="175">
        <f>AM473*'Economische variabelen'!$AB22</f>
        <v>0</v>
      </c>
      <c r="AN474" s="175">
        <f>AN473*'Economische variabelen'!$AB22</f>
        <v>0</v>
      </c>
      <c r="AO474" s="175">
        <f>AO473*'Economische variabelen'!$AB22</f>
        <v>0</v>
      </c>
      <c r="AP474" s="175">
        <f>AP473*'Economische variabelen'!$AB22</f>
        <v>0</v>
      </c>
      <c r="AQ474" s="175">
        <f>AQ473*'Economische variabelen'!$AB22</f>
        <v>0</v>
      </c>
    </row>
    <row r="475" spans="1:43" ht="15.75" customHeight="1" x14ac:dyDescent="0.3">
      <c r="A475" s="16"/>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row>
    <row r="476" spans="1:43" ht="15.75" customHeight="1" thickBot="1" x14ac:dyDescent="0.35">
      <c r="A476" s="248" t="s">
        <v>208</v>
      </c>
      <c r="B476" s="248"/>
      <c r="C476" s="390">
        <f>C474</f>
        <v>0</v>
      </c>
      <c r="D476" s="390">
        <f t="shared" ref="D476:AQ476" si="251">D474</f>
        <v>0</v>
      </c>
      <c r="E476" s="390">
        <f t="shared" si="251"/>
        <v>0</v>
      </c>
      <c r="F476" s="390">
        <f t="shared" si="251"/>
        <v>0</v>
      </c>
      <c r="G476" s="390">
        <f t="shared" si="251"/>
        <v>0</v>
      </c>
      <c r="H476" s="390">
        <f t="shared" si="251"/>
        <v>0</v>
      </c>
      <c r="I476" s="390">
        <f t="shared" si="251"/>
        <v>0</v>
      </c>
      <c r="J476" s="390">
        <f t="shared" si="251"/>
        <v>0</v>
      </c>
      <c r="K476" s="390">
        <f t="shared" si="251"/>
        <v>0</v>
      </c>
      <c r="L476" s="390">
        <f t="shared" si="251"/>
        <v>0</v>
      </c>
      <c r="M476" s="390">
        <f t="shared" si="251"/>
        <v>0</v>
      </c>
      <c r="N476" s="390">
        <f t="shared" si="251"/>
        <v>0</v>
      </c>
      <c r="O476" s="390">
        <f t="shared" si="251"/>
        <v>0</v>
      </c>
      <c r="P476" s="390">
        <f t="shared" si="251"/>
        <v>0</v>
      </c>
      <c r="Q476" s="390">
        <f t="shared" si="251"/>
        <v>0</v>
      </c>
      <c r="R476" s="390">
        <f t="shared" si="251"/>
        <v>0</v>
      </c>
      <c r="S476" s="390">
        <f t="shared" si="251"/>
        <v>0</v>
      </c>
      <c r="T476" s="390">
        <f t="shared" si="251"/>
        <v>0</v>
      </c>
      <c r="U476" s="390">
        <f t="shared" si="251"/>
        <v>0</v>
      </c>
      <c r="V476" s="390">
        <f t="shared" si="251"/>
        <v>0</v>
      </c>
      <c r="W476" s="390">
        <f t="shared" si="251"/>
        <v>0</v>
      </c>
      <c r="X476" s="390">
        <f t="shared" si="251"/>
        <v>0</v>
      </c>
      <c r="Y476" s="390">
        <f t="shared" si="251"/>
        <v>0</v>
      </c>
      <c r="Z476" s="390">
        <f t="shared" si="251"/>
        <v>0</v>
      </c>
      <c r="AA476" s="390">
        <f t="shared" si="251"/>
        <v>0</v>
      </c>
      <c r="AB476" s="390">
        <f t="shared" si="251"/>
        <v>0</v>
      </c>
      <c r="AC476" s="390">
        <f t="shared" si="251"/>
        <v>0</v>
      </c>
      <c r="AD476" s="390">
        <f t="shared" si="251"/>
        <v>0</v>
      </c>
      <c r="AE476" s="390">
        <f t="shared" si="251"/>
        <v>0</v>
      </c>
      <c r="AF476" s="390">
        <f t="shared" si="251"/>
        <v>0</v>
      </c>
      <c r="AG476" s="390">
        <f t="shared" si="251"/>
        <v>0</v>
      </c>
      <c r="AH476" s="390">
        <f t="shared" si="251"/>
        <v>0</v>
      </c>
      <c r="AI476" s="390">
        <f t="shared" si="251"/>
        <v>0</v>
      </c>
      <c r="AJ476" s="390">
        <f t="shared" si="251"/>
        <v>0</v>
      </c>
      <c r="AK476" s="390">
        <f t="shared" si="251"/>
        <v>0</v>
      </c>
      <c r="AL476" s="390">
        <f t="shared" si="251"/>
        <v>0</v>
      </c>
      <c r="AM476" s="390">
        <f t="shared" si="251"/>
        <v>0</v>
      </c>
      <c r="AN476" s="390">
        <f t="shared" si="251"/>
        <v>0</v>
      </c>
      <c r="AO476" s="390">
        <f t="shared" si="251"/>
        <v>0</v>
      </c>
      <c r="AP476" s="390">
        <f t="shared" si="251"/>
        <v>0</v>
      </c>
      <c r="AQ476" s="390">
        <f t="shared" si="251"/>
        <v>0</v>
      </c>
    </row>
    <row r="477" spans="1:43" ht="15.75" customHeight="1" thickTop="1" x14ac:dyDescent="0.3">
      <c r="A477" s="16"/>
      <c r="C477" s="20"/>
      <c r="D477" s="20"/>
      <c r="E477" s="20"/>
      <c r="F477" s="20"/>
      <c r="G477" s="20"/>
      <c r="H477" s="20"/>
      <c r="I477" s="20"/>
      <c r="J477" s="20"/>
      <c r="K477" s="20"/>
      <c r="L477" s="20"/>
      <c r="M477" s="20"/>
      <c r="N477" s="20"/>
      <c r="O477" s="20"/>
      <c r="P477" s="20"/>
      <c r="Q477" s="20"/>
      <c r="R477" s="20"/>
      <c r="S477" s="20"/>
      <c r="T477" s="20"/>
      <c r="U477" s="20"/>
      <c r="V477" s="20"/>
      <c r="W477" s="20"/>
    </row>
    <row r="478" spans="1:43" ht="15.75" customHeight="1" thickBot="1" x14ac:dyDescent="0.4">
      <c r="A478" s="269" t="s">
        <v>58</v>
      </c>
    </row>
    <row r="479" spans="1:43" ht="15.75" customHeight="1" thickTop="1" x14ac:dyDescent="0.3">
      <c r="A479" s="14" t="s">
        <v>59</v>
      </c>
      <c r="B479" s="20"/>
      <c r="C479" s="13"/>
      <c r="D479" s="175">
        <f>IF(D473&gt;0,'Economische variabelen'!$AB23*'Invoer - uitgebreid'!$F10,0)</f>
        <v>0</v>
      </c>
      <c r="E479" s="175">
        <f>IF(E473&gt;0,'Economische variabelen'!$AB23*'Invoer - uitgebreid'!$F10,0)</f>
        <v>0</v>
      </c>
      <c r="F479" s="175">
        <f>IF(F473&gt;0,'Economische variabelen'!$AB23*'Invoer - uitgebreid'!$F10,0)</f>
        <v>0</v>
      </c>
      <c r="G479" s="175">
        <f>IF(G473&gt;0,'Economische variabelen'!$AB23*'Invoer - uitgebreid'!$F10,0)</f>
        <v>0</v>
      </c>
      <c r="H479" s="175">
        <f>IF(H473&gt;0,'Economische variabelen'!$AB23*'Invoer - uitgebreid'!$F10,0)</f>
        <v>0</v>
      </c>
      <c r="I479" s="175">
        <f>IF(I473&gt;0,'Economische variabelen'!$AB23*'Invoer - uitgebreid'!$F10,0)</f>
        <v>0</v>
      </c>
      <c r="J479" s="175">
        <f>IF(J473&gt;0,'Economische variabelen'!$AB23*'Invoer - uitgebreid'!$F10,0)</f>
        <v>0</v>
      </c>
      <c r="K479" s="175">
        <f>IF(K473&gt;0,'Economische variabelen'!$AB23*'Invoer - uitgebreid'!$F10,0)</f>
        <v>0</v>
      </c>
      <c r="L479" s="175">
        <f>IF(L473&gt;0,'Economische variabelen'!$AB23*'Invoer - uitgebreid'!$F10,0)</f>
        <v>0</v>
      </c>
      <c r="M479" s="175">
        <f>IF(M473&gt;0,'Economische variabelen'!$AB23*'Invoer - uitgebreid'!$F10,0)</f>
        <v>0</v>
      </c>
      <c r="N479" s="175">
        <f>IF(N473&gt;0,'Economische variabelen'!$AB23*'Invoer - uitgebreid'!$F10,0)</f>
        <v>0</v>
      </c>
      <c r="O479" s="175">
        <f>IF(O473&gt;0,'Economische variabelen'!$AB23*'Invoer - uitgebreid'!$F10,0)</f>
        <v>0</v>
      </c>
      <c r="P479" s="175">
        <f>IF(P473&gt;0,'Economische variabelen'!$AB23*'Invoer - uitgebreid'!$F10,0)</f>
        <v>0</v>
      </c>
      <c r="Q479" s="175">
        <f>IF(Q473&gt;0,'Economische variabelen'!$AB23*'Invoer - uitgebreid'!$F10,0)</f>
        <v>0</v>
      </c>
      <c r="R479" s="175">
        <f>IF(R473&gt;0,'Economische variabelen'!$AB23*'Invoer - uitgebreid'!$F10,0)</f>
        <v>0</v>
      </c>
      <c r="S479" s="175">
        <f>IF(S473&gt;0,'Economische variabelen'!$AB23*'Invoer - uitgebreid'!$F10,0)</f>
        <v>0</v>
      </c>
      <c r="T479" s="175">
        <f>IF(T473&gt;0,'Economische variabelen'!$AB23*'Invoer - uitgebreid'!$F10,0)</f>
        <v>0</v>
      </c>
      <c r="U479" s="175">
        <f>IF(U473&gt;0,'Economische variabelen'!$AB23*'Invoer - uitgebreid'!$F10,0)</f>
        <v>0</v>
      </c>
      <c r="V479" s="175">
        <f>IF(V473&gt;0,'Economische variabelen'!$AB23*'Invoer - uitgebreid'!$F10,0)</f>
        <v>0</v>
      </c>
      <c r="W479" s="175">
        <f>IF(W473&gt;0,'Economische variabelen'!$AB23*'Invoer - uitgebreid'!$F10,0)</f>
        <v>0</v>
      </c>
      <c r="X479" s="175">
        <f>IF(X473&gt;0,'Economische variabelen'!$AB23*'Invoer - uitgebreid'!$F10,0)</f>
        <v>0</v>
      </c>
      <c r="Y479" s="175">
        <f>IF(Y473&gt;0,'Economische variabelen'!$AB23*'Invoer - uitgebreid'!$F10,0)</f>
        <v>0</v>
      </c>
      <c r="Z479" s="175">
        <f>IF(Z473&gt;0,'Economische variabelen'!$AB23*'Invoer - uitgebreid'!$F10,0)</f>
        <v>0</v>
      </c>
      <c r="AA479" s="175">
        <f>IF(AA473&gt;0,'Economische variabelen'!$AB23*'Invoer - uitgebreid'!$F10,0)</f>
        <v>0</v>
      </c>
      <c r="AB479" s="175">
        <f>IF(AB473&gt;0,'Economische variabelen'!$AB23*'Invoer - uitgebreid'!$F10,0)</f>
        <v>0</v>
      </c>
      <c r="AC479" s="175">
        <f>IF(AC473&gt;0,'Economische variabelen'!$AB23*'Invoer - uitgebreid'!$F10,0)</f>
        <v>0</v>
      </c>
      <c r="AD479" s="175">
        <f>IF(AD473&gt;0,'Economische variabelen'!$AB23*'Invoer - uitgebreid'!$F10,0)</f>
        <v>0</v>
      </c>
      <c r="AE479" s="175">
        <f>IF(AE473&gt;0,'Economische variabelen'!$AB23*'Invoer - uitgebreid'!$F10,0)</f>
        <v>0</v>
      </c>
      <c r="AF479" s="175">
        <f>IF(AF473&gt;0,'Economische variabelen'!$AB23*'Invoer - uitgebreid'!$F10,0)</f>
        <v>0</v>
      </c>
      <c r="AG479" s="175">
        <f>IF(AG473&gt;0,'Economische variabelen'!$AB23*'Invoer - uitgebreid'!$F10,0)</f>
        <v>0</v>
      </c>
      <c r="AH479" s="175">
        <f>IF(AH473&gt;0,'Economische variabelen'!$AB23*'Invoer - uitgebreid'!$F10,0)</f>
        <v>0</v>
      </c>
      <c r="AI479" s="175">
        <f>IF(AI473&gt;0,'Economische variabelen'!$AB23*'Invoer - uitgebreid'!$F10,0)</f>
        <v>0</v>
      </c>
      <c r="AJ479" s="175">
        <f>IF(AJ473&gt;0,'Economische variabelen'!$AB23*'Invoer - uitgebreid'!$F10,0)</f>
        <v>0</v>
      </c>
      <c r="AK479" s="175">
        <f>IF(AK473&gt;0,'Economische variabelen'!$AB23*'Invoer - uitgebreid'!$F10,0)</f>
        <v>0</v>
      </c>
      <c r="AL479" s="175">
        <f>IF(AL473&gt;0,'Economische variabelen'!$AB23*'Invoer - uitgebreid'!$F10,0)</f>
        <v>0</v>
      </c>
      <c r="AM479" s="175">
        <f>IF(AM473&gt;0,'Economische variabelen'!$AB23*'Invoer - uitgebreid'!$F10,0)</f>
        <v>0</v>
      </c>
      <c r="AN479" s="175">
        <f>IF(AN473&gt;0,'Economische variabelen'!$AB23*'Invoer - uitgebreid'!$F10,0)</f>
        <v>0</v>
      </c>
      <c r="AO479" s="175">
        <f>IF(AO473&gt;0,'Economische variabelen'!$AB23*'Invoer - uitgebreid'!$F10,0)</f>
        <v>0</v>
      </c>
      <c r="AP479" s="175">
        <f>IF(AP473&gt;0,'Economische variabelen'!$AB23*'Invoer - uitgebreid'!$F10,0)</f>
        <v>0</v>
      </c>
      <c r="AQ479" s="175">
        <f>IF(AQ473&gt;0,'Economische variabelen'!$AB23*'Invoer - uitgebreid'!$F10,0)</f>
        <v>0</v>
      </c>
    </row>
    <row r="480" spans="1:43" ht="15.75" customHeight="1" x14ac:dyDescent="0.3">
      <c r="A480" s="14" t="s">
        <v>209</v>
      </c>
      <c r="B480" s="20"/>
      <c r="C480" s="13"/>
      <c r="D480" s="175">
        <f>IF(D474&gt;0,'Economische variabelen'!$AB24*'Invoer - uitgebreid'!$F10,0)</f>
        <v>0</v>
      </c>
      <c r="E480" s="175">
        <f>IF(E474&gt;0,'Economische variabelen'!$AB24*'Invoer - uitgebreid'!$F10,0)</f>
        <v>0</v>
      </c>
      <c r="F480" s="175">
        <f>IF(F474&gt;0,'Economische variabelen'!$AB24*'Invoer - uitgebreid'!$F10,0)</f>
        <v>0</v>
      </c>
      <c r="G480" s="175">
        <f>IF(G474&gt;0,'Economische variabelen'!$AB24*'Invoer - uitgebreid'!$F10,0)</f>
        <v>0</v>
      </c>
      <c r="H480" s="175">
        <f>IF(H474&gt;0,'Economische variabelen'!$AB24*'Invoer - uitgebreid'!$F10,0)</f>
        <v>0</v>
      </c>
      <c r="I480" s="175">
        <f>IF(I474&gt;0,'Economische variabelen'!$AB24*'Invoer - uitgebreid'!$F10,0)</f>
        <v>0</v>
      </c>
      <c r="J480" s="175">
        <f>IF(J474&gt;0,'Economische variabelen'!$AB24*'Invoer - uitgebreid'!$F10,0)</f>
        <v>0</v>
      </c>
      <c r="K480" s="175">
        <f>IF(K474&gt;0,'Economische variabelen'!$AB24*'Invoer - uitgebreid'!$F10,0)</f>
        <v>0</v>
      </c>
      <c r="L480" s="175">
        <f>IF(L474&gt;0,'Economische variabelen'!$AB24*'Invoer - uitgebreid'!$F10,0)</f>
        <v>0</v>
      </c>
      <c r="M480" s="175">
        <f>IF(M474&gt;0,'Economische variabelen'!$AB24*'Invoer - uitgebreid'!$F10,0)</f>
        <v>0</v>
      </c>
      <c r="N480" s="175">
        <f>IF(N474&gt;0,'Economische variabelen'!$AB24*'Invoer - uitgebreid'!$F10,0)</f>
        <v>0</v>
      </c>
      <c r="O480" s="175">
        <f>IF(O474&gt;0,'Economische variabelen'!$AB24*'Invoer - uitgebreid'!$F10,0)</f>
        <v>0</v>
      </c>
      <c r="P480" s="175">
        <f>IF(P474&gt;0,'Economische variabelen'!$AB24*'Invoer - uitgebreid'!$F10,0)</f>
        <v>0</v>
      </c>
      <c r="Q480" s="175">
        <f>IF(Q474&gt;0,'Economische variabelen'!$AB24*'Invoer - uitgebreid'!$F10,0)</f>
        <v>0</v>
      </c>
      <c r="R480" s="175">
        <f>IF(R474&gt;0,'Economische variabelen'!$AB24*'Invoer - uitgebreid'!$F10,0)</f>
        <v>0</v>
      </c>
      <c r="S480" s="175">
        <f>IF(S474&gt;0,'Economische variabelen'!$AB24*'Invoer - uitgebreid'!$F10,0)</f>
        <v>0</v>
      </c>
      <c r="T480" s="175">
        <f>IF(T474&gt;0,'Economische variabelen'!$AB24*'Invoer - uitgebreid'!$F10,0)</f>
        <v>0</v>
      </c>
      <c r="U480" s="175">
        <f>IF(U474&gt;0,'Economische variabelen'!$AB24*'Invoer - uitgebreid'!$F10,0)</f>
        <v>0</v>
      </c>
      <c r="V480" s="175">
        <f>IF(V474&gt;0,'Economische variabelen'!$AB24*'Invoer - uitgebreid'!$F10,0)</f>
        <v>0</v>
      </c>
      <c r="W480" s="175">
        <f>IF(W474&gt;0,'Economische variabelen'!$AB24*'Invoer - uitgebreid'!$F10,0)</f>
        <v>0</v>
      </c>
      <c r="X480" s="175">
        <f>IF(X474&gt;0,'Economische variabelen'!$AB24*'Invoer - uitgebreid'!$F10,0)</f>
        <v>0</v>
      </c>
      <c r="Y480" s="175">
        <f>IF(Y474&gt;0,'Economische variabelen'!$AB24*'Invoer - uitgebreid'!$F10,0)</f>
        <v>0</v>
      </c>
      <c r="Z480" s="175">
        <f>IF(Z474&gt;0,'Economische variabelen'!$AB24*'Invoer - uitgebreid'!$F10,0)</f>
        <v>0</v>
      </c>
      <c r="AA480" s="175">
        <f>IF(AA474&gt;0,'Economische variabelen'!$AB24*'Invoer - uitgebreid'!$F10,0)</f>
        <v>0</v>
      </c>
      <c r="AB480" s="175">
        <f>IF(AB474&gt;0,'Economische variabelen'!$AB24*'Invoer - uitgebreid'!$F10,0)</f>
        <v>0</v>
      </c>
      <c r="AC480" s="175">
        <f>IF(AC474&gt;0,'Economische variabelen'!$AB24*'Invoer - uitgebreid'!$F10,0)</f>
        <v>0</v>
      </c>
      <c r="AD480" s="175">
        <f>IF(AD474&gt;0,'Economische variabelen'!$AB24*'Invoer - uitgebreid'!$F10,0)</f>
        <v>0</v>
      </c>
      <c r="AE480" s="175">
        <f>IF(AE474&gt;0,'Economische variabelen'!$AB24*'Invoer - uitgebreid'!$F10,0)</f>
        <v>0</v>
      </c>
      <c r="AF480" s="175">
        <f>IF(AF474&gt;0,'Economische variabelen'!$AB24*'Invoer - uitgebreid'!$F10,0)</f>
        <v>0</v>
      </c>
      <c r="AG480" s="175">
        <f>IF(AG474&gt;0,'Economische variabelen'!$AB24*'Invoer - uitgebreid'!$F10,0)</f>
        <v>0</v>
      </c>
      <c r="AH480" s="175">
        <f>IF(AH474&gt;0,'Economische variabelen'!$AB24*'Invoer - uitgebreid'!$F10,0)</f>
        <v>0</v>
      </c>
      <c r="AI480" s="175">
        <f>IF(AI474&gt;0,'Economische variabelen'!$AB24*'Invoer - uitgebreid'!$F10,0)</f>
        <v>0</v>
      </c>
      <c r="AJ480" s="175">
        <f>IF(AJ474&gt;0,'Economische variabelen'!$AB24*'Invoer - uitgebreid'!$F10,0)</f>
        <v>0</v>
      </c>
      <c r="AK480" s="175">
        <f>IF(AK474&gt;0,'Economische variabelen'!$AB24*'Invoer - uitgebreid'!$F10,0)</f>
        <v>0</v>
      </c>
      <c r="AL480" s="175">
        <f>IF(AL474&gt;0,'Economische variabelen'!$AB24*'Invoer - uitgebreid'!$F10,0)</f>
        <v>0</v>
      </c>
      <c r="AM480" s="175">
        <f>IF(AM474&gt;0,'Economische variabelen'!$AB24*'Invoer - uitgebreid'!$F10,0)</f>
        <v>0</v>
      </c>
      <c r="AN480" s="175">
        <f>IF(AN474&gt;0,'Economische variabelen'!$AB24*'Invoer - uitgebreid'!$F10,0)</f>
        <v>0</v>
      </c>
      <c r="AO480" s="175">
        <f>IF(AO474&gt;0,'Economische variabelen'!$AB24*'Invoer - uitgebreid'!$F10,0)</f>
        <v>0</v>
      </c>
      <c r="AP480" s="175">
        <f>IF(AP474&gt;0,'Economische variabelen'!$AB24*'Invoer - uitgebreid'!$F10,0)</f>
        <v>0</v>
      </c>
      <c r="AQ480" s="175">
        <f>IF(AQ474&gt;0,'Economische variabelen'!$AB24*'Invoer - uitgebreid'!$F10,0)</f>
        <v>0</v>
      </c>
    </row>
    <row r="481" spans="1:43" ht="15.75" customHeight="1" x14ac:dyDescent="0.3">
      <c r="A481" s="14"/>
      <c r="B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row>
    <row r="482" spans="1:43" ht="15.75" customHeight="1" thickBot="1" x14ac:dyDescent="0.35">
      <c r="A482" s="248" t="s">
        <v>210</v>
      </c>
      <c r="B482" s="390"/>
      <c r="C482" s="390">
        <f t="shared" ref="C482:AQ482" si="252">C476+SUM(C479:C480)</f>
        <v>0</v>
      </c>
      <c r="D482" s="390">
        <f t="shared" si="252"/>
        <v>0</v>
      </c>
      <c r="E482" s="390">
        <f t="shared" si="252"/>
        <v>0</v>
      </c>
      <c r="F482" s="390">
        <f t="shared" si="252"/>
        <v>0</v>
      </c>
      <c r="G482" s="390">
        <f t="shared" si="252"/>
        <v>0</v>
      </c>
      <c r="H482" s="390">
        <f t="shared" si="252"/>
        <v>0</v>
      </c>
      <c r="I482" s="390">
        <f t="shared" si="252"/>
        <v>0</v>
      </c>
      <c r="J482" s="390">
        <f t="shared" si="252"/>
        <v>0</v>
      </c>
      <c r="K482" s="390">
        <f t="shared" si="252"/>
        <v>0</v>
      </c>
      <c r="L482" s="390">
        <f t="shared" si="252"/>
        <v>0</v>
      </c>
      <c r="M482" s="390">
        <f t="shared" si="252"/>
        <v>0</v>
      </c>
      <c r="N482" s="390">
        <f t="shared" si="252"/>
        <v>0</v>
      </c>
      <c r="O482" s="390">
        <f t="shared" si="252"/>
        <v>0</v>
      </c>
      <c r="P482" s="390">
        <f t="shared" si="252"/>
        <v>0</v>
      </c>
      <c r="Q482" s="390">
        <f t="shared" si="252"/>
        <v>0</v>
      </c>
      <c r="R482" s="390">
        <f t="shared" si="252"/>
        <v>0</v>
      </c>
      <c r="S482" s="390">
        <f t="shared" si="252"/>
        <v>0</v>
      </c>
      <c r="T482" s="390">
        <f t="shared" si="252"/>
        <v>0</v>
      </c>
      <c r="U482" s="390">
        <f t="shared" si="252"/>
        <v>0</v>
      </c>
      <c r="V482" s="390">
        <f t="shared" si="252"/>
        <v>0</v>
      </c>
      <c r="W482" s="390">
        <f t="shared" si="252"/>
        <v>0</v>
      </c>
      <c r="X482" s="390">
        <f t="shared" si="252"/>
        <v>0</v>
      </c>
      <c r="Y482" s="390">
        <f t="shared" si="252"/>
        <v>0</v>
      </c>
      <c r="Z482" s="390">
        <f t="shared" si="252"/>
        <v>0</v>
      </c>
      <c r="AA482" s="390">
        <f t="shared" si="252"/>
        <v>0</v>
      </c>
      <c r="AB482" s="390">
        <f t="shared" si="252"/>
        <v>0</v>
      </c>
      <c r="AC482" s="390">
        <f t="shared" si="252"/>
        <v>0</v>
      </c>
      <c r="AD482" s="390">
        <f t="shared" si="252"/>
        <v>0</v>
      </c>
      <c r="AE482" s="390">
        <f t="shared" si="252"/>
        <v>0</v>
      </c>
      <c r="AF482" s="390">
        <f t="shared" si="252"/>
        <v>0</v>
      </c>
      <c r="AG482" s="390">
        <f t="shared" si="252"/>
        <v>0</v>
      </c>
      <c r="AH482" s="390">
        <f t="shared" si="252"/>
        <v>0</v>
      </c>
      <c r="AI482" s="390">
        <f t="shared" si="252"/>
        <v>0</v>
      </c>
      <c r="AJ482" s="390">
        <f t="shared" si="252"/>
        <v>0</v>
      </c>
      <c r="AK482" s="390">
        <f t="shared" si="252"/>
        <v>0</v>
      </c>
      <c r="AL482" s="390">
        <f t="shared" si="252"/>
        <v>0</v>
      </c>
      <c r="AM482" s="390">
        <f t="shared" si="252"/>
        <v>0</v>
      </c>
      <c r="AN482" s="390">
        <f t="shared" si="252"/>
        <v>0</v>
      </c>
      <c r="AO482" s="390">
        <f t="shared" si="252"/>
        <v>0</v>
      </c>
      <c r="AP482" s="390">
        <f t="shared" si="252"/>
        <v>0</v>
      </c>
      <c r="AQ482" s="390">
        <f t="shared" si="252"/>
        <v>0</v>
      </c>
    </row>
    <row r="483" spans="1:43" ht="15.75" customHeight="1" thickTop="1" x14ac:dyDescent="0.25"/>
    <row r="484" spans="1:43" ht="15.75" customHeight="1" thickBot="1" x14ac:dyDescent="0.4">
      <c r="A484" s="269" t="s">
        <v>53</v>
      </c>
    </row>
    <row r="485" spans="1:43" ht="15.75" customHeight="1" thickTop="1" x14ac:dyDescent="0.3">
      <c r="A485" s="14" t="s">
        <v>211</v>
      </c>
      <c r="C485" s="19">
        <f t="shared" ref="C485:AQ485" si="253">C482-C469</f>
        <v>0</v>
      </c>
      <c r="D485" s="19">
        <f t="shared" si="253"/>
        <v>0</v>
      </c>
      <c r="E485" s="19">
        <f t="shared" si="253"/>
        <v>0</v>
      </c>
      <c r="F485" s="19">
        <f t="shared" si="253"/>
        <v>0</v>
      </c>
      <c r="G485" s="19">
        <f t="shared" si="253"/>
        <v>0</v>
      </c>
      <c r="H485" s="19">
        <f t="shared" si="253"/>
        <v>0</v>
      </c>
      <c r="I485" s="19">
        <f t="shared" si="253"/>
        <v>0</v>
      </c>
      <c r="J485" s="19">
        <f t="shared" si="253"/>
        <v>0</v>
      </c>
      <c r="K485" s="19">
        <f t="shared" si="253"/>
        <v>0</v>
      </c>
      <c r="L485" s="19">
        <f t="shared" si="253"/>
        <v>0</v>
      </c>
      <c r="M485" s="19">
        <f t="shared" si="253"/>
        <v>0</v>
      </c>
      <c r="N485" s="19">
        <f t="shared" si="253"/>
        <v>0</v>
      </c>
      <c r="O485" s="19">
        <f t="shared" si="253"/>
        <v>0</v>
      </c>
      <c r="P485" s="19">
        <f t="shared" si="253"/>
        <v>0</v>
      </c>
      <c r="Q485" s="19">
        <f t="shared" si="253"/>
        <v>0</v>
      </c>
      <c r="R485" s="19">
        <f t="shared" si="253"/>
        <v>0</v>
      </c>
      <c r="S485" s="19">
        <f t="shared" si="253"/>
        <v>0</v>
      </c>
      <c r="T485" s="19">
        <f t="shared" si="253"/>
        <v>0</v>
      </c>
      <c r="U485" s="19">
        <f t="shared" si="253"/>
        <v>0</v>
      </c>
      <c r="V485" s="19">
        <f t="shared" si="253"/>
        <v>0</v>
      </c>
      <c r="W485" s="19">
        <f t="shared" si="253"/>
        <v>0</v>
      </c>
      <c r="X485" s="19">
        <f t="shared" si="253"/>
        <v>0</v>
      </c>
      <c r="Y485" s="19">
        <f t="shared" si="253"/>
        <v>0</v>
      </c>
      <c r="Z485" s="19">
        <f t="shared" si="253"/>
        <v>0</v>
      </c>
      <c r="AA485" s="19">
        <f t="shared" si="253"/>
        <v>0</v>
      </c>
      <c r="AB485" s="19">
        <f t="shared" si="253"/>
        <v>0</v>
      </c>
      <c r="AC485" s="19">
        <f t="shared" si="253"/>
        <v>0</v>
      </c>
      <c r="AD485" s="19">
        <f t="shared" si="253"/>
        <v>0</v>
      </c>
      <c r="AE485" s="19">
        <f t="shared" si="253"/>
        <v>0</v>
      </c>
      <c r="AF485" s="19">
        <f t="shared" si="253"/>
        <v>0</v>
      </c>
      <c r="AG485" s="19">
        <f t="shared" si="253"/>
        <v>0</v>
      </c>
      <c r="AH485" s="19">
        <f t="shared" si="253"/>
        <v>0</v>
      </c>
      <c r="AI485" s="19">
        <f t="shared" si="253"/>
        <v>0</v>
      </c>
      <c r="AJ485" s="19">
        <f t="shared" si="253"/>
        <v>0</v>
      </c>
      <c r="AK485" s="19">
        <f t="shared" si="253"/>
        <v>0</v>
      </c>
      <c r="AL485" s="19">
        <f t="shared" si="253"/>
        <v>0</v>
      </c>
      <c r="AM485" s="19">
        <f t="shared" si="253"/>
        <v>0</v>
      </c>
      <c r="AN485" s="19">
        <f t="shared" si="253"/>
        <v>0</v>
      </c>
      <c r="AO485" s="19">
        <f t="shared" si="253"/>
        <v>0</v>
      </c>
      <c r="AP485" s="19">
        <f t="shared" si="253"/>
        <v>0</v>
      </c>
      <c r="AQ485" s="19">
        <f t="shared" si="253"/>
        <v>0</v>
      </c>
    </row>
    <row r="486" spans="1:43" ht="15.75" customHeight="1" x14ac:dyDescent="0.3">
      <c r="A486" s="14" t="s">
        <v>212</v>
      </c>
      <c r="C486" s="19">
        <f>C485</f>
        <v>0</v>
      </c>
      <c r="D486" s="19">
        <f t="shared" ref="D486:AQ486" si="254">C486+D485</f>
        <v>0</v>
      </c>
      <c r="E486" s="19">
        <f t="shared" si="254"/>
        <v>0</v>
      </c>
      <c r="F486" s="19">
        <f t="shared" si="254"/>
        <v>0</v>
      </c>
      <c r="G486" s="19">
        <f t="shared" si="254"/>
        <v>0</v>
      </c>
      <c r="H486" s="19">
        <f t="shared" si="254"/>
        <v>0</v>
      </c>
      <c r="I486" s="19">
        <f t="shared" si="254"/>
        <v>0</v>
      </c>
      <c r="J486" s="19">
        <f t="shared" si="254"/>
        <v>0</v>
      </c>
      <c r="K486" s="19">
        <f t="shared" si="254"/>
        <v>0</v>
      </c>
      <c r="L486" s="19">
        <f t="shared" si="254"/>
        <v>0</v>
      </c>
      <c r="M486" s="19">
        <f t="shared" si="254"/>
        <v>0</v>
      </c>
      <c r="N486" s="19">
        <f t="shared" si="254"/>
        <v>0</v>
      </c>
      <c r="O486" s="19">
        <f t="shared" si="254"/>
        <v>0</v>
      </c>
      <c r="P486" s="19">
        <f t="shared" si="254"/>
        <v>0</v>
      </c>
      <c r="Q486" s="19">
        <f t="shared" si="254"/>
        <v>0</v>
      </c>
      <c r="R486" s="19">
        <f t="shared" si="254"/>
        <v>0</v>
      </c>
      <c r="S486" s="19">
        <f t="shared" si="254"/>
        <v>0</v>
      </c>
      <c r="T486" s="19">
        <f t="shared" si="254"/>
        <v>0</v>
      </c>
      <c r="U486" s="19">
        <f t="shared" si="254"/>
        <v>0</v>
      </c>
      <c r="V486" s="19">
        <f t="shared" si="254"/>
        <v>0</v>
      </c>
      <c r="W486" s="19">
        <f t="shared" si="254"/>
        <v>0</v>
      </c>
      <c r="X486" s="19">
        <f t="shared" si="254"/>
        <v>0</v>
      </c>
      <c r="Y486" s="19">
        <f t="shared" si="254"/>
        <v>0</v>
      </c>
      <c r="Z486" s="19">
        <f t="shared" si="254"/>
        <v>0</v>
      </c>
      <c r="AA486" s="19">
        <f t="shared" si="254"/>
        <v>0</v>
      </c>
      <c r="AB486" s="19">
        <f t="shared" si="254"/>
        <v>0</v>
      </c>
      <c r="AC486" s="19">
        <f t="shared" si="254"/>
        <v>0</v>
      </c>
      <c r="AD486" s="19">
        <f t="shared" si="254"/>
        <v>0</v>
      </c>
      <c r="AE486" s="19">
        <f t="shared" si="254"/>
        <v>0</v>
      </c>
      <c r="AF486" s="19">
        <f t="shared" si="254"/>
        <v>0</v>
      </c>
      <c r="AG486" s="19">
        <f t="shared" si="254"/>
        <v>0</v>
      </c>
      <c r="AH486" s="19">
        <f t="shared" si="254"/>
        <v>0</v>
      </c>
      <c r="AI486" s="19">
        <f t="shared" si="254"/>
        <v>0</v>
      </c>
      <c r="AJ486" s="19">
        <f t="shared" si="254"/>
        <v>0</v>
      </c>
      <c r="AK486" s="19">
        <f t="shared" si="254"/>
        <v>0</v>
      </c>
      <c r="AL486" s="19">
        <f t="shared" si="254"/>
        <v>0</v>
      </c>
      <c r="AM486" s="19">
        <f t="shared" si="254"/>
        <v>0</v>
      </c>
      <c r="AN486" s="19">
        <f t="shared" si="254"/>
        <v>0</v>
      </c>
      <c r="AO486" s="19">
        <f t="shared" si="254"/>
        <v>0</v>
      </c>
      <c r="AP486" s="19">
        <f t="shared" si="254"/>
        <v>0</v>
      </c>
      <c r="AQ486" s="19">
        <f t="shared" si="254"/>
        <v>0</v>
      </c>
    </row>
    <row r="487" spans="1:43" ht="15.75" customHeight="1" x14ac:dyDescent="0.3">
      <c r="A487" s="16"/>
      <c r="D487" s="20"/>
    </row>
    <row r="488" spans="1:43" ht="15.75" customHeight="1" x14ac:dyDescent="0.3">
      <c r="A488" s="14" t="s">
        <v>213</v>
      </c>
      <c r="C488" s="19">
        <f>SUM(C485:AQ485)/'Invoer - uitgebreid'!G10</f>
        <v>0</v>
      </c>
    </row>
    <row r="489" spans="1:43" ht="15.75" customHeight="1" x14ac:dyDescent="0.3">
      <c r="A489" s="14" t="s">
        <v>214</v>
      </c>
      <c r="C489" s="19">
        <f>IF(C488&lt;&gt;0,C488/'Invoer - uitgebreid'!F10,0)</f>
        <v>0</v>
      </c>
    </row>
    <row r="490" spans="1:43" ht="15.75" customHeight="1" x14ac:dyDescent="0.25"/>
    <row r="491" spans="1:43" ht="15.75" customHeight="1" x14ac:dyDescent="0.45">
      <c r="A491" s="180"/>
      <c r="B491" s="180"/>
      <c r="C491" s="181"/>
      <c r="D491" s="181"/>
      <c r="E491" s="181"/>
      <c r="F491" s="181"/>
      <c r="G491" s="181"/>
      <c r="H491" s="181"/>
      <c r="I491" s="181"/>
      <c r="J491" s="181"/>
      <c r="K491" s="181"/>
      <c r="L491" s="181"/>
      <c r="M491" s="181"/>
      <c r="N491" s="181"/>
      <c r="O491" s="181"/>
      <c r="P491" s="181"/>
      <c r="Q491" s="181"/>
      <c r="R491" s="181"/>
      <c r="S491" s="181"/>
      <c r="T491" s="181"/>
      <c r="U491" s="181"/>
      <c r="V491" s="181"/>
      <c r="W491" s="181"/>
    </row>
    <row r="492" spans="1:43" ht="15.75" customHeight="1" thickBot="1" x14ac:dyDescent="0.45">
      <c r="A492" s="5" t="s">
        <v>505</v>
      </c>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row>
    <row r="493" spans="1:43" ht="15.75" customHeight="1" thickTop="1" thickBot="1" x14ac:dyDescent="0.35">
      <c r="C493" s="11"/>
      <c r="D493" s="11" t="s">
        <v>75</v>
      </c>
      <c r="E493" s="11"/>
      <c r="F493" s="11"/>
      <c r="G493" s="11"/>
      <c r="H493" s="11"/>
      <c r="I493" s="11"/>
      <c r="J493" s="11"/>
      <c r="K493" s="11"/>
      <c r="L493" s="11"/>
      <c r="M493" s="11"/>
      <c r="N493" s="11"/>
      <c r="O493" s="11"/>
      <c r="P493" s="11"/>
      <c r="Q493" s="11"/>
      <c r="R493" s="11"/>
      <c r="S493" s="11"/>
      <c r="T493" s="11"/>
      <c r="U493" s="11"/>
      <c r="V493" s="11"/>
      <c r="W493" s="11"/>
    </row>
    <row r="494" spans="1:43" ht="15.75" customHeight="1" thickBot="1" x14ac:dyDescent="0.4">
      <c r="A494" s="269" t="s">
        <v>45</v>
      </c>
      <c r="B494" s="1" t="s">
        <v>205</v>
      </c>
      <c r="C494" s="1">
        <v>0</v>
      </c>
      <c r="D494" s="11">
        <v>1</v>
      </c>
      <c r="E494" s="11">
        <v>2</v>
      </c>
      <c r="F494" s="11">
        <v>3</v>
      </c>
      <c r="G494" s="11">
        <v>4</v>
      </c>
      <c r="H494" s="11">
        <v>5</v>
      </c>
      <c r="I494" s="11">
        <v>6</v>
      </c>
      <c r="J494" s="11">
        <v>7</v>
      </c>
      <c r="K494" s="11">
        <v>8</v>
      </c>
      <c r="L494" s="11">
        <v>9</v>
      </c>
      <c r="M494" s="11">
        <v>10</v>
      </c>
      <c r="N494" s="11">
        <v>11</v>
      </c>
      <c r="O494" s="11">
        <v>12</v>
      </c>
      <c r="P494" s="11">
        <v>13</v>
      </c>
      <c r="Q494" s="11">
        <v>14</v>
      </c>
      <c r="R494" s="11">
        <v>15</v>
      </c>
      <c r="S494" s="11">
        <v>16</v>
      </c>
      <c r="T494" s="11">
        <v>17</v>
      </c>
      <c r="U494" s="11">
        <v>18</v>
      </c>
      <c r="V494" s="11">
        <v>19</v>
      </c>
      <c r="W494" s="11">
        <v>20</v>
      </c>
      <c r="X494" s="11">
        <v>21</v>
      </c>
      <c r="Y494" s="11">
        <v>22</v>
      </c>
      <c r="Z494" s="11">
        <v>23</v>
      </c>
      <c r="AA494" s="11">
        <v>24</v>
      </c>
      <c r="AB494" s="11">
        <v>25</v>
      </c>
      <c r="AC494" s="11">
        <v>26</v>
      </c>
      <c r="AD494" s="11">
        <v>27</v>
      </c>
      <c r="AE494" s="11">
        <v>28</v>
      </c>
      <c r="AF494" s="11">
        <v>29</v>
      </c>
      <c r="AG494" s="11">
        <v>30</v>
      </c>
      <c r="AH494" s="11">
        <v>31</v>
      </c>
      <c r="AI494" s="11">
        <v>32</v>
      </c>
      <c r="AJ494" s="11">
        <v>33</v>
      </c>
      <c r="AK494" s="11">
        <v>34</v>
      </c>
      <c r="AL494" s="11">
        <v>35</v>
      </c>
      <c r="AM494" s="11">
        <v>36</v>
      </c>
      <c r="AN494" s="11">
        <v>37</v>
      </c>
      <c r="AO494" s="11">
        <v>38</v>
      </c>
      <c r="AP494" s="11">
        <v>39</v>
      </c>
      <c r="AQ494" s="11">
        <v>40</v>
      </c>
    </row>
    <row r="495" spans="1:43" ht="15.75" customHeight="1" thickTop="1" thickBot="1" x14ac:dyDescent="0.35">
      <c r="A495" s="14" t="s">
        <v>206</v>
      </c>
      <c r="B495" s="174">
        <f>'Economische variabelen'!AC10</f>
        <v>1830</v>
      </c>
      <c r="C495" s="175">
        <f>B495*'Invoer - uitgebreid'!$J$10</f>
        <v>0</v>
      </c>
      <c r="D495" s="20">
        <v>0</v>
      </c>
      <c r="E495" s="20">
        <v>0</v>
      </c>
      <c r="F495" s="20">
        <v>0</v>
      </c>
      <c r="G495" s="20">
        <v>0</v>
      </c>
      <c r="H495" s="20">
        <v>0</v>
      </c>
      <c r="I495" s="20">
        <v>0</v>
      </c>
      <c r="J495" s="20">
        <v>0</v>
      </c>
      <c r="K495" s="20">
        <v>0</v>
      </c>
      <c r="L495" s="20">
        <v>0</v>
      </c>
      <c r="M495" s="20">
        <v>0</v>
      </c>
      <c r="N495" s="20">
        <v>0</v>
      </c>
      <c r="O495" s="20">
        <v>0</v>
      </c>
      <c r="P495" s="20">
        <v>0</v>
      </c>
      <c r="Q495" s="20">
        <v>0</v>
      </c>
      <c r="R495" s="20">
        <v>0</v>
      </c>
    </row>
    <row r="496" spans="1:43" ht="15.75" customHeight="1" thickTop="1" thickBot="1" x14ac:dyDescent="0.35">
      <c r="A496" s="14" t="s">
        <v>47</v>
      </c>
      <c r="B496" s="174">
        <f>'Economische variabelen'!AC11</f>
        <v>150</v>
      </c>
      <c r="C496" s="175">
        <f>B496*'Invoer - uitgebreid'!$J$10</f>
        <v>0</v>
      </c>
      <c r="D496" s="20"/>
      <c r="E496" s="20"/>
      <c r="F496" s="20"/>
      <c r="G496" s="20"/>
      <c r="H496" s="20"/>
      <c r="I496" s="20"/>
      <c r="J496" s="20"/>
      <c r="K496" s="20"/>
      <c r="L496" s="20"/>
      <c r="M496" s="20"/>
      <c r="N496" s="20"/>
      <c r="O496" s="20"/>
      <c r="P496" s="20"/>
      <c r="Q496" s="20"/>
      <c r="R496" s="20"/>
    </row>
    <row r="497" spans="1:43" ht="15.75" customHeight="1" thickTop="1" x14ac:dyDescent="0.25"/>
    <row r="498" spans="1:43" ht="15.75" customHeight="1" thickBot="1" x14ac:dyDescent="0.4">
      <c r="A498" s="269" t="s">
        <v>48</v>
      </c>
      <c r="B498" s="1" t="s">
        <v>205</v>
      </c>
    </row>
    <row r="499" spans="1:43" ht="15.75" customHeight="1" thickTop="1" thickBot="1" x14ac:dyDescent="0.35">
      <c r="A499" s="14" t="s">
        <v>50</v>
      </c>
      <c r="B499" s="174">
        <f>'Economische variabelen'!AC14</f>
        <v>0</v>
      </c>
      <c r="C499" s="20"/>
      <c r="D499" s="175">
        <f>IF(D494&lt;='Invoer - uitgebreid'!$K10,$B499*'Invoer - uitgebreid'!$J10,0)</f>
        <v>0</v>
      </c>
      <c r="E499" s="175">
        <f>IF(E494&lt;='Invoer - uitgebreid'!$K10,$B499*'Invoer - uitgebreid'!$J10,0)</f>
        <v>0</v>
      </c>
      <c r="F499" s="175">
        <f>IF(F494&lt;='Invoer - uitgebreid'!$K10,$B499*'Invoer - uitgebreid'!$J10,0)</f>
        <v>0</v>
      </c>
      <c r="G499" s="175">
        <f>IF(G494&lt;='Invoer - uitgebreid'!$K10,$B499*'Invoer - uitgebreid'!$J10,0)</f>
        <v>0</v>
      </c>
      <c r="H499" s="175">
        <f>IF(H494&lt;='Invoer - uitgebreid'!$K10,$B499*'Invoer - uitgebreid'!$J10,0)</f>
        <v>0</v>
      </c>
      <c r="I499" s="175">
        <f>IF(I494&lt;='Invoer - uitgebreid'!$K10,$B499*'Invoer - uitgebreid'!$J10,0)</f>
        <v>0</v>
      </c>
      <c r="J499" s="175">
        <f>IF(J494&lt;='Invoer - uitgebreid'!$K10,$B499*'Invoer - uitgebreid'!$J10,0)</f>
        <v>0</v>
      </c>
      <c r="K499" s="175">
        <f>IF(K494&lt;='Invoer - uitgebreid'!$K10,$B499*'Invoer - uitgebreid'!$J10,0)</f>
        <v>0</v>
      </c>
      <c r="L499" s="175">
        <f>IF(L494&lt;='Invoer - uitgebreid'!$K10,$B499*'Invoer - uitgebreid'!$J10,0)</f>
        <v>0</v>
      </c>
      <c r="M499" s="175">
        <f>IF(M494&lt;='Invoer - uitgebreid'!$K10,$B499*'Invoer - uitgebreid'!$J10,0)</f>
        <v>0</v>
      </c>
      <c r="N499" s="175">
        <f>IF(N494&lt;='Invoer - uitgebreid'!$K10,$B499*'Invoer - uitgebreid'!$J10,0)</f>
        <v>0</v>
      </c>
      <c r="O499" s="175">
        <f>IF(O494&lt;='Invoer - uitgebreid'!$K10,$B499*'Invoer - uitgebreid'!$J10,0)</f>
        <v>0</v>
      </c>
      <c r="P499" s="175">
        <f>IF(P494&lt;='Invoer - uitgebreid'!$K10,$B499*'Invoer - uitgebreid'!$J10,0)</f>
        <v>0</v>
      </c>
      <c r="Q499" s="175">
        <f>IF(Q494&lt;='Invoer - uitgebreid'!$K10,$B499*'Invoer - uitgebreid'!$J10,0)</f>
        <v>0</v>
      </c>
      <c r="R499" s="175">
        <f>IF(R494&lt;='Invoer - uitgebreid'!$K10,$B499*'Invoer - uitgebreid'!$J10,0)</f>
        <v>0</v>
      </c>
      <c r="S499" s="175">
        <f>IF(S494&lt;='Invoer - uitgebreid'!$K10,$B499*'Invoer - uitgebreid'!$J10,0)</f>
        <v>0</v>
      </c>
      <c r="T499" s="175">
        <f>IF(T494&lt;='Invoer - uitgebreid'!$K10,$B499*'Invoer - uitgebreid'!$J10,0)</f>
        <v>0</v>
      </c>
      <c r="U499" s="175">
        <f>IF(U494&lt;='Invoer - uitgebreid'!$K10,$B499*'Invoer - uitgebreid'!$J10,0)</f>
        <v>0</v>
      </c>
      <c r="V499" s="175">
        <f>IF(V494&lt;='Invoer - uitgebreid'!$K10,$B499*'Invoer - uitgebreid'!$J10,0)</f>
        <v>0</v>
      </c>
      <c r="W499" s="175">
        <f>IF(W494&lt;='Invoer - uitgebreid'!$K10,$B499*'Invoer - uitgebreid'!$J10,0)</f>
        <v>0</v>
      </c>
      <c r="X499" s="175">
        <f>IF(X494&lt;='Invoer - uitgebreid'!$K10,$B499*'Invoer - uitgebreid'!$J10,0)</f>
        <v>0</v>
      </c>
      <c r="Y499" s="175">
        <f>IF(Y494&lt;='Invoer - uitgebreid'!$K10,$B499*'Invoer - uitgebreid'!$J10,0)</f>
        <v>0</v>
      </c>
      <c r="Z499" s="175">
        <f>IF(Z494&lt;='Invoer - uitgebreid'!$K10,$B499*'Invoer - uitgebreid'!$J10,0)</f>
        <v>0</v>
      </c>
      <c r="AA499" s="175">
        <f>IF(AA494&lt;='Invoer - uitgebreid'!$K10,$B499*'Invoer - uitgebreid'!$J10,0)</f>
        <v>0</v>
      </c>
      <c r="AB499" s="175">
        <f>IF(AB494&lt;='Invoer - uitgebreid'!$K10,$B499*'Invoer - uitgebreid'!$J10,0)</f>
        <v>0</v>
      </c>
      <c r="AC499" s="175">
        <f>IF(AC494&lt;='Invoer - uitgebreid'!$K10,$B499*'Invoer - uitgebreid'!$J10,0)</f>
        <v>0</v>
      </c>
      <c r="AD499" s="175">
        <f>IF(AD494&lt;='Invoer - uitgebreid'!$K10,$B499*'Invoer - uitgebreid'!$J10,0)</f>
        <v>0</v>
      </c>
      <c r="AE499" s="175">
        <f>IF(AE494&lt;='Invoer - uitgebreid'!$K10,$B499*'Invoer - uitgebreid'!$J10,0)</f>
        <v>0</v>
      </c>
      <c r="AF499" s="175">
        <f>IF(AF494&lt;='Invoer - uitgebreid'!$K10,$B499*'Invoer - uitgebreid'!$J10,0)</f>
        <v>0</v>
      </c>
      <c r="AG499" s="175">
        <f>IF(AG494&lt;='Invoer - uitgebreid'!$K10,$B499*'Invoer - uitgebreid'!$J10,0)</f>
        <v>0</v>
      </c>
      <c r="AH499" s="175">
        <f>IF(AH494&lt;='Invoer - uitgebreid'!$K10,$B499*'Invoer - uitgebreid'!$J10,0)</f>
        <v>0</v>
      </c>
      <c r="AI499" s="175">
        <f>IF(AI494&lt;='Invoer - uitgebreid'!$K10,$B499*'Invoer - uitgebreid'!$J10,0)</f>
        <v>0</v>
      </c>
      <c r="AJ499" s="175">
        <f>IF(AJ494&lt;='Invoer - uitgebreid'!$K10,$B499*'Invoer - uitgebreid'!$J10,0)</f>
        <v>0</v>
      </c>
      <c r="AK499" s="175">
        <f>IF(AK494&lt;='Invoer - uitgebreid'!$K10,$B499*'Invoer - uitgebreid'!$J10,0)</f>
        <v>0</v>
      </c>
      <c r="AL499" s="175">
        <f>IF(AL494&lt;='Invoer - uitgebreid'!$K10,$B499*'Invoer - uitgebreid'!$J10,0)</f>
        <v>0</v>
      </c>
      <c r="AM499" s="175">
        <f>IF(AM494&lt;='Invoer - uitgebreid'!$K10,$B499*'Invoer - uitgebreid'!$J10,0)</f>
        <v>0</v>
      </c>
      <c r="AN499" s="175">
        <f>IF(AN494&lt;='Invoer - uitgebreid'!$K10,$B499*'Invoer - uitgebreid'!$J10,0)</f>
        <v>0</v>
      </c>
      <c r="AO499" s="175">
        <f>IF(AO494&lt;='Invoer - uitgebreid'!$K10,$B499*'Invoer - uitgebreid'!$J10,0)</f>
        <v>0</v>
      </c>
      <c r="AP499" s="175">
        <f>IF(AP494&lt;='Invoer - uitgebreid'!$K10,$B499*'Invoer - uitgebreid'!$J10,0)</f>
        <v>0</v>
      </c>
      <c r="AQ499" s="175">
        <f>IF(AQ494&lt;='Invoer - uitgebreid'!$K10,$B499*'Invoer - uitgebreid'!$J10,0)</f>
        <v>0</v>
      </c>
    </row>
    <row r="500" spans="1:43" ht="15.75" customHeight="1" thickTop="1" thickBot="1" x14ac:dyDescent="0.35">
      <c r="A500" s="14" t="s">
        <v>49</v>
      </c>
      <c r="B500" s="174">
        <f>'Economische variabelen'!AC15</f>
        <v>0</v>
      </c>
      <c r="C500" s="20"/>
      <c r="D500" s="175">
        <f>IF(D494&lt;='Invoer - uitgebreid'!$K10,$B500*'Invoer - uitgebreid'!$J10,0)</f>
        <v>0</v>
      </c>
      <c r="E500" s="175">
        <f>IF(E494&lt;='Invoer - uitgebreid'!$K10,$B500*'Invoer - uitgebreid'!$J10,0)</f>
        <v>0</v>
      </c>
      <c r="F500" s="175">
        <f>IF(F494&lt;='Invoer - uitgebreid'!$K10,$B500*'Invoer - uitgebreid'!$J10,0)</f>
        <v>0</v>
      </c>
      <c r="G500" s="175">
        <f>IF(G494&lt;='Invoer - uitgebreid'!$K10,$B500*'Invoer - uitgebreid'!$J10,0)</f>
        <v>0</v>
      </c>
      <c r="H500" s="175">
        <f>IF(H494&lt;='Invoer - uitgebreid'!$K10,$B500*'Invoer - uitgebreid'!$J10,0)</f>
        <v>0</v>
      </c>
      <c r="I500" s="175">
        <f>IF(I494&lt;='Invoer - uitgebreid'!$K10,$B500*'Invoer - uitgebreid'!$J10,0)</f>
        <v>0</v>
      </c>
      <c r="J500" s="175">
        <f>IF(J494&lt;='Invoer - uitgebreid'!$K10,$B500*'Invoer - uitgebreid'!$J10,0)</f>
        <v>0</v>
      </c>
      <c r="K500" s="175">
        <f>IF(K494&lt;='Invoer - uitgebreid'!$K10,$B500*'Invoer - uitgebreid'!$J10,0)</f>
        <v>0</v>
      </c>
      <c r="L500" s="175">
        <f>IF(L494&lt;='Invoer - uitgebreid'!$K10,$B500*'Invoer - uitgebreid'!$J10,0)</f>
        <v>0</v>
      </c>
      <c r="M500" s="175">
        <f>IF(M494&lt;='Invoer - uitgebreid'!$K10,$B500*'Invoer - uitgebreid'!$J10,0)</f>
        <v>0</v>
      </c>
      <c r="N500" s="175">
        <f>IF(N494&lt;='Invoer - uitgebreid'!$K10,$B500*'Invoer - uitgebreid'!$J10,0)</f>
        <v>0</v>
      </c>
      <c r="O500" s="175">
        <f>IF(O494&lt;='Invoer - uitgebreid'!$K10,$B500*'Invoer - uitgebreid'!$J10,0)</f>
        <v>0</v>
      </c>
      <c r="P500" s="175">
        <f>IF(P494&lt;='Invoer - uitgebreid'!$K10,$B500*'Invoer - uitgebreid'!$J10,0)</f>
        <v>0</v>
      </c>
      <c r="Q500" s="175">
        <f>IF(Q494&lt;='Invoer - uitgebreid'!$K10,$B500*'Invoer - uitgebreid'!$J10,0)</f>
        <v>0</v>
      </c>
      <c r="R500" s="175">
        <f>IF(R494&lt;='Invoer - uitgebreid'!$K10,$B500*'Invoer - uitgebreid'!$J10,0)</f>
        <v>0</v>
      </c>
      <c r="S500" s="175">
        <f>IF(S494&lt;='Invoer - uitgebreid'!$K10,$B500*'Invoer - uitgebreid'!$J10,0)</f>
        <v>0</v>
      </c>
      <c r="T500" s="175">
        <f>IF(T494&lt;='Invoer - uitgebreid'!$K10,$B500*'Invoer - uitgebreid'!$J10,0)</f>
        <v>0</v>
      </c>
      <c r="U500" s="175">
        <f>IF(U494&lt;='Invoer - uitgebreid'!$K10,$B500*'Invoer - uitgebreid'!$J10,0)</f>
        <v>0</v>
      </c>
      <c r="V500" s="175">
        <f>IF(V494&lt;='Invoer - uitgebreid'!$K10,$B500*'Invoer - uitgebreid'!$J10,0)</f>
        <v>0</v>
      </c>
      <c r="W500" s="175">
        <f>IF(W494&lt;='Invoer - uitgebreid'!$K10,$B500*'Invoer - uitgebreid'!$J10,0)</f>
        <v>0</v>
      </c>
      <c r="X500" s="175">
        <f>IF(X494&lt;='Invoer - uitgebreid'!$K10,$B500*'Invoer - uitgebreid'!$J10,0)</f>
        <v>0</v>
      </c>
      <c r="Y500" s="175">
        <f>IF(Y494&lt;='Invoer - uitgebreid'!$K10,$B500*'Invoer - uitgebreid'!$J10,0)</f>
        <v>0</v>
      </c>
      <c r="Z500" s="175">
        <f>IF(Z494&lt;='Invoer - uitgebreid'!$K10,$B500*'Invoer - uitgebreid'!$J10,0)</f>
        <v>0</v>
      </c>
      <c r="AA500" s="175">
        <f>IF(AA494&lt;='Invoer - uitgebreid'!$K10,$B500*'Invoer - uitgebreid'!$J10,0)</f>
        <v>0</v>
      </c>
      <c r="AB500" s="175">
        <f>IF(AB494&lt;='Invoer - uitgebreid'!$K10,$B500*'Invoer - uitgebreid'!$J10,0)</f>
        <v>0</v>
      </c>
      <c r="AC500" s="175">
        <f>IF(AC494&lt;='Invoer - uitgebreid'!$K10,$B500*'Invoer - uitgebreid'!$J10,0)</f>
        <v>0</v>
      </c>
      <c r="AD500" s="175">
        <f>IF(AD494&lt;='Invoer - uitgebreid'!$K10,$B500*'Invoer - uitgebreid'!$J10,0)</f>
        <v>0</v>
      </c>
      <c r="AE500" s="175">
        <f>IF(AE494&lt;='Invoer - uitgebreid'!$K10,$B500*'Invoer - uitgebreid'!$J10,0)</f>
        <v>0</v>
      </c>
      <c r="AF500" s="175">
        <f>IF(AF494&lt;='Invoer - uitgebreid'!$K10,$B500*'Invoer - uitgebreid'!$J10,0)</f>
        <v>0</v>
      </c>
      <c r="AG500" s="175">
        <f>IF(AG494&lt;='Invoer - uitgebreid'!$K10,$B500*'Invoer - uitgebreid'!$J10,0)</f>
        <v>0</v>
      </c>
      <c r="AH500" s="175">
        <f>IF(AH494&lt;='Invoer - uitgebreid'!$K10,$B500*'Invoer - uitgebreid'!$J10,0)</f>
        <v>0</v>
      </c>
      <c r="AI500" s="175">
        <f>IF(AI494&lt;='Invoer - uitgebreid'!$K10,$B500*'Invoer - uitgebreid'!$J10,0)</f>
        <v>0</v>
      </c>
      <c r="AJ500" s="175">
        <f>IF(AJ494&lt;='Invoer - uitgebreid'!$K10,$B500*'Invoer - uitgebreid'!$J10,0)</f>
        <v>0</v>
      </c>
      <c r="AK500" s="175">
        <f>IF(AK494&lt;='Invoer - uitgebreid'!$K10,$B500*'Invoer - uitgebreid'!$J10,0)</f>
        <v>0</v>
      </c>
      <c r="AL500" s="175">
        <f>IF(AL494&lt;='Invoer - uitgebreid'!$K10,$B500*'Invoer - uitgebreid'!$J10,0)</f>
        <v>0</v>
      </c>
      <c r="AM500" s="175">
        <f>IF(AM494&lt;='Invoer - uitgebreid'!$K10,$B500*'Invoer - uitgebreid'!$J10,0)</f>
        <v>0</v>
      </c>
      <c r="AN500" s="175">
        <f>IF(AN494&lt;='Invoer - uitgebreid'!$K10,$B500*'Invoer - uitgebreid'!$J10,0)</f>
        <v>0</v>
      </c>
      <c r="AO500" s="175">
        <f>IF(AO494&lt;='Invoer - uitgebreid'!$K10,$B500*'Invoer - uitgebreid'!$J10,0)</f>
        <v>0</v>
      </c>
      <c r="AP500" s="175">
        <f>IF(AP494&lt;='Invoer - uitgebreid'!$K10,$B500*'Invoer - uitgebreid'!$J10,0)</f>
        <v>0</v>
      </c>
      <c r="AQ500" s="175">
        <f>IF(AQ494&lt;='Invoer - uitgebreid'!$K10,$B500*'Invoer - uitgebreid'!$J10,0)</f>
        <v>0</v>
      </c>
    </row>
    <row r="501" spans="1:43" ht="15.75" customHeight="1" thickTop="1" thickBot="1" x14ac:dyDescent="0.35">
      <c r="A501" s="14" t="s">
        <v>343</v>
      </c>
      <c r="B501" s="174">
        <f>'Economische variabelen'!AC16</f>
        <v>0</v>
      </c>
      <c r="C501" s="20"/>
      <c r="D501" s="175">
        <f>IF(D494&lt;='Invoer - uitgebreid'!$K10,$B501*'Invoer - uitgebreid'!$J10,0)</f>
        <v>0</v>
      </c>
      <c r="E501" s="175">
        <f>IF(E494&lt;='Invoer - uitgebreid'!$K10,$B501*'Invoer - uitgebreid'!$J10,0)</f>
        <v>0</v>
      </c>
      <c r="F501" s="175">
        <f>IF(F494&lt;='Invoer - uitgebreid'!$K10,$B501*'Invoer - uitgebreid'!$J10,0)</f>
        <v>0</v>
      </c>
      <c r="G501" s="175">
        <f>IF(G494&lt;='Invoer - uitgebreid'!$K10,$B501*'Invoer - uitgebreid'!$J10,0)</f>
        <v>0</v>
      </c>
      <c r="H501" s="175">
        <f>IF(H494&lt;='Invoer - uitgebreid'!$K10,$B501*'Invoer - uitgebreid'!$J10,0)</f>
        <v>0</v>
      </c>
      <c r="I501" s="175">
        <f>IF(I494&lt;='Invoer - uitgebreid'!$K10,$B501*'Invoer - uitgebreid'!$J10,0)</f>
        <v>0</v>
      </c>
      <c r="J501" s="175">
        <f>IF(J494&lt;='Invoer - uitgebreid'!$K10,$B501*'Invoer - uitgebreid'!$J10,0)</f>
        <v>0</v>
      </c>
      <c r="K501" s="175">
        <f>IF(K494&lt;='Invoer - uitgebreid'!$K10,$B501*'Invoer - uitgebreid'!$J10,0)</f>
        <v>0</v>
      </c>
      <c r="L501" s="175">
        <f>IF(L494&lt;='Invoer - uitgebreid'!$K10,$B501*'Invoer - uitgebreid'!$J10,0)</f>
        <v>0</v>
      </c>
      <c r="M501" s="175">
        <f>IF(M494&lt;='Invoer - uitgebreid'!$K10,$B501*'Invoer - uitgebreid'!$J10,0)</f>
        <v>0</v>
      </c>
      <c r="N501" s="175">
        <f>IF(N494&lt;='Invoer - uitgebreid'!$K10,$B501*'Invoer - uitgebreid'!$J10,0)</f>
        <v>0</v>
      </c>
      <c r="O501" s="175">
        <f>IF(O494&lt;='Invoer - uitgebreid'!$K10,$B501*'Invoer - uitgebreid'!$J10,0)</f>
        <v>0</v>
      </c>
      <c r="P501" s="175">
        <f>IF(P494&lt;='Invoer - uitgebreid'!$K10,$B501*'Invoer - uitgebreid'!$J10,0)</f>
        <v>0</v>
      </c>
      <c r="Q501" s="175">
        <f>IF(Q494&lt;='Invoer - uitgebreid'!$K10,$B501*'Invoer - uitgebreid'!$J10,0)</f>
        <v>0</v>
      </c>
      <c r="R501" s="175">
        <f>IF(R494&lt;='Invoer - uitgebreid'!$K10,$B501*'Invoer - uitgebreid'!$J10,0)</f>
        <v>0</v>
      </c>
      <c r="S501" s="175">
        <f>IF(S494&lt;='Invoer - uitgebreid'!$K10,$B501*'Invoer - uitgebreid'!$J10,0)</f>
        <v>0</v>
      </c>
      <c r="T501" s="175">
        <f>IF(T494&lt;='Invoer - uitgebreid'!$K10,$B501*'Invoer - uitgebreid'!$J10,0)</f>
        <v>0</v>
      </c>
      <c r="U501" s="175">
        <f>IF(U494&lt;='Invoer - uitgebreid'!$K10,$B501*'Invoer - uitgebreid'!$J10,0)</f>
        <v>0</v>
      </c>
      <c r="V501" s="175">
        <f>IF(V494&lt;='Invoer - uitgebreid'!$K10,$B501*'Invoer - uitgebreid'!$J10,0)</f>
        <v>0</v>
      </c>
      <c r="W501" s="175">
        <f>IF(W494&lt;='Invoer - uitgebreid'!$K10,$B501*'Invoer - uitgebreid'!$J10,0)</f>
        <v>0</v>
      </c>
      <c r="X501" s="175">
        <f>IF(X494&lt;='Invoer - uitgebreid'!$K10,$B501*'Invoer - uitgebreid'!$J10,0)</f>
        <v>0</v>
      </c>
      <c r="Y501" s="175">
        <f>IF(Y494&lt;='Invoer - uitgebreid'!$K10,$B501*'Invoer - uitgebreid'!$J10,0)</f>
        <v>0</v>
      </c>
      <c r="Z501" s="175">
        <f>IF(Z494&lt;='Invoer - uitgebreid'!$K10,$B501*'Invoer - uitgebreid'!$J10,0)</f>
        <v>0</v>
      </c>
      <c r="AA501" s="175">
        <f>IF(AA494&lt;='Invoer - uitgebreid'!$K10,$B501*'Invoer - uitgebreid'!$J10,0)</f>
        <v>0</v>
      </c>
      <c r="AB501" s="175">
        <f>IF(AB494&lt;='Invoer - uitgebreid'!$K10,$B501*'Invoer - uitgebreid'!$J10,0)</f>
        <v>0</v>
      </c>
      <c r="AC501" s="175">
        <f>IF(AC494&lt;='Invoer - uitgebreid'!$K10,$B501*'Invoer - uitgebreid'!$J10,0)</f>
        <v>0</v>
      </c>
      <c r="AD501" s="175">
        <f>IF(AD494&lt;='Invoer - uitgebreid'!$K10,$B501*'Invoer - uitgebreid'!$J10,0)</f>
        <v>0</v>
      </c>
      <c r="AE501" s="175">
        <f>IF(AE494&lt;='Invoer - uitgebreid'!$K10,$B501*'Invoer - uitgebreid'!$J10,0)</f>
        <v>0</v>
      </c>
      <c r="AF501" s="175">
        <f>IF(AF494&lt;='Invoer - uitgebreid'!$K10,$B501*'Invoer - uitgebreid'!$J10,0)</f>
        <v>0</v>
      </c>
      <c r="AG501" s="175">
        <f>IF(AG494&lt;='Invoer - uitgebreid'!$K10,$B501*'Invoer - uitgebreid'!$J10,0)</f>
        <v>0</v>
      </c>
      <c r="AH501" s="175">
        <f>IF(AH494&lt;='Invoer - uitgebreid'!$K10,$B501*'Invoer - uitgebreid'!$J10,0)</f>
        <v>0</v>
      </c>
      <c r="AI501" s="175">
        <f>IF(AI494&lt;='Invoer - uitgebreid'!$K10,$B501*'Invoer - uitgebreid'!$J10,0)</f>
        <v>0</v>
      </c>
      <c r="AJ501" s="175">
        <f>IF(AJ494&lt;='Invoer - uitgebreid'!$K10,$B501*'Invoer - uitgebreid'!$J10,0)</f>
        <v>0</v>
      </c>
      <c r="AK501" s="175">
        <f>IF(AK494&lt;='Invoer - uitgebreid'!$K10,$B501*'Invoer - uitgebreid'!$J10,0)</f>
        <v>0</v>
      </c>
      <c r="AL501" s="175">
        <f>IF(AL494&lt;='Invoer - uitgebreid'!$K10,$B501*'Invoer - uitgebreid'!$J10,0)</f>
        <v>0</v>
      </c>
      <c r="AM501" s="175">
        <f>IF(AM494&lt;='Invoer - uitgebreid'!$K10,$B501*'Invoer - uitgebreid'!$J10,0)</f>
        <v>0</v>
      </c>
      <c r="AN501" s="175">
        <f>IF(AN494&lt;='Invoer - uitgebreid'!$K10,$B501*'Invoer - uitgebreid'!$J10,0)</f>
        <v>0</v>
      </c>
      <c r="AO501" s="175">
        <f>IF(AO494&lt;='Invoer - uitgebreid'!$K10,$B501*'Invoer - uitgebreid'!$J10,0)</f>
        <v>0</v>
      </c>
      <c r="AP501" s="175">
        <f>IF(AP494&lt;='Invoer - uitgebreid'!$K10,$B501*'Invoer - uitgebreid'!$J10,0)</f>
        <v>0</v>
      </c>
      <c r="AQ501" s="175">
        <f>IF(AQ494&lt;='Invoer - uitgebreid'!$K10,$B501*'Invoer - uitgebreid'!$J10,0)</f>
        <v>0</v>
      </c>
    </row>
    <row r="502" spans="1:43" ht="15.75" customHeight="1" thickTop="1" thickBot="1" x14ac:dyDescent="0.35">
      <c r="A502" s="14" t="s">
        <v>63</v>
      </c>
      <c r="B502" s="174">
        <f>'Economische variabelen'!AC17</f>
        <v>350</v>
      </c>
      <c r="C502" s="20"/>
      <c r="D502" s="243">
        <f>IF(D494&lt;='Invoer - uitgebreid'!$K10,$B502*'Invoer - uitgebreid'!$J10,0)</f>
        <v>0</v>
      </c>
      <c r="E502" s="243">
        <f>IF(E494&lt;='Invoer - uitgebreid'!$K10,$B502*'Invoer - uitgebreid'!$J10,0)</f>
        <v>0</v>
      </c>
      <c r="F502" s="243">
        <f>IF(F494&lt;='Invoer - uitgebreid'!$K10,$B502*'Invoer - uitgebreid'!$J10,0)</f>
        <v>0</v>
      </c>
      <c r="G502" s="243">
        <f>IF(G494&lt;='Invoer - uitgebreid'!$K10,$B502*'Invoer - uitgebreid'!$J10,0)</f>
        <v>0</v>
      </c>
      <c r="H502" s="243">
        <f>IF(H494&lt;='Invoer - uitgebreid'!$K10,$B502*'Invoer - uitgebreid'!$J10,0)</f>
        <v>0</v>
      </c>
      <c r="I502" s="243">
        <f>IF(I494&lt;='Invoer - uitgebreid'!$K10,$B502*'Invoer - uitgebreid'!$J10,0)</f>
        <v>0</v>
      </c>
      <c r="J502" s="243">
        <f>IF(J494&lt;='Invoer - uitgebreid'!$K10,$B502*'Invoer - uitgebreid'!$J10,0)</f>
        <v>0</v>
      </c>
      <c r="K502" s="243">
        <f>IF(K494&lt;='Invoer - uitgebreid'!$K10,$B502*'Invoer - uitgebreid'!$J10,0)</f>
        <v>0</v>
      </c>
      <c r="L502" s="243">
        <f>IF(L494&lt;='Invoer - uitgebreid'!$K10,$B502*'Invoer - uitgebreid'!$J10,0)</f>
        <v>0</v>
      </c>
      <c r="M502" s="243">
        <f>IF(M494&lt;='Invoer - uitgebreid'!$K10,$B502*'Invoer - uitgebreid'!$J10,0)</f>
        <v>0</v>
      </c>
      <c r="N502" s="243">
        <f>IF(N494&lt;='Invoer - uitgebreid'!$K10,$B502*'Invoer - uitgebreid'!$J10,0)</f>
        <v>0</v>
      </c>
      <c r="O502" s="243">
        <f>IF(O494&lt;='Invoer - uitgebreid'!$K10,$B502*'Invoer - uitgebreid'!$J10,0)</f>
        <v>0</v>
      </c>
      <c r="P502" s="243">
        <f>IF(P494&lt;='Invoer - uitgebreid'!$K10,$B502*'Invoer - uitgebreid'!$J10,0)</f>
        <v>0</v>
      </c>
      <c r="Q502" s="243">
        <f>IF(Q494&lt;='Invoer - uitgebreid'!$K10,$B502*'Invoer - uitgebreid'!$J10,0)</f>
        <v>0</v>
      </c>
      <c r="R502" s="243">
        <f>IF(R494&lt;='Invoer - uitgebreid'!$K10,$B502*'Invoer - uitgebreid'!$J10,0)</f>
        <v>0</v>
      </c>
      <c r="S502" s="243">
        <f>IF(S494&lt;='Invoer - uitgebreid'!$K10,$B502*'Invoer - uitgebreid'!$J10,0)</f>
        <v>0</v>
      </c>
      <c r="T502" s="243">
        <f>IF(T494&lt;='Invoer - uitgebreid'!$K10,$B502*'Invoer - uitgebreid'!$J10,0)</f>
        <v>0</v>
      </c>
      <c r="U502" s="243">
        <f>IF(U494&lt;='Invoer - uitgebreid'!$K10,$B502*'Invoer - uitgebreid'!$J10,0)</f>
        <v>0</v>
      </c>
      <c r="V502" s="243">
        <f>IF(V494&lt;='Invoer - uitgebreid'!$K10,$B502*'Invoer - uitgebreid'!$J10,0)</f>
        <v>0</v>
      </c>
      <c r="W502" s="243">
        <f>IF(W494&lt;='Invoer - uitgebreid'!$K10,$B502*'Invoer - uitgebreid'!$J10,0)</f>
        <v>0</v>
      </c>
      <c r="X502" s="243">
        <f>IF(X494&lt;='Invoer - uitgebreid'!$K10,$B502*'Invoer - uitgebreid'!$J10,0)</f>
        <v>0</v>
      </c>
      <c r="Y502" s="243">
        <f>IF(Y494&lt;='Invoer - uitgebreid'!$K10,$B502*'Invoer - uitgebreid'!$J10,0)</f>
        <v>0</v>
      </c>
      <c r="Z502" s="243">
        <f>IF(Z494&lt;='Invoer - uitgebreid'!$K10,$B502*'Invoer - uitgebreid'!$J10,0)</f>
        <v>0</v>
      </c>
      <c r="AA502" s="243">
        <f>IF(AA494&lt;='Invoer - uitgebreid'!$K10,$B502*'Invoer - uitgebreid'!$J10,0)</f>
        <v>0</v>
      </c>
      <c r="AB502" s="243">
        <f>IF(AB494&lt;='Invoer - uitgebreid'!$K10,$B502*'Invoer - uitgebreid'!$J10,0)</f>
        <v>0</v>
      </c>
      <c r="AC502" s="243">
        <f>IF(AC494&lt;='Invoer - uitgebreid'!$K10,$B502*'Invoer - uitgebreid'!$J10,0)</f>
        <v>0</v>
      </c>
      <c r="AD502" s="243">
        <f>IF(AD494&lt;='Invoer - uitgebreid'!$K10,$B502*'Invoer - uitgebreid'!$J10,0)</f>
        <v>0</v>
      </c>
      <c r="AE502" s="243">
        <f>IF(AE494&lt;='Invoer - uitgebreid'!$K10,$B502*'Invoer - uitgebreid'!$J10,0)</f>
        <v>0</v>
      </c>
      <c r="AF502" s="243">
        <f>IF(AF494&lt;='Invoer - uitgebreid'!$K10,$B502*'Invoer - uitgebreid'!$J10,0)</f>
        <v>0</v>
      </c>
      <c r="AG502" s="243">
        <f>IF(AG494&lt;='Invoer - uitgebreid'!$K10,$B502*'Invoer - uitgebreid'!$J10,0)</f>
        <v>0</v>
      </c>
      <c r="AH502" s="243">
        <f>IF(AH494&lt;='Invoer - uitgebreid'!$K10,$B502*'Invoer - uitgebreid'!$J10,0)</f>
        <v>0</v>
      </c>
      <c r="AI502" s="243">
        <f>IF(AI494&lt;='Invoer - uitgebreid'!$K10,$B502*'Invoer - uitgebreid'!$J10,0)</f>
        <v>0</v>
      </c>
      <c r="AJ502" s="243">
        <f>IF(AJ494&lt;='Invoer - uitgebreid'!$K10,$B502*'Invoer - uitgebreid'!$J10,0)</f>
        <v>0</v>
      </c>
      <c r="AK502" s="243">
        <f>IF(AK494&lt;='Invoer - uitgebreid'!$K10,$B502*'Invoer - uitgebreid'!$J10,0)</f>
        <v>0</v>
      </c>
      <c r="AL502" s="243">
        <f>IF(AL494&lt;='Invoer - uitgebreid'!$K10,$B502*'Invoer - uitgebreid'!$J10,0)</f>
        <v>0</v>
      </c>
      <c r="AM502" s="243">
        <f>IF(AM494&lt;='Invoer - uitgebreid'!$K10,$B502*'Invoer - uitgebreid'!$J10,0)</f>
        <v>0</v>
      </c>
      <c r="AN502" s="243">
        <f>IF(AN494&lt;='Invoer - uitgebreid'!$K10,$B502*'Invoer - uitgebreid'!$J10,0)</f>
        <v>0</v>
      </c>
      <c r="AO502" s="243">
        <f>IF(AO494&lt;='Invoer - uitgebreid'!$K10,$B502*'Invoer - uitgebreid'!$J10,0)</f>
        <v>0</v>
      </c>
      <c r="AP502" s="243">
        <f>IF(AP494&lt;='Invoer - uitgebreid'!$K10,$B502*'Invoer - uitgebreid'!$J10,0)</f>
        <v>0</v>
      </c>
      <c r="AQ502" s="243">
        <f>IF(AQ494&lt;='Invoer - uitgebreid'!$K10,$B502*'Invoer - uitgebreid'!$J10,0)</f>
        <v>0</v>
      </c>
    </row>
    <row r="503" spans="1:43" ht="15.75" customHeight="1" thickTop="1" x14ac:dyDescent="0.3">
      <c r="A503" s="16"/>
      <c r="B503" s="20"/>
      <c r="C503" s="20"/>
      <c r="D503" s="20"/>
      <c r="E503" s="20"/>
      <c r="F503" s="20"/>
      <c r="G503" s="20"/>
      <c r="H503" s="20"/>
      <c r="I503" s="20"/>
      <c r="J503" s="20"/>
      <c r="K503" s="20"/>
      <c r="L503" s="20"/>
      <c r="M503" s="20"/>
      <c r="N503" s="20"/>
      <c r="O503" s="20"/>
      <c r="P503" s="20"/>
      <c r="Q503" s="20"/>
      <c r="R503" s="20"/>
    </row>
    <row r="504" spans="1:43" ht="15.75" customHeight="1" thickBot="1" x14ac:dyDescent="0.35">
      <c r="A504" s="248" t="s">
        <v>198</v>
      </c>
      <c r="B504" s="390">
        <f>SUM(B499:B501)</f>
        <v>0</v>
      </c>
      <c r="C504" s="390">
        <f>SUM(C495:C502)</f>
        <v>0</v>
      </c>
      <c r="D504" s="390">
        <f t="shared" ref="D504:AQ504" si="255">SUM(D495:D502)</f>
        <v>0</v>
      </c>
      <c r="E504" s="390">
        <f t="shared" si="255"/>
        <v>0</v>
      </c>
      <c r="F504" s="390">
        <f t="shared" si="255"/>
        <v>0</v>
      </c>
      <c r="G504" s="390">
        <f t="shared" si="255"/>
        <v>0</v>
      </c>
      <c r="H504" s="390">
        <f t="shared" si="255"/>
        <v>0</v>
      </c>
      <c r="I504" s="390">
        <f t="shared" si="255"/>
        <v>0</v>
      </c>
      <c r="J504" s="390">
        <f t="shared" si="255"/>
        <v>0</v>
      </c>
      <c r="K504" s="390">
        <f t="shared" si="255"/>
        <v>0</v>
      </c>
      <c r="L504" s="390">
        <f t="shared" si="255"/>
        <v>0</v>
      </c>
      <c r="M504" s="390">
        <f t="shared" si="255"/>
        <v>0</v>
      </c>
      <c r="N504" s="390">
        <f t="shared" si="255"/>
        <v>0</v>
      </c>
      <c r="O504" s="390">
        <f t="shared" si="255"/>
        <v>0</v>
      </c>
      <c r="P504" s="390">
        <f t="shared" si="255"/>
        <v>0</v>
      </c>
      <c r="Q504" s="390">
        <f t="shared" si="255"/>
        <v>0</v>
      </c>
      <c r="R504" s="390">
        <f t="shared" si="255"/>
        <v>0</v>
      </c>
      <c r="S504" s="390">
        <f t="shared" si="255"/>
        <v>0</v>
      </c>
      <c r="T504" s="390">
        <f t="shared" si="255"/>
        <v>0</v>
      </c>
      <c r="U504" s="390">
        <f t="shared" si="255"/>
        <v>0</v>
      </c>
      <c r="V504" s="390">
        <f t="shared" si="255"/>
        <v>0</v>
      </c>
      <c r="W504" s="390">
        <f t="shared" si="255"/>
        <v>0</v>
      </c>
      <c r="X504" s="390">
        <f t="shared" si="255"/>
        <v>0</v>
      </c>
      <c r="Y504" s="390">
        <f t="shared" si="255"/>
        <v>0</v>
      </c>
      <c r="Z504" s="390">
        <f t="shared" si="255"/>
        <v>0</v>
      </c>
      <c r="AA504" s="390">
        <f t="shared" si="255"/>
        <v>0</v>
      </c>
      <c r="AB504" s="390">
        <f t="shared" si="255"/>
        <v>0</v>
      </c>
      <c r="AC504" s="390">
        <f t="shared" si="255"/>
        <v>0</v>
      </c>
      <c r="AD504" s="390">
        <f t="shared" si="255"/>
        <v>0</v>
      </c>
      <c r="AE504" s="390">
        <f t="shared" si="255"/>
        <v>0</v>
      </c>
      <c r="AF504" s="390">
        <f t="shared" si="255"/>
        <v>0</v>
      </c>
      <c r="AG504" s="390">
        <f t="shared" si="255"/>
        <v>0</v>
      </c>
      <c r="AH504" s="390">
        <f t="shared" si="255"/>
        <v>0</v>
      </c>
      <c r="AI504" s="390">
        <f t="shared" si="255"/>
        <v>0</v>
      </c>
      <c r="AJ504" s="390">
        <f t="shared" si="255"/>
        <v>0</v>
      </c>
      <c r="AK504" s="390">
        <f t="shared" si="255"/>
        <v>0</v>
      </c>
      <c r="AL504" s="390">
        <f t="shared" si="255"/>
        <v>0</v>
      </c>
      <c r="AM504" s="390">
        <f t="shared" si="255"/>
        <v>0</v>
      </c>
      <c r="AN504" s="390">
        <f t="shared" si="255"/>
        <v>0</v>
      </c>
      <c r="AO504" s="390">
        <f t="shared" si="255"/>
        <v>0</v>
      </c>
      <c r="AP504" s="390">
        <f t="shared" si="255"/>
        <v>0</v>
      </c>
      <c r="AQ504" s="390">
        <f t="shared" si="255"/>
        <v>0</v>
      </c>
    </row>
    <row r="505" spans="1:43" ht="15.75" customHeight="1" thickTop="1" x14ac:dyDescent="0.3">
      <c r="A505" s="18"/>
      <c r="B505" s="20"/>
      <c r="C505" s="177"/>
      <c r="D505" s="177"/>
      <c r="E505" s="177"/>
      <c r="F505" s="177"/>
      <c r="G505" s="177"/>
      <c r="H505" s="177"/>
      <c r="I505" s="177"/>
      <c r="J505" s="177"/>
      <c r="K505" s="177"/>
      <c r="L505" s="177"/>
      <c r="M505" s="177"/>
      <c r="N505" s="177"/>
      <c r="O505" s="177"/>
      <c r="P505" s="177"/>
      <c r="Q505" s="177"/>
      <c r="R505" s="177"/>
      <c r="S505" s="177"/>
      <c r="T505" s="177"/>
      <c r="U505" s="177"/>
      <c r="V505" s="177"/>
      <c r="W505" s="177"/>
      <c r="X505" s="177"/>
      <c r="Y505" s="177"/>
      <c r="Z505" s="177"/>
      <c r="AA505" s="177"/>
      <c r="AB505" s="177"/>
      <c r="AC505" s="177"/>
      <c r="AD505" s="177"/>
      <c r="AE505" s="177"/>
      <c r="AF505" s="177"/>
      <c r="AG505" s="177"/>
      <c r="AH505" s="177"/>
      <c r="AI505" s="177"/>
      <c r="AJ505" s="177"/>
      <c r="AK505" s="177"/>
      <c r="AL505" s="177"/>
      <c r="AM505" s="177"/>
      <c r="AN505" s="177"/>
      <c r="AO505" s="177"/>
      <c r="AP505" s="177"/>
      <c r="AQ505" s="177"/>
    </row>
    <row r="506" spans="1:43" ht="15.75" customHeight="1" x14ac:dyDescent="0.3">
      <c r="D506" s="16">
        <v>1</v>
      </c>
      <c r="E506" s="16">
        <v>2</v>
      </c>
      <c r="F506" s="16">
        <v>3</v>
      </c>
      <c r="G506" s="16">
        <v>4</v>
      </c>
      <c r="H506" s="16">
        <v>5</v>
      </c>
      <c r="I506" s="16">
        <v>6</v>
      </c>
      <c r="J506" s="16">
        <v>7</v>
      </c>
      <c r="K506" s="16">
        <v>8</v>
      </c>
      <c r="L506" s="16">
        <v>9</v>
      </c>
      <c r="M506" s="16">
        <v>10</v>
      </c>
      <c r="N506" s="16">
        <v>11</v>
      </c>
      <c r="O506" s="16">
        <v>12</v>
      </c>
      <c r="P506" s="16">
        <v>13</v>
      </c>
      <c r="Q506" s="16">
        <v>14</v>
      </c>
      <c r="R506" s="16">
        <v>15</v>
      </c>
      <c r="S506" s="16">
        <v>16</v>
      </c>
      <c r="T506" s="16">
        <v>17</v>
      </c>
      <c r="U506" s="16">
        <v>18</v>
      </c>
      <c r="V506" s="16">
        <v>19</v>
      </c>
      <c r="W506" s="16">
        <v>20</v>
      </c>
      <c r="X506" s="16">
        <v>21</v>
      </c>
      <c r="Y506" s="16">
        <v>22</v>
      </c>
      <c r="Z506" s="16">
        <v>23</v>
      </c>
      <c r="AA506" s="16">
        <v>24</v>
      </c>
      <c r="AB506" s="16">
        <v>25</v>
      </c>
      <c r="AC506" s="16">
        <v>26</v>
      </c>
      <c r="AD506" s="16">
        <v>27</v>
      </c>
      <c r="AE506" s="16">
        <v>28</v>
      </c>
      <c r="AF506" s="16">
        <v>29</v>
      </c>
      <c r="AG506" s="16">
        <v>30</v>
      </c>
      <c r="AH506" s="16">
        <v>31</v>
      </c>
      <c r="AI506" s="16">
        <v>32</v>
      </c>
      <c r="AJ506" s="16">
        <v>33</v>
      </c>
      <c r="AK506" s="16">
        <v>34</v>
      </c>
      <c r="AL506" s="16">
        <v>35</v>
      </c>
      <c r="AM506" s="16">
        <v>36</v>
      </c>
      <c r="AN506" s="16">
        <v>37</v>
      </c>
      <c r="AO506" s="16">
        <v>38</v>
      </c>
      <c r="AP506" s="16">
        <v>39</v>
      </c>
      <c r="AQ506" s="16">
        <v>40</v>
      </c>
    </row>
    <row r="507" spans="1:43" ht="15.75" customHeight="1" thickBot="1" x14ac:dyDescent="0.4">
      <c r="A507" s="269" t="s">
        <v>207</v>
      </c>
    </row>
    <row r="508" spans="1:43" ht="15.75" customHeight="1" thickTop="1" x14ac:dyDescent="0.3">
      <c r="A508" s="14" t="s">
        <v>117</v>
      </c>
      <c r="C508" s="13">
        <v>0</v>
      </c>
      <c r="D508" s="13">
        <f>Invoer!$M8*'Economische variabelen'!$X10+'Economische variabelen'!$X14*Invoer!$N8+Invoer!$O8*'Economische variabelen'!$X18+'Economische variabelen'!$X22*Invoer!$P8</f>
        <v>0</v>
      </c>
      <c r="E508" s="13">
        <f>Invoer!$M8*'Economische variabelen'!$X11+'Economische variabelen'!$X15*Invoer!$N8+Invoer!$O8*'Economische variabelen'!$X19+'Economische variabelen'!$X23*Invoer!$P8</f>
        <v>0</v>
      </c>
      <c r="F508" s="13">
        <f>IF(F494&lt;='Invoer - uitgebreid'!$K10,Invoer!$M8*'Economische variabelen'!$X12+'Economische variabelen'!$X16*Invoer!$N8+Invoer!$O8*'Economische variabelen'!$X20+'Economische variabelen'!$X24*Invoer!$P8,0)</f>
        <v>0</v>
      </c>
      <c r="G508" s="13">
        <f>IF(G494&lt;='Invoer - uitgebreid'!$K10,Invoer!$M8*'Economische variabelen'!$X12+'Economische variabelen'!$X16*Invoer!$N8+Invoer!$O8*'Economische variabelen'!$X20+'Economische variabelen'!$X24*Invoer!$P8,0)</f>
        <v>0</v>
      </c>
      <c r="H508" s="13">
        <f>IF(H494&lt;='Invoer - uitgebreid'!$K10,Invoer!$M8*'Economische variabelen'!$X12+'Economische variabelen'!$X16*Invoer!$N8+Invoer!$O8*'Economische variabelen'!$X20+'Economische variabelen'!$X24*Invoer!$P8,0)</f>
        <v>0</v>
      </c>
      <c r="I508" s="13">
        <f>IF(I494&lt;='Invoer - uitgebreid'!$K10,Invoer!$M8*'Economische variabelen'!$X12+'Economische variabelen'!$X16*Invoer!$N8+Invoer!$O8*'Economische variabelen'!$X20+'Economische variabelen'!$X24*Invoer!$P8,0)</f>
        <v>0</v>
      </c>
      <c r="J508" s="13">
        <f>IF(J494&lt;='Invoer - uitgebreid'!$K10,Invoer!$M8*'Economische variabelen'!$X12+'Economische variabelen'!$X16*Invoer!$N8+Invoer!$O8*'Economische variabelen'!$X20+'Economische variabelen'!$X24*Invoer!$P8,0)</f>
        <v>0</v>
      </c>
      <c r="K508" s="13">
        <f>IF(K494&lt;='Invoer - uitgebreid'!$K10,Invoer!$M8*'Economische variabelen'!$X12+'Economische variabelen'!$X16*Invoer!$N8+Invoer!$O8*'Economische variabelen'!$X20+'Economische variabelen'!$X24*Invoer!$P8,0)</f>
        <v>0</v>
      </c>
      <c r="L508" s="13">
        <f>IF(L494&lt;='Invoer - uitgebreid'!$K10,Invoer!$M8*'Economische variabelen'!$X12+'Economische variabelen'!$X16*Invoer!$N8+Invoer!$O8*'Economische variabelen'!$X20+'Economische variabelen'!$X24*Invoer!$P8,0)</f>
        <v>0</v>
      </c>
      <c r="M508" s="13">
        <f>IF(M494&lt;='Invoer - uitgebreid'!$K10,Invoer!$M8*'Economische variabelen'!$X12+'Economische variabelen'!$X16*Invoer!$N8+Invoer!$O8*'Economische variabelen'!$X20+'Economische variabelen'!$X24*Invoer!$P8,0)</f>
        <v>0</v>
      </c>
      <c r="N508" s="13">
        <f>IF(N494&lt;='Invoer - uitgebreid'!$K10,Invoer!$M8*'Economische variabelen'!$X12+'Economische variabelen'!$X16*Invoer!$N8+Invoer!$O8*'Economische variabelen'!$X20+'Economische variabelen'!$X24*Invoer!$P8,0)</f>
        <v>0</v>
      </c>
      <c r="O508" s="13">
        <f>IF(O494&lt;='Invoer - uitgebreid'!$K10,Invoer!$M8*'Economische variabelen'!$X12+'Economische variabelen'!$X16*Invoer!$N8+Invoer!$O8*'Economische variabelen'!$X20+'Economische variabelen'!$X24*Invoer!$P8,0)</f>
        <v>0</v>
      </c>
      <c r="P508" s="13">
        <f>IF(P494&lt;='Invoer - uitgebreid'!$K10,Invoer!$M8*'Economische variabelen'!$X12+'Economische variabelen'!$X16*Invoer!$N8+Invoer!$O8*'Economische variabelen'!$X20+'Economische variabelen'!$X24*Invoer!$P8,0)</f>
        <v>0</v>
      </c>
      <c r="Q508" s="13">
        <f>IF(Q494&lt;='Invoer - uitgebreid'!$K10,Invoer!$M8*'Economische variabelen'!$X12+'Economische variabelen'!$X16*Invoer!$N8+Invoer!$O8*'Economische variabelen'!$X20+'Economische variabelen'!$X24*Invoer!$P8,0)</f>
        <v>0</v>
      </c>
      <c r="R508" s="13">
        <f>IF(R494&lt;='Invoer - uitgebreid'!$K10,Invoer!$M8*'Economische variabelen'!$X12+'Economische variabelen'!$X16*Invoer!$N8+Invoer!$O8*'Economische variabelen'!$X20+'Economische variabelen'!$X24*Invoer!$P8,0)</f>
        <v>0</v>
      </c>
      <c r="S508" s="13">
        <f>IF(S494&lt;='Invoer - uitgebreid'!$K10,Invoer!$M8*'Economische variabelen'!$X12+'Economische variabelen'!$X16*Invoer!$N8+Invoer!$O8*'Economische variabelen'!$X20+'Economische variabelen'!$X24*Invoer!$P8,0)</f>
        <v>0</v>
      </c>
      <c r="T508" s="13">
        <f>IF(T494&lt;='Invoer - uitgebreid'!$K10,Invoer!$M8*'Economische variabelen'!$X12+'Economische variabelen'!$X16*Invoer!$N8+Invoer!$O8*'Economische variabelen'!$X20+'Economische variabelen'!$X24*Invoer!$P8,0)</f>
        <v>0</v>
      </c>
      <c r="U508" s="13">
        <f>IF(U494&lt;='Invoer - uitgebreid'!$K10,Invoer!$M8*'Economische variabelen'!$X12+'Economische variabelen'!$X16*Invoer!$N8+Invoer!$O8*'Economische variabelen'!$X20+'Economische variabelen'!$X24*Invoer!$P8,0)</f>
        <v>0</v>
      </c>
      <c r="V508" s="13">
        <f>IF(V494&lt;='Invoer - uitgebreid'!$K10,Invoer!$M8*'Economische variabelen'!$X12+'Economische variabelen'!$X16*Invoer!$N8+Invoer!$O8*'Economische variabelen'!$X20+'Economische variabelen'!$X24*Invoer!$P8,0)</f>
        <v>0</v>
      </c>
      <c r="W508" s="13">
        <f>IF(W494&lt;='Invoer - uitgebreid'!$K10,Invoer!$M8*'Economische variabelen'!$X12+'Economische variabelen'!$X16*Invoer!$N8+Invoer!$O8*'Economische variabelen'!$X20+'Economische variabelen'!$X24*Invoer!$P8,0)</f>
        <v>0</v>
      </c>
      <c r="X508" s="13">
        <f>IF(X494&lt;='Invoer - uitgebreid'!$K10,Invoer!$M8*'Economische variabelen'!$X12+'Economische variabelen'!$X16*Invoer!$N8+Invoer!$O8*'Economische variabelen'!$X20+'Economische variabelen'!$X24*Invoer!$P8,0)</f>
        <v>0</v>
      </c>
      <c r="Y508" s="13">
        <f>IF(Y494&lt;='Invoer - uitgebreid'!$K10,Invoer!$M8*'Economische variabelen'!$X12+'Economische variabelen'!$X16*Invoer!$N8+Invoer!$O8*'Economische variabelen'!$X20+'Economische variabelen'!$X24*Invoer!$P8,0)</f>
        <v>0</v>
      </c>
      <c r="Z508" s="13">
        <f>IF(Z494&lt;='Invoer - uitgebreid'!$K10,Invoer!$M8*'Economische variabelen'!$X12+'Economische variabelen'!$X16*Invoer!$N8+Invoer!$O8*'Economische variabelen'!$X20+'Economische variabelen'!$X24*Invoer!$P8,0)</f>
        <v>0</v>
      </c>
      <c r="AA508" s="13">
        <f>IF(AA494&lt;='Invoer - uitgebreid'!$K10,Invoer!$M8*'Economische variabelen'!$X12+'Economische variabelen'!$X16*Invoer!$N8+Invoer!$O8*'Economische variabelen'!$X20+'Economische variabelen'!$X24*Invoer!$P8,0)</f>
        <v>0</v>
      </c>
      <c r="AB508" s="13">
        <f>IF(AB494&lt;='Invoer - uitgebreid'!$K10,Invoer!$M8*'Economische variabelen'!$X12+'Economische variabelen'!$X16*Invoer!$N8+Invoer!$O8*'Economische variabelen'!$X20+'Economische variabelen'!$X24*Invoer!$P8,0)</f>
        <v>0</v>
      </c>
      <c r="AC508" s="13">
        <f>IF(AC494&lt;='Invoer - uitgebreid'!$K10,Invoer!$M8*'Economische variabelen'!$X12+'Economische variabelen'!$X16*Invoer!$N8+Invoer!$O8*'Economische variabelen'!$X20+'Economische variabelen'!$X24*Invoer!$P8,0)</f>
        <v>0</v>
      </c>
      <c r="AD508" s="13">
        <f>IF(AD494&lt;='Invoer - uitgebreid'!$K10,Invoer!$M8*'Economische variabelen'!$X12+'Economische variabelen'!$X16*Invoer!$N8+Invoer!$O8*'Economische variabelen'!$X20+'Economische variabelen'!$X24*Invoer!$P8,0)</f>
        <v>0</v>
      </c>
      <c r="AE508" s="13">
        <f>IF(AE494&lt;='Invoer - uitgebreid'!$K10,Invoer!$M8*'Economische variabelen'!$X12+'Economische variabelen'!$X16*Invoer!$N8+Invoer!$O8*'Economische variabelen'!$X20+'Economische variabelen'!$X24*Invoer!$P8,0)</f>
        <v>0</v>
      </c>
      <c r="AF508" s="13">
        <f>IF(AF494&lt;='Invoer - uitgebreid'!$K10,Invoer!$M8*'Economische variabelen'!$X12+'Economische variabelen'!$X16*Invoer!$N8+Invoer!$O8*'Economische variabelen'!$X20+'Economische variabelen'!$X24*Invoer!$P8,0)</f>
        <v>0</v>
      </c>
      <c r="AG508" s="13">
        <f>IF(AG494&lt;='Invoer - uitgebreid'!$K10,Invoer!$M8*'Economische variabelen'!$X12+'Economische variabelen'!$X16*Invoer!$N8+Invoer!$O8*'Economische variabelen'!$X20+'Economische variabelen'!$X24*Invoer!$P8,0)</f>
        <v>0</v>
      </c>
      <c r="AH508" s="13">
        <f>IF(AH494&lt;='Invoer - uitgebreid'!$K10,Invoer!$M8*'Economische variabelen'!$X12+'Economische variabelen'!$X16*Invoer!$N8+Invoer!$O8*'Economische variabelen'!$X20+'Economische variabelen'!$X24*Invoer!$P8,0)</f>
        <v>0</v>
      </c>
      <c r="AI508" s="13">
        <f>IF(AI494&lt;='Invoer - uitgebreid'!$K10,Invoer!$M8*'Economische variabelen'!$X12+'Economische variabelen'!$X16*Invoer!$N8+Invoer!$O8*'Economische variabelen'!$X20+'Economische variabelen'!$X24*Invoer!$P8,0)</f>
        <v>0</v>
      </c>
      <c r="AJ508" s="13">
        <f>IF(AJ494&lt;='Invoer - uitgebreid'!$K10,Invoer!$M8*'Economische variabelen'!$X12+'Economische variabelen'!$X16*Invoer!$N8+Invoer!$O8*'Economische variabelen'!$X20+'Economische variabelen'!$X24*Invoer!$P8,0)</f>
        <v>0</v>
      </c>
      <c r="AK508" s="13">
        <f>IF(AK494&lt;='Invoer - uitgebreid'!$K10,Invoer!$M8*'Economische variabelen'!$X12+'Economische variabelen'!$X16*Invoer!$N8+Invoer!$O8*'Economische variabelen'!$X20+'Economische variabelen'!$X24*Invoer!$P8,0)</f>
        <v>0</v>
      </c>
      <c r="AL508" s="13">
        <f>IF(AL494&lt;='Invoer - uitgebreid'!$K10,Invoer!$M8*'Economische variabelen'!$X12+'Economische variabelen'!$X16*Invoer!$N8+Invoer!$O8*'Economische variabelen'!$X20+'Economische variabelen'!$X24*Invoer!$P8,0)</f>
        <v>0</v>
      </c>
      <c r="AM508" s="13">
        <f>IF(AM494&lt;='Invoer - uitgebreid'!$K10,Invoer!$M8*'Economische variabelen'!$X12+'Economische variabelen'!$X16*Invoer!$N8+Invoer!$O8*'Economische variabelen'!$X20+'Economische variabelen'!$X24*Invoer!$P8,0)</f>
        <v>0</v>
      </c>
      <c r="AN508" s="13">
        <f>IF(AN494&lt;='Invoer - uitgebreid'!$K10,Invoer!$M8*'Economische variabelen'!$X12+'Economische variabelen'!$X16*Invoer!$N8+Invoer!$O8*'Economische variabelen'!$X20+'Economische variabelen'!$X24*Invoer!$P8,0)</f>
        <v>0</v>
      </c>
      <c r="AO508" s="13">
        <f>IF(AO494&lt;='Invoer - uitgebreid'!$K10,Invoer!$M8*'Economische variabelen'!$X12+'Economische variabelen'!$X16*Invoer!$N8+Invoer!$O8*'Economische variabelen'!$X20+'Economische variabelen'!$X24*Invoer!$P8,0)</f>
        <v>0</v>
      </c>
      <c r="AP508" s="13">
        <f>IF(AP494&lt;='Invoer - uitgebreid'!$K10,Invoer!$M8*'Economische variabelen'!$X12+'Economische variabelen'!$X16*Invoer!$N8+Invoer!$O8*'Economische variabelen'!$X20+'Economische variabelen'!$X24*Invoer!$P8,0)</f>
        <v>0</v>
      </c>
      <c r="AQ508" s="13">
        <f>IF(AQ494&lt;='Invoer - uitgebreid'!$K10,Invoer!$M8*'Economische variabelen'!$X12+'Economische variabelen'!$X16*Invoer!$N8+Invoer!$O8*'Economische variabelen'!$X20+'Economische variabelen'!$X24*Invoer!$P8,0)</f>
        <v>0</v>
      </c>
    </row>
    <row r="509" spans="1:43" ht="15.75" customHeight="1" x14ac:dyDescent="0.3">
      <c r="A509" s="14" t="s">
        <v>509</v>
      </c>
      <c r="B509" s="20"/>
      <c r="C509" s="175">
        <f>C508*'Economische variabelen'!$AC22</f>
        <v>0</v>
      </c>
      <c r="D509" s="175">
        <f>D508*'Economische variabelen'!$AC22</f>
        <v>0</v>
      </c>
      <c r="E509" s="175">
        <f>E508*'Economische variabelen'!$AC22</f>
        <v>0</v>
      </c>
      <c r="F509" s="175">
        <f>F508*'Economische variabelen'!$AC22</f>
        <v>0</v>
      </c>
      <c r="G509" s="175">
        <f>G508*'Economische variabelen'!$AC22</f>
        <v>0</v>
      </c>
      <c r="H509" s="175">
        <f>H508*'Economische variabelen'!$AC22</f>
        <v>0</v>
      </c>
      <c r="I509" s="175">
        <f>I508*'Economische variabelen'!$AC22</f>
        <v>0</v>
      </c>
      <c r="J509" s="175">
        <f>J508*'Economische variabelen'!$AC22</f>
        <v>0</v>
      </c>
      <c r="K509" s="175">
        <f>K508*'Economische variabelen'!$AC22</f>
        <v>0</v>
      </c>
      <c r="L509" s="175">
        <f>L508*'Economische variabelen'!$AC22</f>
        <v>0</v>
      </c>
      <c r="M509" s="175">
        <f>M508*'Economische variabelen'!$AC22</f>
        <v>0</v>
      </c>
      <c r="N509" s="175">
        <f>N508*'Economische variabelen'!$AC22</f>
        <v>0</v>
      </c>
      <c r="O509" s="175">
        <f>O508*'Economische variabelen'!$AC22</f>
        <v>0</v>
      </c>
      <c r="P509" s="175">
        <f>P508*'Economische variabelen'!$AC22</f>
        <v>0</v>
      </c>
      <c r="Q509" s="175">
        <f>Q508*'Economische variabelen'!$AC22</f>
        <v>0</v>
      </c>
      <c r="R509" s="175">
        <f>R508*'Economische variabelen'!$AC22</f>
        <v>0</v>
      </c>
      <c r="S509" s="175">
        <f>S508*'Economische variabelen'!$AC22</f>
        <v>0</v>
      </c>
      <c r="T509" s="175">
        <f>T508*'Economische variabelen'!$AC22</f>
        <v>0</v>
      </c>
      <c r="U509" s="175">
        <f>U508*'Economische variabelen'!$AC22</f>
        <v>0</v>
      </c>
      <c r="V509" s="175">
        <f>V508*'Economische variabelen'!$AC22</f>
        <v>0</v>
      </c>
      <c r="W509" s="175">
        <f>W508*'Economische variabelen'!$AC22</f>
        <v>0</v>
      </c>
      <c r="X509" s="175">
        <f>X508*'Economische variabelen'!$AC22</f>
        <v>0</v>
      </c>
      <c r="Y509" s="175">
        <f>Y508*'Economische variabelen'!$AC22</f>
        <v>0</v>
      </c>
      <c r="Z509" s="175">
        <f>Z508*'Economische variabelen'!$AC22</f>
        <v>0</v>
      </c>
      <c r="AA509" s="175">
        <f>AA508*'Economische variabelen'!$AC22</f>
        <v>0</v>
      </c>
      <c r="AB509" s="175">
        <f>AB508*'Economische variabelen'!$AC22</f>
        <v>0</v>
      </c>
      <c r="AC509" s="175">
        <f>AC508*'Economische variabelen'!$AC22</f>
        <v>0</v>
      </c>
      <c r="AD509" s="175">
        <f>AD508*'Economische variabelen'!$AC22</f>
        <v>0</v>
      </c>
      <c r="AE509" s="175">
        <f>AE508*'Economische variabelen'!$AC22</f>
        <v>0</v>
      </c>
      <c r="AF509" s="175">
        <f>AF508*'Economische variabelen'!$AC22</f>
        <v>0</v>
      </c>
      <c r="AG509" s="175">
        <f>AG508*'Economische variabelen'!$AC22</f>
        <v>0</v>
      </c>
      <c r="AH509" s="175">
        <f>AH508*'Economische variabelen'!$AC22</f>
        <v>0</v>
      </c>
      <c r="AI509" s="175">
        <f>AI508*'Economische variabelen'!$AC22</f>
        <v>0</v>
      </c>
      <c r="AJ509" s="175">
        <f>AJ508*'Economische variabelen'!$AC22</f>
        <v>0</v>
      </c>
      <c r="AK509" s="175">
        <f>AK508*'Economische variabelen'!$AC22</f>
        <v>0</v>
      </c>
      <c r="AL509" s="175">
        <f>AL508*'Economische variabelen'!$AC22</f>
        <v>0</v>
      </c>
      <c r="AM509" s="175">
        <f>AM508*'Economische variabelen'!$AC22</f>
        <v>0</v>
      </c>
      <c r="AN509" s="175">
        <f>AN508*'Economische variabelen'!$AC22</f>
        <v>0</v>
      </c>
      <c r="AO509" s="175">
        <f>AO508*'Economische variabelen'!$AC22</f>
        <v>0</v>
      </c>
      <c r="AP509" s="175">
        <f>AP508*'Economische variabelen'!$AC22</f>
        <v>0</v>
      </c>
      <c r="AQ509" s="175">
        <f>AQ508*'Economische variabelen'!$AC22</f>
        <v>0</v>
      </c>
    </row>
    <row r="510" spans="1:43" ht="15.75" customHeight="1" x14ac:dyDescent="0.3">
      <c r="A510" s="16"/>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row>
    <row r="511" spans="1:43" ht="15.75" customHeight="1" thickBot="1" x14ac:dyDescent="0.35">
      <c r="A511" s="248" t="s">
        <v>208</v>
      </c>
      <c r="B511" s="248"/>
      <c r="C511" s="390">
        <f>C509</f>
        <v>0</v>
      </c>
      <c r="D511" s="390">
        <f t="shared" ref="D511:AQ511" si="256">D509</f>
        <v>0</v>
      </c>
      <c r="E511" s="390">
        <f t="shared" si="256"/>
        <v>0</v>
      </c>
      <c r="F511" s="390">
        <f t="shared" si="256"/>
        <v>0</v>
      </c>
      <c r="G511" s="390">
        <f t="shared" si="256"/>
        <v>0</v>
      </c>
      <c r="H511" s="390">
        <f t="shared" si="256"/>
        <v>0</v>
      </c>
      <c r="I511" s="390">
        <f t="shared" si="256"/>
        <v>0</v>
      </c>
      <c r="J511" s="390">
        <f t="shared" si="256"/>
        <v>0</v>
      </c>
      <c r="K511" s="390">
        <f t="shared" si="256"/>
        <v>0</v>
      </c>
      <c r="L511" s="390">
        <f t="shared" si="256"/>
        <v>0</v>
      </c>
      <c r="M511" s="390">
        <f t="shared" si="256"/>
        <v>0</v>
      </c>
      <c r="N511" s="390">
        <f t="shared" si="256"/>
        <v>0</v>
      </c>
      <c r="O511" s="390">
        <f t="shared" si="256"/>
        <v>0</v>
      </c>
      <c r="P511" s="390">
        <f t="shared" si="256"/>
        <v>0</v>
      </c>
      <c r="Q511" s="390">
        <f t="shared" si="256"/>
        <v>0</v>
      </c>
      <c r="R511" s="390">
        <f t="shared" si="256"/>
        <v>0</v>
      </c>
      <c r="S511" s="390">
        <f t="shared" si="256"/>
        <v>0</v>
      </c>
      <c r="T511" s="390">
        <f t="shared" si="256"/>
        <v>0</v>
      </c>
      <c r="U511" s="390">
        <f t="shared" si="256"/>
        <v>0</v>
      </c>
      <c r="V511" s="390">
        <f t="shared" si="256"/>
        <v>0</v>
      </c>
      <c r="W511" s="390">
        <f t="shared" si="256"/>
        <v>0</v>
      </c>
      <c r="X511" s="390">
        <f t="shared" si="256"/>
        <v>0</v>
      </c>
      <c r="Y511" s="390">
        <f t="shared" si="256"/>
        <v>0</v>
      </c>
      <c r="Z511" s="390">
        <f t="shared" si="256"/>
        <v>0</v>
      </c>
      <c r="AA511" s="390">
        <f t="shared" si="256"/>
        <v>0</v>
      </c>
      <c r="AB511" s="390">
        <f t="shared" si="256"/>
        <v>0</v>
      </c>
      <c r="AC511" s="390">
        <f t="shared" si="256"/>
        <v>0</v>
      </c>
      <c r="AD511" s="390">
        <f t="shared" si="256"/>
        <v>0</v>
      </c>
      <c r="AE511" s="390">
        <f t="shared" si="256"/>
        <v>0</v>
      </c>
      <c r="AF511" s="390">
        <f t="shared" si="256"/>
        <v>0</v>
      </c>
      <c r="AG511" s="390">
        <f t="shared" si="256"/>
        <v>0</v>
      </c>
      <c r="AH511" s="390">
        <f t="shared" si="256"/>
        <v>0</v>
      </c>
      <c r="AI511" s="390">
        <f t="shared" si="256"/>
        <v>0</v>
      </c>
      <c r="AJ511" s="390">
        <f t="shared" si="256"/>
        <v>0</v>
      </c>
      <c r="AK511" s="390">
        <f t="shared" si="256"/>
        <v>0</v>
      </c>
      <c r="AL511" s="390">
        <f t="shared" si="256"/>
        <v>0</v>
      </c>
      <c r="AM511" s="390">
        <f t="shared" si="256"/>
        <v>0</v>
      </c>
      <c r="AN511" s="390">
        <f t="shared" si="256"/>
        <v>0</v>
      </c>
      <c r="AO511" s="390">
        <f t="shared" si="256"/>
        <v>0</v>
      </c>
      <c r="AP511" s="390">
        <f t="shared" si="256"/>
        <v>0</v>
      </c>
      <c r="AQ511" s="390">
        <f t="shared" si="256"/>
        <v>0</v>
      </c>
    </row>
    <row r="512" spans="1:43" ht="15.75" customHeight="1" thickTop="1" x14ac:dyDescent="0.3">
      <c r="A512" s="16"/>
      <c r="C512" s="20"/>
      <c r="D512" s="20"/>
      <c r="E512" s="20"/>
      <c r="F512" s="20"/>
      <c r="G512" s="20"/>
      <c r="H512" s="20"/>
      <c r="I512" s="20"/>
      <c r="J512" s="20"/>
      <c r="K512" s="20"/>
      <c r="L512" s="20"/>
      <c r="M512" s="20"/>
      <c r="N512" s="20"/>
      <c r="O512" s="20"/>
      <c r="P512" s="20"/>
      <c r="Q512" s="20"/>
      <c r="R512" s="20"/>
      <c r="S512" s="20"/>
      <c r="T512" s="20"/>
      <c r="U512" s="20"/>
      <c r="V512" s="20"/>
      <c r="W512" s="20"/>
    </row>
    <row r="513" spans="1:43" ht="15.75" customHeight="1" thickBot="1" x14ac:dyDescent="0.4">
      <c r="A513" s="269" t="s">
        <v>58</v>
      </c>
    </row>
    <row r="514" spans="1:43" ht="15.75" customHeight="1" thickTop="1" x14ac:dyDescent="0.3">
      <c r="A514" s="14" t="s">
        <v>59</v>
      </c>
      <c r="B514" s="20"/>
      <c r="C514" s="13"/>
      <c r="D514" s="175">
        <f>IF(D508&gt;0,'Economische variabelen'!$AC23*'Invoer - uitgebreid'!$J10,0)</f>
        <v>0</v>
      </c>
      <c r="E514" s="175">
        <f>IF(E508&gt;0,'Economische variabelen'!$AC23*'Invoer - uitgebreid'!$J10,0)</f>
        <v>0</v>
      </c>
      <c r="F514" s="175">
        <f>IF(F508&gt;0,'Economische variabelen'!$AC23*'Invoer - uitgebreid'!$J10,0)</f>
        <v>0</v>
      </c>
      <c r="G514" s="175">
        <f>IF(G508&gt;0,'Economische variabelen'!$AC23*'Invoer - uitgebreid'!$J10,0)</f>
        <v>0</v>
      </c>
      <c r="H514" s="175">
        <f>IF(H508&gt;0,'Economische variabelen'!$AC23*'Invoer - uitgebreid'!$J10,0)</f>
        <v>0</v>
      </c>
      <c r="I514" s="175">
        <f>IF(I508&gt;0,'Economische variabelen'!$AC23*'Invoer - uitgebreid'!$J10,0)</f>
        <v>0</v>
      </c>
      <c r="J514" s="175">
        <f>IF(J508&gt;0,'Economische variabelen'!$AC23*'Invoer - uitgebreid'!$J10,0)</f>
        <v>0</v>
      </c>
      <c r="K514" s="175">
        <f>IF(K508&gt;0,'Economische variabelen'!$AC23*'Invoer - uitgebreid'!$J10,0)</f>
        <v>0</v>
      </c>
      <c r="L514" s="175">
        <f>IF(L508&gt;0,'Economische variabelen'!$AC23*'Invoer - uitgebreid'!$J10,0)</f>
        <v>0</v>
      </c>
      <c r="M514" s="175">
        <f>IF(M508&gt;0,'Economische variabelen'!$AC23*'Invoer - uitgebreid'!$J10,0)</f>
        <v>0</v>
      </c>
      <c r="N514" s="175">
        <f>IF(N508&gt;0,'Economische variabelen'!$AC23*'Invoer - uitgebreid'!$J10,0)</f>
        <v>0</v>
      </c>
      <c r="O514" s="175">
        <f>IF(O508&gt;0,'Economische variabelen'!$AC23*'Invoer - uitgebreid'!$J10,0)</f>
        <v>0</v>
      </c>
      <c r="P514" s="175">
        <f>IF(P508&gt;0,'Economische variabelen'!$AC23*'Invoer - uitgebreid'!$J10,0)</f>
        <v>0</v>
      </c>
      <c r="Q514" s="175">
        <f>IF(Q508&gt;0,'Economische variabelen'!$AC23*'Invoer - uitgebreid'!$J10,0)</f>
        <v>0</v>
      </c>
      <c r="R514" s="175">
        <f>IF(R508&gt;0,'Economische variabelen'!$AC23*'Invoer - uitgebreid'!$J10,0)</f>
        <v>0</v>
      </c>
      <c r="S514" s="175">
        <f>IF(S508&gt;0,'Economische variabelen'!$AC23*'Invoer - uitgebreid'!$J10,0)</f>
        <v>0</v>
      </c>
      <c r="T514" s="175">
        <f>IF(T508&gt;0,'Economische variabelen'!$AC23*'Invoer - uitgebreid'!$J10,0)</f>
        <v>0</v>
      </c>
      <c r="U514" s="175">
        <f>IF(U508&gt;0,'Economische variabelen'!$AC23*'Invoer - uitgebreid'!$J10,0)</f>
        <v>0</v>
      </c>
      <c r="V514" s="175">
        <f>IF(V508&gt;0,'Economische variabelen'!$AC23*'Invoer - uitgebreid'!$J10,0)</f>
        <v>0</v>
      </c>
      <c r="W514" s="175">
        <f>IF(W508&gt;0,'Economische variabelen'!$AC23*'Invoer - uitgebreid'!$J10,0)</f>
        <v>0</v>
      </c>
      <c r="X514" s="175">
        <f>IF(X508&gt;0,'Economische variabelen'!$AC23*'Invoer - uitgebreid'!$J10,0)</f>
        <v>0</v>
      </c>
      <c r="Y514" s="175">
        <f>IF(Y508&gt;0,'Economische variabelen'!$AC23*'Invoer - uitgebreid'!$J10,0)</f>
        <v>0</v>
      </c>
      <c r="Z514" s="175">
        <f>IF(Z508&gt;0,'Economische variabelen'!$AC23*'Invoer - uitgebreid'!$J10,0)</f>
        <v>0</v>
      </c>
      <c r="AA514" s="175">
        <f>IF(AA508&gt;0,'Economische variabelen'!$AC23*'Invoer - uitgebreid'!$J10,0)</f>
        <v>0</v>
      </c>
      <c r="AB514" s="175">
        <f>IF(AB508&gt;0,'Economische variabelen'!$AC23*'Invoer - uitgebreid'!$J10,0)</f>
        <v>0</v>
      </c>
      <c r="AC514" s="175">
        <f>IF(AC508&gt;0,'Economische variabelen'!$AC23*'Invoer - uitgebreid'!$J10,0)</f>
        <v>0</v>
      </c>
      <c r="AD514" s="175">
        <f>IF(AD508&gt;0,'Economische variabelen'!$AC23*'Invoer - uitgebreid'!$J10,0)</f>
        <v>0</v>
      </c>
      <c r="AE514" s="175">
        <f>IF(AE508&gt;0,'Economische variabelen'!$AC23*'Invoer - uitgebreid'!$J10,0)</f>
        <v>0</v>
      </c>
      <c r="AF514" s="175">
        <f>IF(AF508&gt;0,'Economische variabelen'!$AC23*'Invoer - uitgebreid'!$J10,0)</f>
        <v>0</v>
      </c>
      <c r="AG514" s="175">
        <f>IF(AG508&gt;0,'Economische variabelen'!$AC23*'Invoer - uitgebreid'!$J10,0)</f>
        <v>0</v>
      </c>
      <c r="AH514" s="175">
        <f>IF(AH508&gt;0,'Economische variabelen'!$AC23*'Invoer - uitgebreid'!$J10,0)</f>
        <v>0</v>
      </c>
      <c r="AI514" s="175">
        <f>IF(AI508&gt;0,'Economische variabelen'!$AC23*'Invoer - uitgebreid'!$J10,0)</f>
        <v>0</v>
      </c>
      <c r="AJ514" s="175">
        <f>IF(AJ508&gt;0,'Economische variabelen'!$AC23*'Invoer - uitgebreid'!$J10,0)</f>
        <v>0</v>
      </c>
      <c r="AK514" s="175">
        <f>IF(AK508&gt;0,'Economische variabelen'!$AC23*'Invoer - uitgebreid'!$J10,0)</f>
        <v>0</v>
      </c>
      <c r="AL514" s="175">
        <f>IF(AL508&gt;0,'Economische variabelen'!$AC23*'Invoer - uitgebreid'!$J10,0)</f>
        <v>0</v>
      </c>
      <c r="AM514" s="175">
        <f>IF(AM508&gt;0,'Economische variabelen'!$AC23*'Invoer - uitgebreid'!$J10,0)</f>
        <v>0</v>
      </c>
      <c r="AN514" s="175">
        <f>IF(AN508&gt;0,'Economische variabelen'!$AC23*'Invoer - uitgebreid'!$J10,0)</f>
        <v>0</v>
      </c>
      <c r="AO514" s="175">
        <f>IF(AO508&gt;0,'Economische variabelen'!$AC23*'Invoer - uitgebreid'!$J10,0)</f>
        <v>0</v>
      </c>
      <c r="AP514" s="175">
        <f>IF(AP508&gt;0,'Economische variabelen'!$AC23*'Invoer - uitgebreid'!$J10,0)</f>
        <v>0</v>
      </c>
      <c r="AQ514" s="175">
        <f>IF(AQ508&gt;0,'Economische variabelen'!$AC23*'Invoer - uitgebreid'!$J10,0)</f>
        <v>0</v>
      </c>
    </row>
    <row r="515" spans="1:43" ht="15.75" customHeight="1" x14ac:dyDescent="0.3">
      <c r="A515" s="14" t="s">
        <v>209</v>
      </c>
      <c r="B515" s="20"/>
      <c r="C515" s="13"/>
      <c r="D515" s="175">
        <f>IF(D508&gt;0,'Economische variabelen'!$AC24*'Invoer - uitgebreid'!$J10,0)</f>
        <v>0</v>
      </c>
      <c r="E515" s="175">
        <f>IF(E508&gt;0,'Economische variabelen'!$AC24*'Invoer - uitgebreid'!$J10,0)</f>
        <v>0</v>
      </c>
      <c r="F515" s="175">
        <f>IF(F508&gt;0,'Economische variabelen'!$AC24*'Invoer - uitgebreid'!$J10,0)</f>
        <v>0</v>
      </c>
      <c r="G515" s="175">
        <f>IF(G508&gt;0,'Economische variabelen'!$AC24*'Invoer - uitgebreid'!$J10,0)</f>
        <v>0</v>
      </c>
      <c r="H515" s="175">
        <f>IF(H508&gt;0,'Economische variabelen'!$AC24*'Invoer - uitgebreid'!$J10,0)</f>
        <v>0</v>
      </c>
      <c r="I515" s="175">
        <f>IF(I508&gt;0,'Economische variabelen'!$AC24*'Invoer - uitgebreid'!$J10,0)</f>
        <v>0</v>
      </c>
      <c r="J515" s="175">
        <f>IF(J508&gt;0,'Economische variabelen'!$AC24*'Invoer - uitgebreid'!$J10,0)</f>
        <v>0</v>
      </c>
      <c r="K515" s="175">
        <f>IF(K508&gt;0,'Economische variabelen'!$AC24*'Invoer - uitgebreid'!$J10,0)</f>
        <v>0</v>
      </c>
      <c r="L515" s="175">
        <f>IF(L508&gt;0,'Economische variabelen'!$AC24*'Invoer - uitgebreid'!$J10,0)</f>
        <v>0</v>
      </c>
      <c r="M515" s="175">
        <f>IF(M508&gt;0,'Economische variabelen'!$AC24*'Invoer - uitgebreid'!$J10,0)</f>
        <v>0</v>
      </c>
      <c r="N515" s="175">
        <f>IF(N508&gt;0,'Economische variabelen'!$AC24*'Invoer - uitgebreid'!$J10,0)</f>
        <v>0</v>
      </c>
      <c r="O515" s="175">
        <f>IF(O508&gt;0,'Economische variabelen'!$AC24*'Invoer - uitgebreid'!$J10,0)</f>
        <v>0</v>
      </c>
      <c r="P515" s="175">
        <f>IF(P508&gt;0,'Economische variabelen'!$AC24*'Invoer - uitgebreid'!$J10,0)</f>
        <v>0</v>
      </c>
      <c r="Q515" s="175">
        <f>IF(Q508&gt;0,'Economische variabelen'!$AC24*'Invoer - uitgebreid'!$J10,0)</f>
        <v>0</v>
      </c>
      <c r="R515" s="175">
        <f>IF(R508&gt;0,'Economische variabelen'!$AC24*'Invoer - uitgebreid'!$J10,0)</f>
        <v>0</v>
      </c>
      <c r="S515" s="175">
        <f>IF(S508&gt;0,'Economische variabelen'!$AC24*'Invoer - uitgebreid'!$J10,0)</f>
        <v>0</v>
      </c>
      <c r="T515" s="175">
        <f>IF(T508&gt;0,'Economische variabelen'!$AC24*'Invoer - uitgebreid'!$J10,0)</f>
        <v>0</v>
      </c>
      <c r="U515" s="175">
        <f>IF(U508&gt;0,'Economische variabelen'!$AC24*'Invoer - uitgebreid'!$J10,0)</f>
        <v>0</v>
      </c>
      <c r="V515" s="175">
        <f>IF(V508&gt;0,'Economische variabelen'!$AC24*'Invoer - uitgebreid'!$J10,0)</f>
        <v>0</v>
      </c>
      <c r="W515" s="175">
        <f>IF(W508&gt;0,'Economische variabelen'!$AC24*'Invoer - uitgebreid'!$J10,0)</f>
        <v>0</v>
      </c>
      <c r="X515" s="175">
        <f>IF(X508&gt;0,'Economische variabelen'!$AC24*'Invoer - uitgebreid'!$J10,0)</f>
        <v>0</v>
      </c>
      <c r="Y515" s="175">
        <f>IF(Y508&gt;0,'Economische variabelen'!$AC24*'Invoer - uitgebreid'!$J10,0)</f>
        <v>0</v>
      </c>
      <c r="Z515" s="175">
        <f>IF(Z508&gt;0,'Economische variabelen'!$AC24*'Invoer - uitgebreid'!$J10,0)</f>
        <v>0</v>
      </c>
      <c r="AA515" s="175">
        <f>IF(AA508&gt;0,'Economische variabelen'!$AC24*'Invoer - uitgebreid'!$J10,0)</f>
        <v>0</v>
      </c>
      <c r="AB515" s="175">
        <f>IF(AB508&gt;0,'Economische variabelen'!$AC24*'Invoer - uitgebreid'!$J10,0)</f>
        <v>0</v>
      </c>
      <c r="AC515" s="175">
        <f>IF(AC508&gt;0,'Economische variabelen'!$AC24*'Invoer - uitgebreid'!$J10,0)</f>
        <v>0</v>
      </c>
      <c r="AD515" s="175">
        <f>IF(AD508&gt;0,'Economische variabelen'!$AC24*'Invoer - uitgebreid'!$J10,0)</f>
        <v>0</v>
      </c>
      <c r="AE515" s="175">
        <f>IF(AE508&gt;0,'Economische variabelen'!$AC24*'Invoer - uitgebreid'!$J10,0)</f>
        <v>0</v>
      </c>
      <c r="AF515" s="175">
        <f>IF(AF508&gt;0,'Economische variabelen'!$AC24*'Invoer - uitgebreid'!$J10,0)</f>
        <v>0</v>
      </c>
      <c r="AG515" s="175">
        <f>IF(AG508&gt;0,'Economische variabelen'!$AC24*'Invoer - uitgebreid'!$J10,0)</f>
        <v>0</v>
      </c>
      <c r="AH515" s="175">
        <f>IF(AH508&gt;0,'Economische variabelen'!$AC24*'Invoer - uitgebreid'!$J10,0)</f>
        <v>0</v>
      </c>
      <c r="AI515" s="175">
        <f>IF(AI508&gt;0,'Economische variabelen'!$AC24*'Invoer - uitgebreid'!$J10,0)</f>
        <v>0</v>
      </c>
      <c r="AJ515" s="175">
        <f>IF(AJ508&gt;0,'Economische variabelen'!$AC24*'Invoer - uitgebreid'!$J10,0)</f>
        <v>0</v>
      </c>
      <c r="AK515" s="175">
        <f>IF(AK508&gt;0,'Economische variabelen'!$AC24*'Invoer - uitgebreid'!$J10,0)</f>
        <v>0</v>
      </c>
      <c r="AL515" s="175">
        <f>IF(AL508&gt;0,'Economische variabelen'!$AC24*'Invoer - uitgebreid'!$J10,0)</f>
        <v>0</v>
      </c>
      <c r="AM515" s="175">
        <f>IF(AM508&gt;0,'Economische variabelen'!$AC24*'Invoer - uitgebreid'!$J10,0)</f>
        <v>0</v>
      </c>
      <c r="AN515" s="175">
        <f>IF(AN508&gt;0,'Economische variabelen'!$AC24*'Invoer - uitgebreid'!$J10,0)</f>
        <v>0</v>
      </c>
      <c r="AO515" s="175">
        <f>IF(AO508&gt;0,'Economische variabelen'!$AC24*'Invoer - uitgebreid'!$J10,0)</f>
        <v>0</v>
      </c>
      <c r="AP515" s="175">
        <f>IF(AP508&gt;0,'Economische variabelen'!$AC24*'Invoer - uitgebreid'!$J10,0)</f>
        <v>0</v>
      </c>
      <c r="AQ515" s="175">
        <f>IF(AQ508&gt;0,'Economische variabelen'!$AC24*'Invoer - uitgebreid'!$J10,0)</f>
        <v>0</v>
      </c>
    </row>
    <row r="516" spans="1:43" ht="15.75" customHeight="1" x14ac:dyDescent="0.3">
      <c r="A516" s="14"/>
      <c r="B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row>
    <row r="517" spans="1:43" ht="15.75" customHeight="1" thickBot="1" x14ac:dyDescent="0.35">
      <c r="A517" s="248" t="s">
        <v>210</v>
      </c>
      <c r="B517" s="390"/>
      <c r="C517" s="390">
        <f t="shared" ref="C517:AQ517" si="257">C511+SUM(C514:C515)</f>
        <v>0</v>
      </c>
      <c r="D517" s="390">
        <f t="shared" si="257"/>
        <v>0</v>
      </c>
      <c r="E517" s="390">
        <f t="shared" si="257"/>
        <v>0</v>
      </c>
      <c r="F517" s="390">
        <f t="shared" si="257"/>
        <v>0</v>
      </c>
      <c r="G517" s="390">
        <f t="shared" si="257"/>
        <v>0</v>
      </c>
      <c r="H517" s="390">
        <f t="shared" si="257"/>
        <v>0</v>
      </c>
      <c r="I517" s="390">
        <f t="shared" si="257"/>
        <v>0</v>
      </c>
      <c r="J517" s="390">
        <f t="shared" si="257"/>
        <v>0</v>
      </c>
      <c r="K517" s="390">
        <f t="shared" si="257"/>
        <v>0</v>
      </c>
      <c r="L517" s="390">
        <f t="shared" si="257"/>
        <v>0</v>
      </c>
      <c r="M517" s="390">
        <f t="shared" si="257"/>
        <v>0</v>
      </c>
      <c r="N517" s="390">
        <f t="shared" si="257"/>
        <v>0</v>
      </c>
      <c r="O517" s="390">
        <f t="shared" si="257"/>
        <v>0</v>
      </c>
      <c r="P517" s="390">
        <f t="shared" si="257"/>
        <v>0</v>
      </c>
      <c r="Q517" s="390">
        <f t="shared" si="257"/>
        <v>0</v>
      </c>
      <c r="R517" s="390">
        <f t="shared" si="257"/>
        <v>0</v>
      </c>
      <c r="S517" s="390">
        <f t="shared" si="257"/>
        <v>0</v>
      </c>
      <c r="T517" s="390">
        <f t="shared" si="257"/>
        <v>0</v>
      </c>
      <c r="U517" s="390">
        <f t="shared" si="257"/>
        <v>0</v>
      </c>
      <c r="V517" s="390">
        <f t="shared" si="257"/>
        <v>0</v>
      </c>
      <c r="W517" s="390">
        <f t="shared" si="257"/>
        <v>0</v>
      </c>
      <c r="X517" s="390">
        <f t="shared" si="257"/>
        <v>0</v>
      </c>
      <c r="Y517" s="390">
        <f t="shared" si="257"/>
        <v>0</v>
      </c>
      <c r="Z517" s="390">
        <f t="shared" si="257"/>
        <v>0</v>
      </c>
      <c r="AA517" s="390">
        <f t="shared" si="257"/>
        <v>0</v>
      </c>
      <c r="AB517" s="390">
        <f t="shared" si="257"/>
        <v>0</v>
      </c>
      <c r="AC517" s="390">
        <f t="shared" si="257"/>
        <v>0</v>
      </c>
      <c r="AD517" s="390">
        <f t="shared" si="257"/>
        <v>0</v>
      </c>
      <c r="AE517" s="390">
        <f t="shared" si="257"/>
        <v>0</v>
      </c>
      <c r="AF517" s="390">
        <f t="shared" si="257"/>
        <v>0</v>
      </c>
      <c r="AG517" s="390">
        <f t="shared" si="257"/>
        <v>0</v>
      </c>
      <c r="AH517" s="390">
        <f t="shared" si="257"/>
        <v>0</v>
      </c>
      <c r="AI517" s="390">
        <f t="shared" si="257"/>
        <v>0</v>
      </c>
      <c r="AJ517" s="390">
        <f t="shared" si="257"/>
        <v>0</v>
      </c>
      <c r="AK517" s="390">
        <f t="shared" si="257"/>
        <v>0</v>
      </c>
      <c r="AL517" s="390">
        <f t="shared" si="257"/>
        <v>0</v>
      </c>
      <c r="AM517" s="390">
        <f t="shared" si="257"/>
        <v>0</v>
      </c>
      <c r="AN517" s="390">
        <f t="shared" si="257"/>
        <v>0</v>
      </c>
      <c r="AO517" s="390">
        <f t="shared" si="257"/>
        <v>0</v>
      </c>
      <c r="AP517" s="390">
        <f t="shared" si="257"/>
        <v>0</v>
      </c>
      <c r="AQ517" s="390">
        <f t="shared" si="257"/>
        <v>0</v>
      </c>
    </row>
    <row r="518" spans="1:43" ht="15.75" customHeight="1" thickTop="1" x14ac:dyDescent="0.25"/>
    <row r="519" spans="1:43" ht="15.75" customHeight="1" thickBot="1" x14ac:dyDescent="0.4">
      <c r="A519" s="269" t="s">
        <v>53</v>
      </c>
    </row>
    <row r="520" spans="1:43" ht="15.75" customHeight="1" thickTop="1" x14ac:dyDescent="0.3">
      <c r="A520" s="14" t="s">
        <v>211</v>
      </c>
      <c r="C520" s="19">
        <f t="shared" ref="C520:AQ520" si="258">C517-C504</f>
        <v>0</v>
      </c>
      <c r="D520" s="19">
        <f t="shared" si="258"/>
        <v>0</v>
      </c>
      <c r="E520" s="19">
        <f t="shared" si="258"/>
        <v>0</v>
      </c>
      <c r="F520" s="19">
        <f t="shared" si="258"/>
        <v>0</v>
      </c>
      <c r="G520" s="19">
        <f t="shared" si="258"/>
        <v>0</v>
      </c>
      <c r="H520" s="19">
        <f t="shared" si="258"/>
        <v>0</v>
      </c>
      <c r="I520" s="19">
        <f t="shared" si="258"/>
        <v>0</v>
      </c>
      <c r="J520" s="19">
        <f t="shared" si="258"/>
        <v>0</v>
      </c>
      <c r="K520" s="19">
        <f t="shared" si="258"/>
        <v>0</v>
      </c>
      <c r="L520" s="19">
        <f t="shared" si="258"/>
        <v>0</v>
      </c>
      <c r="M520" s="19">
        <f t="shared" si="258"/>
        <v>0</v>
      </c>
      <c r="N520" s="19">
        <f t="shared" si="258"/>
        <v>0</v>
      </c>
      <c r="O520" s="19">
        <f t="shared" si="258"/>
        <v>0</v>
      </c>
      <c r="P520" s="19">
        <f t="shared" si="258"/>
        <v>0</v>
      </c>
      <c r="Q520" s="19">
        <f t="shared" si="258"/>
        <v>0</v>
      </c>
      <c r="R520" s="19">
        <f t="shared" si="258"/>
        <v>0</v>
      </c>
      <c r="S520" s="19">
        <f t="shared" si="258"/>
        <v>0</v>
      </c>
      <c r="T520" s="19">
        <f t="shared" si="258"/>
        <v>0</v>
      </c>
      <c r="U520" s="19">
        <f t="shared" si="258"/>
        <v>0</v>
      </c>
      <c r="V520" s="19">
        <f t="shared" si="258"/>
        <v>0</v>
      </c>
      <c r="W520" s="19">
        <f t="shared" si="258"/>
        <v>0</v>
      </c>
      <c r="X520" s="19">
        <f t="shared" si="258"/>
        <v>0</v>
      </c>
      <c r="Y520" s="19">
        <f t="shared" si="258"/>
        <v>0</v>
      </c>
      <c r="Z520" s="19">
        <f t="shared" si="258"/>
        <v>0</v>
      </c>
      <c r="AA520" s="19">
        <f t="shared" si="258"/>
        <v>0</v>
      </c>
      <c r="AB520" s="19">
        <f t="shared" si="258"/>
        <v>0</v>
      </c>
      <c r="AC520" s="19">
        <f t="shared" si="258"/>
        <v>0</v>
      </c>
      <c r="AD520" s="19">
        <f t="shared" si="258"/>
        <v>0</v>
      </c>
      <c r="AE520" s="19">
        <f t="shared" si="258"/>
        <v>0</v>
      </c>
      <c r="AF520" s="19">
        <f t="shared" si="258"/>
        <v>0</v>
      </c>
      <c r="AG520" s="19">
        <f t="shared" si="258"/>
        <v>0</v>
      </c>
      <c r="AH520" s="19">
        <f t="shared" si="258"/>
        <v>0</v>
      </c>
      <c r="AI520" s="19">
        <f t="shared" si="258"/>
        <v>0</v>
      </c>
      <c r="AJ520" s="19">
        <f t="shared" si="258"/>
        <v>0</v>
      </c>
      <c r="AK520" s="19">
        <f t="shared" si="258"/>
        <v>0</v>
      </c>
      <c r="AL520" s="19">
        <f t="shared" si="258"/>
        <v>0</v>
      </c>
      <c r="AM520" s="19">
        <f t="shared" si="258"/>
        <v>0</v>
      </c>
      <c r="AN520" s="19">
        <f t="shared" si="258"/>
        <v>0</v>
      </c>
      <c r="AO520" s="19">
        <f t="shared" si="258"/>
        <v>0</v>
      </c>
      <c r="AP520" s="19">
        <f t="shared" si="258"/>
        <v>0</v>
      </c>
      <c r="AQ520" s="19">
        <f t="shared" si="258"/>
        <v>0</v>
      </c>
    </row>
    <row r="521" spans="1:43" ht="15.75" customHeight="1" x14ac:dyDescent="0.3">
      <c r="A521" s="14" t="s">
        <v>212</v>
      </c>
      <c r="C521" s="19">
        <f>C520</f>
        <v>0</v>
      </c>
      <c r="D521" s="19">
        <f t="shared" ref="D521:AQ521" si="259">C521+D520</f>
        <v>0</v>
      </c>
      <c r="E521" s="19">
        <f t="shared" si="259"/>
        <v>0</v>
      </c>
      <c r="F521" s="19">
        <f t="shared" si="259"/>
        <v>0</v>
      </c>
      <c r="G521" s="19">
        <f t="shared" si="259"/>
        <v>0</v>
      </c>
      <c r="H521" s="19">
        <f t="shared" si="259"/>
        <v>0</v>
      </c>
      <c r="I521" s="19">
        <f t="shared" si="259"/>
        <v>0</v>
      </c>
      <c r="J521" s="19">
        <f t="shared" si="259"/>
        <v>0</v>
      </c>
      <c r="K521" s="19">
        <f t="shared" si="259"/>
        <v>0</v>
      </c>
      <c r="L521" s="19">
        <f t="shared" si="259"/>
        <v>0</v>
      </c>
      <c r="M521" s="19">
        <f t="shared" si="259"/>
        <v>0</v>
      </c>
      <c r="N521" s="19">
        <f t="shared" si="259"/>
        <v>0</v>
      </c>
      <c r="O521" s="19">
        <f t="shared" si="259"/>
        <v>0</v>
      </c>
      <c r="P521" s="19">
        <f t="shared" si="259"/>
        <v>0</v>
      </c>
      <c r="Q521" s="19">
        <f t="shared" si="259"/>
        <v>0</v>
      </c>
      <c r="R521" s="19">
        <f t="shared" si="259"/>
        <v>0</v>
      </c>
      <c r="S521" s="19">
        <f t="shared" si="259"/>
        <v>0</v>
      </c>
      <c r="T521" s="19">
        <f t="shared" si="259"/>
        <v>0</v>
      </c>
      <c r="U521" s="19">
        <f t="shared" si="259"/>
        <v>0</v>
      </c>
      <c r="V521" s="19">
        <f t="shared" si="259"/>
        <v>0</v>
      </c>
      <c r="W521" s="19">
        <f t="shared" si="259"/>
        <v>0</v>
      </c>
      <c r="X521" s="19">
        <f t="shared" si="259"/>
        <v>0</v>
      </c>
      <c r="Y521" s="19">
        <f t="shared" si="259"/>
        <v>0</v>
      </c>
      <c r="Z521" s="19">
        <f t="shared" si="259"/>
        <v>0</v>
      </c>
      <c r="AA521" s="19">
        <f t="shared" si="259"/>
        <v>0</v>
      </c>
      <c r="AB521" s="19">
        <f t="shared" si="259"/>
        <v>0</v>
      </c>
      <c r="AC521" s="19">
        <f t="shared" si="259"/>
        <v>0</v>
      </c>
      <c r="AD521" s="19">
        <f t="shared" si="259"/>
        <v>0</v>
      </c>
      <c r="AE521" s="19">
        <f t="shared" si="259"/>
        <v>0</v>
      </c>
      <c r="AF521" s="19">
        <f t="shared" si="259"/>
        <v>0</v>
      </c>
      <c r="AG521" s="19">
        <f t="shared" si="259"/>
        <v>0</v>
      </c>
      <c r="AH521" s="19">
        <f t="shared" si="259"/>
        <v>0</v>
      </c>
      <c r="AI521" s="19">
        <f t="shared" si="259"/>
        <v>0</v>
      </c>
      <c r="AJ521" s="19">
        <f t="shared" si="259"/>
        <v>0</v>
      </c>
      <c r="AK521" s="19">
        <f t="shared" si="259"/>
        <v>0</v>
      </c>
      <c r="AL521" s="19">
        <f t="shared" si="259"/>
        <v>0</v>
      </c>
      <c r="AM521" s="19">
        <f t="shared" si="259"/>
        <v>0</v>
      </c>
      <c r="AN521" s="19">
        <f t="shared" si="259"/>
        <v>0</v>
      </c>
      <c r="AO521" s="19">
        <f t="shared" si="259"/>
        <v>0</v>
      </c>
      <c r="AP521" s="19">
        <f t="shared" si="259"/>
        <v>0</v>
      </c>
      <c r="AQ521" s="19">
        <f t="shared" si="259"/>
        <v>0</v>
      </c>
    </row>
    <row r="522" spans="1:43" ht="15.75" customHeight="1" x14ac:dyDescent="0.3">
      <c r="A522" s="16"/>
      <c r="D522" s="20"/>
    </row>
    <row r="523" spans="1:43" ht="15.75" customHeight="1" x14ac:dyDescent="0.3">
      <c r="A523" s="14" t="s">
        <v>213</v>
      </c>
      <c r="C523" s="19">
        <f>SUM(C520:AQ520)/'Invoer - uitgebreid'!K10</f>
        <v>0</v>
      </c>
    </row>
    <row r="524" spans="1:43" ht="15.75" customHeight="1" x14ac:dyDescent="0.3">
      <c r="A524" s="14" t="s">
        <v>214</v>
      </c>
      <c r="C524" s="19">
        <f>IF(C523&lt;&gt;0,C523/'Invoer - uitgebreid'!J10,0)</f>
        <v>0</v>
      </c>
    </row>
    <row r="525" spans="1:43" ht="15.75" customHeight="1" x14ac:dyDescent="0.25"/>
    <row r="526" spans="1:43" ht="15.75" customHeight="1" x14ac:dyDescent="0.25"/>
    <row r="527" spans="1:43" ht="15.75" customHeight="1" x14ac:dyDescent="0.25"/>
    <row r="528" spans="1:43"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sheetData>
  <sheetProtection sheet="1" objects="1" scenarios="1"/>
  <pageMargins left="0.7" right="0.7" top="0.75" bottom="0.75" header="0" footer="0"/>
  <pageSetup orientation="landscape"/>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28AF8C"/>
  </sheetPr>
  <dimension ref="A1:DB429"/>
  <sheetViews>
    <sheetView workbookViewId="0">
      <selection activeCell="C42" sqref="C42"/>
    </sheetView>
  </sheetViews>
  <sheetFormatPr defaultColWidth="11.26953125" defaultRowHeight="15" customHeight="1" x14ac:dyDescent="0.25"/>
  <cols>
    <col min="1" max="1" width="34.1796875" bestFit="1" customWidth="1"/>
    <col min="2" max="2" width="15.81640625" bestFit="1" customWidth="1"/>
    <col min="3" max="3" width="14" bestFit="1" customWidth="1"/>
    <col min="4" max="4" width="22.1796875" bestFit="1" customWidth="1"/>
    <col min="5" max="5" width="19.81640625" bestFit="1" customWidth="1"/>
    <col min="6" max="6" width="13.7265625" bestFit="1" customWidth="1"/>
    <col min="7" max="7" width="17.453125" bestFit="1" customWidth="1"/>
    <col min="8" max="8" width="10" bestFit="1" customWidth="1"/>
    <col min="9" max="9" width="10.81640625" bestFit="1" customWidth="1"/>
    <col min="10" max="22" width="10" bestFit="1" customWidth="1"/>
    <col min="23" max="23" width="11.1796875" bestFit="1" customWidth="1"/>
    <col min="24" max="32" width="10" bestFit="1" customWidth="1"/>
    <col min="33" max="33" width="10.26953125" bestFit="1" customWidth="1"/>
    <col min="34" max="72" width="10" bestFit="1" customWidth="1"/>
    <col min="73" max="73" width="11.81640625" customWidth="1"/>
    <col min="74" max="104" width="7.81640625" customWidth="1"/>
    <col min="105" max="106" width="6.453125" customWidth="1"/>
  </cols>
  <sheetData>
    <row r="1" spans="1:106" ht="15.75" customHeight="1" x14ac:dyDescent="0.25"/>
    <row r="2" spans="1:106" ht="15.75" customHeight="1" x14ac:dyDescent="0.25"/>
    <row r="3" spans="1:106" ht="15.75" customHeight="1" x14ac:dyDescent="0.4">
      <c r="A3" s="5" t="s">
        <v>244</v>
      </c>
    </row>
    <row r="4" spans="1:106" ht="15.75" customHeight="1" x14ac:dyDescent="0.3">
      <c r="A4" s="11" t="s">
        <v>5</v>
      </c>
      <c r="B4" s="11" t="s">
        <v>245</v>
      </c>
      <c r="C4" s="11" t="s">
        <v>246</v>
      </c>
      <c r="E4" s="11" t="s">
        <v>247</v>
      </c>
      <c r="F4" s="11" t="s">
        <v>100</v>
      </c>
      <c r="G4" s="11" t="s">
        <v>111</v>
      </c>
    </row>
    <row r="5" spans="1:106" ht="15.75" customHeight="1" x14ac:dyDescent="0.3">
      <c r="A5" s="14" t="s">
        <v>43</v>
      </c>
      <c r="B5" s="13">
        <f>IF('Invoer - uitgebreid'!B20="Snelgroeiende bomen",Invoer!C15*'Economische variabelen'!C191*'Economische variabelen'!C192,0)+IF('Invoer - uitgebreid'!B20="Mix",0.5*Invoer!C15*'Economische variabelen'!C191*'Economische variabelen'!C192,0)+IF('Invoer - uitgebreid'!B39="Snelgroeiende bomen",Invoer!C26*'Economische variabelen'!C205*'Economische variabelen'!C206,0)+IF('Invoer - uitgebreid'!B39="Mix",0.5*Invoer!C26*'Economische variabelen'!C205*'Economische variabelen'!C206,0)</f>
        <v>0</v>
      </c>
      <c r="C5" s="13">
        <f>IF('Invoer - uitgebreid'!B20="Traaggroeiende bomen",Invoer!C15*'Economische variabelen'!C191*'Economische variabelen'!C192,0)+IF('Invoer - uitgebreid'!B20="Mix",0.5*Invoer!C15*'Economische variabelen'!C191*'Economische variabelen'!C192,0)+IF('Invoer - uitgebreid'!B39="Traaggroeiende bomen",Invoer!C26*'Economische variabelen'!C205*'Economische variabelen'!C206,0)+IF('Invoer - uitgebreid'!B39="Mix",0.5*Invoer!C26*'Economische variabelen'!C205*'Economische variabelen'!C206,0)</f>
        <v>0</v>
      </c>
      <c r="E5" s="14" t="s">
        <v>43</v>
      </c>
      <c r="F5" s="17">
        <f>B5/'Economische variabelen'!C$219</f>
        <v>0</v>
      </c>
      <c r="G5" s="17">
        <f>C5/'Economische variabelen'!C$230</f>
        <v>0</v>
      </c>
    </row>
    <row r="6" spans="1:106" ht="15.75" customHeight="1" x14ac:dyDescent="0.3">
      <c r="A6" s="14" t="s">
        <v>2</v>
      </c>
      <c r="B6" s="13">
        <f>IF('Invoer - uitgebreid'!F20="Snelgroeiende bomen",Invoer!H15*'Economische variabelen'!D191*'Economische variabelen'!D192,0)+IF('Invoer - uitgebreid'!F20="Mix",0.5*Invoer!H15*'Economische variabelen'!D191*'Economische variabelen'!D192,0)+IF('Invoer - uitgebreid'!F39="Snelgroeiende bomen",Invoer!H26*'Economische variabelen'!D205*'Economische variabelen'!D206,0)+IF('Invoer - uitgebreid'!F39="Mix",0.5*Invoer!H26*'Economische variabelen'!D205*'Economische variabelen'!D206,0)</f>
        <v>0</v>
      </c>
      <c r="C6" s="13">
        <f>IF('Invoer - uitgebreid'!F20="Traaggroeiende bomen",Invoer!H15*'Economische variabelen'!D191*'Economische variabelen'!D192,0)+IF('Invoer - uitgebreid'!F20="Mix",0.5*Invoer!H15*'Economische variabelen'!D191*'Economische variabelen'!D192,0)+IF('Invoer - uitgebreid'!F39="Traaggroeiende bomen",Invoer!H26*'Economische variabelen'!D205*'Economische variabelen'!D206,0)+IF('Invoer - uitgebreid'!F39="Mix",0.5*Invoer!H26*'Economische variabelen'!D205*'Economische variabelen'!D206,0)</f>
        <v>0</v>
      </c>
      <c r="E6" s="14" t="s">
        <v>2</v>
      </c>
      <c r="F6" s="17">
        <f>B6/'Economische variabelen'!D$219</f>
        <v>0</v>
      </c>
      <c r="G6" s="17">
        <f>C6/'Economische variabelen'!D$230</f>
        <v>0</v>
      </c>
    </row>
    <row r="7" spans="1:106" ht="15.75" customHeight="1" x14ac:dyDescent="0.3">
      <c r="A7" s="14" t="s">
        <v>3</v>
      </c>
      <c r="B7" s="13">
        <f>IF('Invoer - uitgebreid'!J20="Snelgroeiende bomen",Invoer!M15*'Economische variabelen'!E191*'Economische variabelen'!E192,0)+IF('Invoer - uitgebreid'!J20="Mix",0.5*Invoer!M15*'Economische variabelen'!E191*'Economische variabelen'!E192,0)+IF('Invoer - uitgebreid'!J39="Snelgroeiende bomen",Invoer!M26*'Economische variabelen'!E205*'Economische variabelen'!E206,0)+IF('Invoer - uitgebreid'!J39="Mix",0.5*Invoer!M26*'Economische variabelen'!E205*'Economische variabelen'!E206,0)</f>
        <v>0</v>
      </c>
      <c r="C7" s="13">
        <f>IF('Invoer - uitgebreid'!J20="Traaggroeiende bomen",Invoer!M15*'Economische variabelen'!E191*'Economische variabelen'!E192,0)+IF('Invoer - uitgebreid'!J20="Mix",0.5*Invoer!M15*'Economische variabelen'!E191*'Economische variabelen'!E192,0)+IF('Invoer - uitgebreid'!J39="Traaggroeiende bomen",Invoer!M26*'Economische variabelen'!E205*'Economische variabelen'!E206,0)+IF('Invoer - uitgebreid'!J39="Mix",0.5*Invoer!M26*'Economische variabelen'!E205*'Economische variabelen'!E206,0)</f>
        <v>0</v>
      </c>
      <c r="E7" s="14" t="s">
        <v>3</v>
      </c>
      <c r="F7" s="17">
        <f>B7/'Economische variabelen'!E$219</f>
        <v>0</v>
      </c>
      <c r="G7" s="17">
        <f>C7/'Economische variabelen'!E$230</f>
        <v>0</v>
      </c>
    </row>
    <row r="8" spans="1:106" ht="15.75" customHeight="1" x14ac:dyDescent="0.3">
      <c r="A8" s="14"/>
      <c r="E8" s="14"/>
    </row>
    <row r="9" spans="1:106" ht="15.75" customHeight="1" x14ac:dyDescent="0.3">
      <c r="A9" s="11" t="s">
        <v>6</v>
      </c>
      <c r="B9" s="11" t="s">
        <v>245</v>
      </c>
      <c r="C9" s="11" t="s">
        <v>246</v>
      </c>
      <c r="D9" s="1"/>
      <c r="E9" s="11" t="s">
        <v>247</v>
      </c>
      <c r="F9" s="11" t="s">
        <v>100</v>
      </c>
      <c r="G9" s="11" t="s">
        <v>111</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row>
    <row r="10" spans="1:106" ht="15.75" customHeight="1" x14ac:dyDescent="0.3">
      <c r="A10" s="14" t="s">
        <v>43</v>
      </c>
      <c r="B10" s="13">
        <f>IF('Invoer - uitgebreid'!B20="Snelgroeiende bomen",Invoer!D15*'Economische variabelen'!C191*'Economische variabelen'!C192,0)+IF('Invoer - uitgebreid'!B20="Mix",0.5*Invoer!D15*'Economische variabelen'!C191*'Economische variabelen'!C192,0)+IF('Invoer - uitgebreid'!B39="Snelgroeiende bomen",Invoer!D26*'Economische variabelen'!C205*'Economische variabelen'!C206,0)+IF('Invoer - uitgebreid'!B39="Mix",0.5*Invoer!D26*'Economische variabelen'!C205*'Economische variabelen'!C206,0)</f>
        <v>0</v>
      </c>
      <c r="C10" s="13">
        <f>IF('Invoer - uitgebreid'!B20="Traaggroeiende bomen",Invoer!D15*'Economische variabelen'!C191*'Economische variabelen'!C192,0)+IF('Invoer - uitgebreid'!B20="Mix",0.5*Invoer!D15*'Economische variabelen'!C191*'Economische variabelen'!C192,0)+IF('Invoer - uitgebreid'!B39="Traaggroeiende bomen",Invoer!D26*'Economische variabelen'!C205*'Economische variabelen'!C206,0)+IF('Invoer - uitgebreid'!B39="Mix",0.5*Invoer!D26*'Economische variabelen'!C205*'Economische variabelen'!C206,0)</f>
        <v>0</v>
      </c>
      <c r="D10" s="1"/>
      <c r="E10" s="14" t="s">
        <v>43</v>
      </c>
      <c r="F10" s="17">
        <f>B10/'Economische variabelen'!C$219</f>
        <v>0</v>
      </c>
      <c r="G10" s="17">
        <f>C10/'Economische variabelen'!C$230</f>
        <v>0</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row>
    <row r="11" spans="1:106" ht="15.75" customHeight="1" x14ac:dyDescent="0.3">
      <c r="A11" s="14" t="s">
        <v>2</v>
      </c>
      <c r="B11" s="13">
        <f>IF('Invoer - uitgebreid'!F20="Snelgroeiende bomen",Invoer!I15*'Economische variabelen'!D191*'Economische variabelen'!D192,0)+IF('Invoer - uitgebreid'!F20="Mix",0.5*Invoer!I15*'Economische variabelen'!D191*'Economische variabelen'!D192,0)+IF('Invoer - uitgebreid'!F39="Snelgroeiende bomen",Invoer!I26*'Economische variabelen'!D205*'Economische variabelen'!D206,0)+IF('Invoer - uitgebreid'!F39="Mix",0.5*Invoer!I26*'Economische variabelen'!D205*'Economische variabelen'!D206,0)</f>
        <v>0</v>
      </c>
      <c r="C11" s="13">
        <f>IF('Invoer - uitgebreid'!F20="Traaggroeiende bomen",Invoer!I15*'Economische variabelen'!D191*'Economische variabelen'!D192,0)+IF('Invoer - uitgebreid'!F20="Mix",0.5*Invoer!I15*'Economische variabelen'!D191*'Economische variabelen'!D192,0)+IF('Invoer - uitgebreid'!F39="Traaggroeiende bomen",Invoer!I26*'Economische variabelen'!D205*'Economische variabelen'!D206,0)+IF('Invoer - uitgebreid'!F39="Mix",0.5*Invoer!I26*'Economische variabelen'!D205*'Economische variabelen'!D206,0)</f>
        <v>0</v>
      </c>
      <c r="D11" s="1"/>
      <c r="E11" s="14" t="s">
        <v>2</v>
      </c>
      <c r="F11" s="17">
        <f>B11/'Economische variabelen'!D$219</f>
        <v>0</v>
      </c>
      <c r="G11" s="17">
        <f>C11/'Economische variabelen'!D$230</f>
        <v>0</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row>
    <row r="12" spans="1:106" ht="15.75" customHeight="1" x14ac:dyDescent="0.3">
      <c r="A12" s="14" t="s">
        <v>3</v>
      </c>
      <c r="B12" s="13">
        <f>IF('Invoer - uitgebreid'!J20="Snelgroeiende bomen",Invoer!N15*'Economische variabelen'!E191*'Economische variabelen'!E192,0)+IF('Invoer - uitgebreid'!J20="Mix",0.5*Invoer!N15*'Economische variabelen'!E191*'Economische variabelen'!E192,0)+IF('Invoer - uitgebreid'!J39="Snelgroeiende bomen",Invoer!N26*'Economische variabelen'!E205*'Economische variabelen'!E206,0)+IF('Invoer - uitgebreid'!J39="Mix",0.5*Invoer!N26*'Economische variabelen'!E205*'Economische variabelen'!E206,0)</f>
        <v>0</v>
      </c>
      <c r="C12" s="13">
        <f>IF('Invoer - uitgebreid'!J20="Traaggroeiende bomen",Invoer!N15*'Economische variabelen'!E191*'Economische variabelen'!E192,0)+IF('Invoer - uitgebreid'!J20="Mix",0.5*Invoer!N15*'Economische variabelen'!E191*'Economische variabelen'!E192,0)+IF('Invoer - uitgebreid'!J39="Traaggroeiende bomen",Invoer!N26*'Economische variabelen'!E205*'Economische variabelen'!E206,0)+IF('Invoer - uitgebreid'!J39="Mix",0.5*Invoer!N26*'Economische variabelen'!E205*'Economische variabelen'!E206,0)</f>
        <v>0</v>
      </c>
      <c r="D12" s="1"/>
      <c r="E12" s="14" t="s">
        <v>3</v>
      </c>
      <c r="F12" s="17">
        <f>B12/'Economische variabelen'!E$219</f>
        <v>0</v>
      </c>
      <c r="G12" s="17">
        <f>C12/'Economische variabelen'!E$230</f>
        <v>0</v>
      </c>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row>
    <row r="13" spans="1:106" ht="15.75" customHeight="1" x14ac:dyDescent="0.3">
      <c r="A13" s="14"/>
      <c r="B13" s="1"/>
      <c r="C13" s="1"/>
      <c r="D13" s="1"/>
      <c r="E13" s="1"/>
      <c r="F13" s="197"/>
      <c r="G13" s="197"/>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row>
    <row r="14" spans="1:106" ht="15.75" customHeight="1" x14ac:dyDescent="0.3">
      <c r="A14" s="11" t="s">
        <v>7</v>
      </c>
      <c r="B14" s="11" t="s">
        <v>245</v>
      </c>
      <c r="C14" s="11" t="s">
        <v>246</v>
      </c>
      <c r="D14" s="1"/>
      <c r="E14" s="11" t="s">
        <v>247</v>
      </c>
      <c r="F14" s="11" t="s">
        <v>100</v>
      </c>
      <c r="G14" s="11" t="s">
        <v>111</v>
      </c>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row>
    <row r="15" spans="1:106" ht="15.75" customHeight="1" x14ac:dyDescent="0.3">
      <c r="A15" s="14" t="s">
        <v>43</v>
      </c>
      <c r="B15" s="13">
        <f>IF('Invoer - uitgebreid'!B20="Snelgroeiende bomen",Invoer!E15*'Economische variabelen'!C191*'Economische variabelen'!C192,0)+IF('Invoer - uitgebreid'!B20="Mix",0.5*Invoer!E15*'Economische variabelen'!C191*'Economische variabelen'!C192,0)+IF('Invoer - uitgebreid'!B39="Snelgroeiende bomen",Invoer!E26*'Economische variabelen'!C205*'Economische variabelen'!C206,0)+IF('Invoer - uitgebreid'!B39="Mix",0.5*Invoer!E26*'Economische variabelen'!C205*'Economische variabelen'!C206,0)</f>
        <v>0</v>
      </c>
      <c r="C15" s="13">
        <f>IF('Invoer - uitgebreid'!B20="Traaggroeiende bomen",Invoer!E15*'Economische variabelen'!C191*'Economische variabelen'!C192,0)+IF('Invoer - uitgebreid'!B20="Mix",0.5*Invoer!E15*'Economische variabelen'!C191*'Economische variabelen'!C192,0)+IF('Invoer - uitgebreid'!B39="Traaggroeiende bomen",Invoer!E26*'Economische variabelen'!C205*'Economische variabelen'!C206,0)+IF('Invoer - uitgebreid'!B39="Mix",0.5*Invoer!E26*'Economische variabelen'!C205*'Economische variabelen'!C206,0)</f>
        <v>0</v>
      </c>
      <c r="D15" s="1"/>
      <c r="E15" s="14" t="s">
        <v>43</v>
      </c>
      <c r="F15" s="17">
        <f>B15/'Economische variabelen'!C$219</f>
        <v>0</v>
      </c>
      <c r="G15" s="17">
        <f>C15/'Economische variabelen'!C$230</f>
        <v>0</v>
      </c>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row>
    <row r="16" spans="1:106" ht="15.75" customHeight="1" x14ac:dyDescent="0.3">
      <c r="A16" s="14" t="s">
        <v>2</v>
      </c>
      <c r="B16" s="13">
        <f>IF('Invoer - uitgebreid'!F20="Snelgroeiende bomen",Invoer!J15*'Economische variabelen'!D191*'Economische variabelen'!D192,0)+IF('Invoer - uitgebreid'!F20="Mix",0.5*Invoer!J15*'Economische variabelen'!D191*'Economische variabelen'!D192,0)+IF('Invoer - uitgebreid'!F39="Snelgroeiende bomen",Invoer!J26*'Economische variabelen'!D205*'Economische variabelen'!D206,0)+IF('Invoer - uitgebreid'!F39="Mix",0.5*Invoer!J26*'Economische variabelen'!D205*'Economische variabelen'!D206,0)</f>
        <v>0</v>
      </c>
      <c r="C16" s="13">
        <f>IF('Invoer - uitgebreid'!F20="Traaggroeiende bomen",Invoer!J15*'Economische variabelen'!D191*'Economische variabelen'!D192,0)+IF('Invoer - uitgebreid'!F20="Mix",0.5*Invoer!J15*'Economische variabelen'!D191*'Economische variabelen'!D192,0)+IF('Invoer - uitgebreid'!F39="Traaggroeiende bomen",Invoer!J26*'Economische variabelen'!D205*'Economische variabelen'!D206,0)+IF('Invoer - uitgebreid'!F39="Mix",0.5*Invoer!J26*'Economische variabelen'!D205*'Economische variabelen'!D206,0)</f>
        <v>0</v>
      </c>
      <c r="D16" s="1"/>
      <c r="E16" s="14" t="s">
        <v>2</v>
      </c>
      <c r="F16" s="17">
        <f>B16/'Economische variabelen'!D$219</f>
        <v>0</v>
      </c>
      <c r="G16" s="17">
        <f>C16/'Economische variabelen'!D$230</f>
        <v>0</v>
      </c>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row>
    <row r="17" spans="1:106" ht="15.75" customHeight="1" x14ac:dyDescent="0.3">
      <c r="A17" s="14" t="s">
        <v>3</v>
      </c>
      <c r="B17" s="13">
        <f>IF('Invoer - uitgebreid'!J20="Snelgroeiende bomen",Invoer!O15*'Economische variabelen'!E191*'Economische variabelen'!E192,0)+IF('Invoer - uitgebreid'!J20="Mix",0.5*Invoer!O15*'Economische variabelen'!E191*'Economische variabelen'!E192,0)+IF('Invoer - uitgebreid'!J39="Snelgroeiende bomen",Invoer!O26*'Economische variabelen'!E205*'Economische variabelen'!E206,0)+IF('Invoer - uitgebreid'!J39="Mix",0.5*Invoer!O26*'Economische variabelen'!E205*'Economische variabelen'!E206,0)</f>
        <v>0</v>
      </c>
      <c r="C17" s="13">
        <f>IF('Invoer - uitgebreid'!J20="Traaggroeiende bomen",Invoer!O15*'Economische variabelen'!E191*'Economische variabelen'!E192,0)+IF('Invoer - uitgebreid'!J20="Mix",0.5*Invoer!O15*'Economische variabelen'!E191*'Economische variabelen'!E192,0)+IF('Invoer - uitgebreid'!J39="Traaggroeiende bomen",Invoer!O26*'Economische variabelen'!E205*'Economische variabelen'!E206,0)+IF('Invoer - uitgebreid'!J39="Mix",0.5*Invoer!O26*'Economische variabelen'!E205*'Economische variabelen'!E206,0)</f>
        <v>0</v>
      </c>
      <c r="E17" s="14" t="s">
        <v>3</v>
      </c>
      <c r="F17" s="17">
        <f>B17/'Economische variabelen'!E$219</f>
        <v>0</v>
      </c>
      <c r="G17" s="17">
        <f>C17/'Economische variabelen'!E$230</f>
        <v>0</v>
      </c>
    </row>
    <row r="18" spans="1:106" ht="15.75" customHeight="1" x14ac:dyDescent="0.25"/>
    <row r="19" spans="1:106" ht="15.75" customHeight="1" x14ac:dyDescent="0.3">
      <c r="A19" s="11" t="s">
        <v>8</v>
      </c>
      <c r="B19" s="11" t="s">
        <v>245</v>
      </c>
      <c r="C19" s="11" t="s">
        <v>246</v>
      </c>
      <c r="E19" s="11" t="s">
        <v>247</v>
      </c>
      <c r="F19" s="11" t="s">
        <v>100</v>
      </c>
      <c r="G19" s="11" t="s">
        <v>111</v>
      </c>
    </row>
    <row r="20" spans="1:106" ht="15.75" customHeight="1" x14ac:dyDescent="0.3">
      <c r="A20" s="14" t="s">
        <v>43</v>
      </c>
      <c r="B20" s="13">
        <f>IF('Invoer - uitgebreid'!B20="Snelgroeiende bomen",Invoer!F15*'Economische variabelen'!C191*'Economische variabelen'!C192,0)+IF('Invoer - uitgebreid'!B20="Mix",0.5*Invoer!F15*'Economische variabelen'!C191*'Economische variabelen'!C192,0)+IF('Invoer - uitgebreid'!B39="Snelgroeiende bomen",Invoer!F26*'Economische variabelen'!C205*'Economische variabelen'!C206,0)+IF('Invoer - uitgebreid'!B39="Mix",0.5*Invoer!F26*'Economische variabelen'!C205*'Economische variabelen'!C206,0)</f>
        <v>0</v>
      </c>
      <c r="C20" s="13">
        <f>IF('Invoer - uitgebreid'!B20="Traaggroeiende bomen",Invoer!F15*'Economische variabelen'!C191*'Economische variabelen'!C192,0)+IF('Invoer - uitgebreid'!B20="Mix",0.5*Invoer!F15*'Economische variabelen'!C191*'Economische variabelen'!C192,0)+IF('Invoer - uitgebreid'!B39="Traaggroeiende bomen",Invoer!F26*'Economische variabelen'!C205*'Economische variabelen'!C206,0)+IF('Invoer - uitgebreid'!B39="Mix",0.5*Invoer!F26*'Economische variabelen'!C205*'Economische variabelen'!C206,0)</f>
        <v>0</v>
      </c>
      <c r="E20" s="14" t="s">
        <v>43</v>
      </c>
      <c r="F20" s="17">
        <f>B20/'Economische variabelen'!C$219</f>
        <v>0</v>
      </c>
      <c r="G20" s="17">
        <f>C20/'Economische variabelen'!C$230</f>
        <v>0</v>
      </c>
    </row>
    <row r="21" spans="1:106" ht="15.75" customHeight="1" x14ac:dyDescent="0.3">
      <c r="A21" s="14" t="s">
        <v>2</v>
      </c>
      <c r="B21" s="13">
        <f>IF('Invoer - uitgebreid'!F20="Snelgroeiende bomen",Invoer!K15*'Economische variabelen'!D191*'Economische variabelen'!D192,0)+IF('Invoer - uitgebreid'!F20="Mix",0.5*Invoer!K15*'Economische variabelen'!D191*'Economische variabelen'!D192,0)+IF('Invoer - uitgebreid'!F39="Snelgroeiende bomen",Invoer!K26*'Economische variabelen'!D205*'Economische variabelen'!D206,0)+IF('Invoer - uitgebreid'!F39="Mix",0.5*Invoer!K26*'Economische variabelen'!D205*'Economische variabelen'!D206,0)</f>
        <v>0</v>
      </c>
      <c r="C21" s="13">
        <f>IF('Invoer - uitgebreid'!F20="Traaggroeiende bomen",Invoer!K15*'Economische variabelen'!D191*'Economische variabelen'!D192,0)+IF('Invoer - uitgebreid'!F20="Mix",0.5*Invoer!K15*'Economische variabelen'!D191*'Economische variabelen'!D192,0)+IF('Invoer - uitgebreid'!F39="Traaggroeiende bomen",Invoer!K26*'Economische variabelen'!D205*'Economische variabelen'!D206,0)+IF('Invoer - uitgebreid'!F39="Mix",0.5*Invoer!K26*'Economische variabelen'!D205*'Economische variabelen'!D206,0)</f>
        <v>0</v>
      </c>
      <c r="E21" s="14" t="s">
        <v>2</v>
      </c>
      <c r="F21" s="17">
        <f>B21/'Economische variabelen'!D$219</f>
        <v>0</v>
      </c>
      <c r="G21" s="17">
        <f>C21/'Economische variabelen'!D$230</f>
        <v>0</v>
      </c>
    </row>
    <row r="22" spans="1:106" ht="15.75" customHeight="1" x14ac:dyDescent="0.3">
      <c r="A22" s="14" t="s">
        <v>3</v>
      </c>
      <c r="B22" s="13">
        <f>IF('Invoer - uitgebreid'!J20="Snelgroeiende bomen",Invoer!P15*'Economische variabelen'!E191*'Economische variabelen'!E192,0)+IF('Invoer - uitgebreid'!J20="Mix",0.5*Invoer!P15*'Economische variabelen'!E191*'Economische variabelen'!E192,0)+IF('Invoer - uitgebreid'!J39="Snelgroeiende bomen",Invoer!P26*'Economische variabelen'!E205*'Economische variabelen'!E206,0)+IF('Invoer - uitgebreid'!J39="Mix",0.5*Invoer!P26*'Economische variabelen'!E205*'Economische variabelen'!E206,0)</f>
        <v>0</v>
      </c>
      <c r="C22" s="13">
        <f>IF('Invoer - uitgebreid'!J20="Traaggroeiende bomen",Invoer!P15*'Economische variabelen'!E191*'Economische variabelen'!E192,0)+IF('Invoer - uitgebreid'!J20="Mix",0.5*Invoer!P15*'Economische variabelen'!E191*'Economische variabelen'!E192,0)+IF('Invoer - uitgebreid'!J39="Traaggroeiende bomen",Invoer!P26*'Economische variabelen'!E205*'Economische variabelen'!E206,0)+IF('Invoer - uitgebreid'!J39="Mix",0.5*Invoer!P26*'Economische variabelen'!E205*'Economische variabelen'!E206,0)</f>
        <v>0</v>
      </c>
      <c r="E22" s="14" t="s">
        <v>3</v>
      </c>
      <c r="F22" s="17">
        <f>B22/'Economische variabelen'!E$219</f>
        <v>0</v>
      </c>
      <c r="G22" s="17">
        <f>C22/'Economische variabelen'!E$230</f>
        <v>0</v>
      </c>
    </row>
    <row r="23" spans="1:106" ht="15.75" customHeight="1" x14ac:dyDescent="0.35">
      <c r="A23" s="10" t="s">
        <v>248</v>
      </c>
      <c r="D23" s="10" t="s">
        <v>249</v>
      </c>
    </row>
    <row r="24" spans="1:106" ht="15.75" customHeight="1" x14ac:dyDescent="0.3">
      <c r="A24" s="14"/>
      <c r="D24" s="9"/>
      <c r="H24" s="1" t="s">
        <v>250</v>
      </c>
      <c r="I24" s="1" t="s">
        <v>251</v>
      </c>
    </row>
    <row r="25" spans="1:106" ht="15.75" customHeight="1" x14ac:dyDescent="0.3">
      <c r="A25" s="14" t="s">
        <v>252</v>
      </c>
      <c r="B25" s="174">
        <f>IF('Invoer - uitgebreid'!B19&gt;0,('Economische variabelen'!C198*Invoer!C15+Invoer!D15*'Economische variabelen'!C199+'Economische variabelen'!C200*Invoer!E15+Invoer!F15*'Economische variabelen'!C201)/'Invoer - uitgebreid'!B19,0)</f>
        <v>0</v>
      </c>
      <c r="D25" s="1" t="s">
        <v>253</v>
      </c>
      <c r="E25" s="194">
        <f>'Invoer - uitgebreid'!B19</f>
        <v>0</v>
      </c>
      <c r="G25" s="1" t="s">
        <v>17</v>
      </c>
      <c r="H25" s="13">
        <f>IF('Invoer - uitgebreid'!B20="Snelgroeiende bomen",'Invoer - uitgebreid'!B19,0)+IF('Invoer - uitgebreid'!B20="Mix",'Invoer - uitgebreid'!B19*0.5,0)</f>
        <v>0</v>
      </c>
      <c r="I25" s="13">
        <f>IF('Invoer - uitgebreid'!B20="Snelgroeiende bomen",CALC_Agroforestry!E29,0)+IF('Invoer - uitgebreid'!B20="Mix",E29*0.5,0)</f>
        <v>0</v>
      </c>
    </row>
    <row r="26" spans="1:106" ht="15.75" customHeight="1" x14ac:dyDescent="0.3">
      <c r="A26" s="198" t="s">
        <v>254</v>
      </c>
      <c r="B26" s="199">
        <f>'Economische variabelen'!C194</f>
        <v>0.1</v>
      </c>
      <c r="D26" s="1" t="s">
        <v>255</v>
      </c>
      <c r="E26" s="199">
        <f>'Economische variabelen'!C190</f>
        <v>0.75</v>
      </c>
      <c r="G26" s="1" t="s">
        <v>18</v>
      </c>
      <c r="H26" s="13">
        <f>IF('Invoer - uitgebreid'!B20="Traaggroeiende bomen",'Invoer - uitgebreid'!B19,0)+IF('Invoer - uitgebreid'!B20="Mix",'Invoer - uitgebreid'!B19*0.5,0)</f>
        <v>0</v>
      </c>
      <c r="I26" s="13">
        <f>IF('Invoer - uitgebreid'!B20="Traaggroeiende bomen",CALC_Agroforestry!E29,0)+IF('Invoer - uitgebreid'!B20="Mix",E29*0.5,0)</f>
        <v>0</v>
      </c>
    </row>
    <row r="27" spans="1:106" ht="15.75" customHeight="1" x14ac:dyDescent="0.3">
      <c r="A27" s="14" t="s">
        <v>256</v>
      </c>
      <c r="B27" s="199">
        <f>(1-'Economische variabelen'!C190)</f>
        <v>0.25</v>
      </c>
      <c r="D27" s="1" t="s">
        <v>90</v>
      </c>
      <c r="E27" s="194">
        <f>'Economische variabelen'!C193</f>
        <v>50</v>
      </c>
    </row>
    <row r="28" spans="1:106" ht="15.75" customHeight="1" x14ac:dyDescent="0.3">
      <c r="A28" s="14" t="s">
        <v>257</v>
      </c>
      <c r="B28" s="194">
        <f>E25*(1-B27)</f>
        <v>0</v>
      </c>
      <c r="C28" s="1"/>
      <c r="D28" s="1"/>
      <c r="E28" s="194"/>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row>
    <row r="29" spans="1:106" ht="15.75" customHeight="1" x14ac:dyDescent="0.3">
      <c r="A29" s="14" t="s">
        <v>258</v>
      </c>
      <c r="B29" s="19">
        <f>B25*(1-B27)*(1+B26)</f>
        <v>0</v>
      </c>
      <c r="D29" s="196" t="s">
        <v>259</v>
      </c>
      <c r="E29" s="194">
        <f>E25*E27</f>
        <v>0</v>
      </c>
    </row>
    <row r="30" spans="1:106" ht="15.75" customHeight="1" x14ac:dyDescent="0.25"/>
    <row r="31" spans="1:106" ht="15.75" customHeight="1" x14ac:dyDescent="0.25"/>
    <row r="32" spans="1:106" ht="15.75" customHeight="1" x14ac:dyDescent="0.35">
      <c r="A32" s="10" t="s">
        <v>45</v>
      </c>
      <c r="B32" s="10" t="s">
        <v>260</v>
      </c>
      <c r="C32" s="11" t="s">
        <v>75</v>
      </c>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
    </row>
    <row r="33" spans="1:105" ht="15.75" customHeight="1" x14ac:dyDescent="0.35">
      <c r="A33" s="11" t="s">
        <v>100</v>
      </c>
      <c r="B33" s="10"/>
      <c r="C33" s="11">
        <v>0</v>
      </c>
      <c r="D33" s="11">
        <v>1</v>
      </c>
      <c r="E33" s="11">
        <v>2</v>
      </c>
      <c r="F33" s="11">
        <v>3</v>
      </c>
      <c r="G33" s="11">
        <v>4</v>
      </c>
      <c r="H33" s="11">
        <v>5</v>
      </c>
      <c r="I33" s="11">
        <v>6</v>
      </c>
      <c r="J33" s="11">
        <v>7</v>
      </c>
      <c r="K33" s="11">
        <v>8</v>
      </c>
      <c r="L33" s="11">
        <v>9</v>
      </c>
      <c r="M33" s="11">
        <v>10</v>
      </c>
      <c r="N33" s="11">
        <v>11</v>
      </c>
      <c r="O33" s="11">
        <v>12</v>
      </c>
      <c r="P33" s="11">
        <v>13</v>
      </c>
      <c r="Q33" s="11">
        <v>14</v>
      </c>
      <c r="R33" s="11">
        <v>15</v>
      </c>
      <c r="S33" s="11">
        <v>16</v>
      </c>
      <c r="T33" s="11">
        <v>17</v>
      </c>
      <c r="U33" s="11">
        <v>18</v>
      </c>
      <c r="V33" s="11">
        <v>19</v>
      </c>
      <c r="W33" s="11">
        <v>20</v>
      </c>
      <c r="X33" s="11">
        <v>21</v>
      </c>
      <c r="Y33" s="11">
        <v>22</v>
      </c>
      <c r="Z33" s="11">
        <v>23</v>
      </c>
      <c r="AA33" s="11">
        <v>24</v>
      </c>
      <c r="AB33" s="11">
        <v>25</v>
      </c>
      <c r="AC33" s="11">
        <v>26</v>
      </c>
      <c r="AD33" s="11">
        <v>27</v>
      </c>
      <c r="AE33" s="11">
        <v>28</v>
      </c>
      <c r="AF33" s="11">
        <v>29</v>
      </c>
      <c r="AG33" s="11">
        <v>30</v>
      </c>
      <c r="AH33" s="11">
        <v>31</v>
      </c>
      <c r="AI33" s="11">
        <v>32</v>
      </c>
      <c r="AJ33" s="11">
        <v>33</v>
      </c>
      <c r="AK33" s="11">
        <v>34</v>
      </c>
      <c r="AL33" s="11">
        <v>35</v>
      </c>
      <c r="AM33" s="11">
        <v>36</v>
      </c>
      <c r="AN33" s="11">
        <v>37</v>
      </c>
      <c r="AO33" s="11">
        <v>38</v>
      </c>
      <c r="AP33" s="11">
        <v>39</v>
      </c>
      <c r="AQ33" s="11">
        <v>40</v>
      </c>
      <c r="AR33" s="11">
        <v>41</v>
      </c>
      <c r="AS33" s="11">
        <v>42</v>
      </c>
      <c r="AT33" s="11">
        <v>43</v>
      </c>
      <c r="AU33" s="11">
        <v>44</v>
      </c>
      <c r="AV33" s="11">
        <v>45</v>
      </c>
      <c r="AW33" s="11">
        <v>46</v>
      </c>
      <c r="AX33" s="11">
        <v>47</v>
      </c>
      <c r="AY33" s="11">
        <v>48</v>
      </c>
      <c r="AZ33" s="11">
        <v>49</v>
      </c>
      <c r="BA33" s="11">
        <v>50</v>
      </c>
      <c r="BB33" s="11">
        <v>51</v>
      </c>
      <c r="BC33" s="11">
        <v>52</v>
      </c>
      <c r="BD33" s="11">
        <v>53</v>
      </c>
      <c r="BE33" s="11">
        <v>54</v>
      </c>
      <c r="BF33" s="11">
        <v>55</v>
      </c>
      <c r="BG33" s="11">
        <v>56</v>
      </c>
      <c r="BH33" s="11">
        <v>57</v>
      </c>
      <c r="BI33" s="11">
        <v>58</v>
      </c>
      <c r="BJ33" s="11">
        <v>59</v>
      </c>
      <c r="BK33" s="11">
        <v>60</v>
      </c>
      <c r="BL33" s="11">
        <v>61</v>
      </c>
      <c r="BM33" s="11">
        <v>62</v>
      </c>
      <c r="BN33" s="11">
        <v>63</v>
      </c>
      <c r="BO33" s="11">
        <v>64</v>
      </c>
      <c r="BP33" s="11">
        <v>65</v>
      </c>
      <c r="BQ33" s="11">
        <v>66</v>
      </c>
      <c r="BR33" s="11">
        <v>67</v>
      </c>
      <c r="BS33" s="11">
        <v>68</v>
      </c>
      <c r="BT33" s="11">
        <v>69</v>
      </c>
      <c r="BU33" s="11">
        <v>70</v>
      </c>
      <c r="BV33" s="11">
        <v>71</v>
      </c>
      <c r="BW33" s="11">
        <v>72</v>
      </c>
      <c r="BX33" s="11">
        <v>73</v>
      </c>
      <c r="BY33" s="11">
        <v>74</v>
      </c>
      <c r="BZ33" s="11">
        <v>75</v>
      </c>
      <c r="CA33" s="11">
        <v>76</v>
      </c>
      <c r="CB33" s="11">
        <v>77</v>
      </c>
      <c r="CC33" s="11">
        <v>78</v>
      </c>
      <c r="CD33" s="11">
        <v>79</v>
      </c>
      <c r="CE33" s="11">
        <v>80</v>
      </c>
      <c r="CF33" s="11">
        <v>81</v>
      </c>
      <c r="CG33" s="11">
        <v>82</v>
      </c>
      <c r="CH33" s="11">
        <v>83</v>
      </c>
      <c r="CI33" s="11">
        <v>84</v>
      </c>
      <c r="CJ33" s="11">
        <v>85</v>
      </c>
      <c r="CK33" s="11">
        <v>86</v>
      </c>
      <c r="CL33" s="11">
        <v>87</v>
      </c>
      <c r="CM33" s="11">
        <v>88</v>
      </c>
      <c r="CN33" s="11">
        <v>89</v>
      </c>
      <c r="CO33" s="11">
        <v>90</v>
      </c>
      <c r="CP33" s="11">
        <v>91</v>
      </c>
      <c r="CQ33" s="11">
        <v>92</v>
      </c>
      <c r="CR33" s="11">
        <v>93</v>
      </c>
      <c r="CS33" s="11">
        <v>94</v>
      </c>
      <c r="CT33" s="11">
        <v>95</v>
      </c>
      <c r="CU33" s="11">
        <v>96</v>
      </c>
      <c r="CV33" s="11">
        <v>97</v>
      </c>
      <c r="CW33" s="11">
        <v>98</v>
      </c>
      <c r="CX33" s="11">
        <v>99</v>
      </c>
      <c r="CY33" s="11">
        <v>100</v>
      </c>
      <c r="DA33" s="1"/>
    </row>
    <row r="34" spans="1:105" ht="15.75" customHeight="1" x14ac:dyDescent="0.3">
      <c r="A34" s="14" t="s">
        <v>261</v>
      </c>
      <c r="B34" s="174">
        <f>'Economische variabelen'!H191</f>
        <v>5</v>
      </c>
      <c r="C34" s="1"/>
      <c r="D34" s="1"/>
      <c r="E34" s="1"/>
      <c r="F34" s="1"/>
      <c r="G34" s="1"/>
      <c r="H34" s="1"/>
      <c r="I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row>
    <row r="35" spans="1:105" ht="15.75" customHeight="1" x14ac:dyDescent="0.3">
      <c r="A35" s="14" t="s">
        <v>47</v>
      </c>
      <c r="B35" s="174">
        <f>'Economische variabelen'!H192</f>
        <v>8.5</v>
      </c>
      <c r="C35" s="1"/>
      <c r="D35" s="1"/>
      <c r="E35" s="1"/>
      <c r="F35" s="1"/>
      <c r="G35" s="1"/>
      <c r="H35" s="1"/>
      <c r="I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row>
    <row r="36" spans="1:105" ht="15.75" customHeight="1" x14ac:dyDescent="0.3">
      <c r="A36" s="7" t="s">
        <v>65</v>
      </c>
      <c r="B36" s="174">
        <f>SUM(B34:B35)</f>
        <v>13.5</v>
      </c>
      <c r="C36" s="176">
        <f>B36*I25</f>
        <v>0</v>
      </c>
      <c r="D36" s="1"/>
      <c r="E36" s="1"/>
      <c r="F36" s="1"/>
      <c r="G36" s="1"/>
      <c r="H36" s="1"/>
      <c r="I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row>
    <row r="37" spans="1:105" ht="15.75" customHeight="1" x14ac:dyDescent="0.3">
      <c r="A37" s="14"/>
      <c r="B37" s="1"/>
      <c r="C37" s="1"/>
      <c r="D37" s="1"/>
      <c r="E37" s="1"/>
      <c r="F37" s="1"/>
      <c r="G37" s="1"/>
      <c r="H37" s="1"/>
      <c r="I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row>
    <row r="38" spans="1:105" ht="15.75" customHeight="1" x14ac:dyDescent="0.35">
      <c r="A38" s="11" t="s">
        <v>111</v>
      </c>
      <c r="B38" s="10"/>
      <c r="C38" s="1"/>
      <c r="D38" s="1"/>
      <c r="E38" s="1"/>
      <c r="F38" s="1"/>
      <c r="G38" s="1"/>
      <c r="H38" s="1"/>
      <c r="I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row>
    <row r="39" spans="1:105" ht="15.75" customHeight="1" x14ac:dyDescent="0.3">
      <c r="A39" s="14" t="s">
        <v>261</v>
      </c>
      <c r="B39" s="174">
        <f>'Economische variabelen'!H191</f>
        <v>5</v>
      </c>
      <c r="C39" s="1"/>
      <c r="D39" s="1"/>
      <c r="E39" s="1"/>
      <c r="F39" s="1"/>
      <c r="G39" s="1"/>
      <c r="H39" s="1"/>
      <c r="I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row>
    <row r="40" spans="1:105" ht="15.75" customHeight="1" x14ac:dyDescent="0.3">
      <c r="A40" s="14" t="s">
        <v>47</v>
      </c>
      <c r="B40" s="174">
        <f>'Economische variabelen'!H192</f>
        <v>8.5</v>
      </c>
      <c r="C40" s="1"/>
      <c r="D40" s="1"/>
      <c r="E40" s="1"/>
      <c r="F40" s="1"/>
      <c r="G40" s="1"/>
      <c r="H40" s="1"/>
      <c r="I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row>
    <row r="41" spans="1:105" ht="15.75" customHeight="1" x14ac:dyDescent="0.3">
      <c r="A41" s="1"/>
      <c r="B41" s="1"/>
      <c r="C41" s="1"/>
      <c r="D41" s="1"/>
      <c r="E41" s="1"/>
      <c r="F41" s="1"/>
      <c r="G41" s="1"/>
      <c r="H41" s="1"/>
      <c r="I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row>
    <row r="42" spans="1:105" ht="15.75" customHeight="1" x14ac:dyDescent="0.3">
      <c r="A42" s="7" t="s">
        <v>65</v>
      </c>
      <c r="B42" s="174">
        <f>SUM(B34:B35)</f>
        <v>13.5</v>
      </c>
      <c r="C42" s="176">
        <f>B42*I26</f>
        <v>0</v>
      </c>
      <c r="D42" s="1"/>
      <c r="E42" s="1"/>
      <c r="F42" s="1"/>
      <c r="G42" s="1"/>
      <c r="H42" s="1"/>
      <c r="I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row>
    <row r="43" spans="1:105" ht="15.75" customHeight="1" x14ac:dyDescent="0.3">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row>
    <row r="44" spans="1:105" ht="15.75" customHeight="1" x14ac:dyDescent="0.35">
      <c r="A44" s="10" t="s">
        <v>48</v>
      </c>
      <c r="B44" s="10" t="s">
        <v>161</v>
      </c>
      <c r="C44" s="11">
        <v>0</v>
      </c>
      <c r="D44" s="11">
        <v>1</v>
      </c>
      <c r="E44" s="11">
        <v>2</v>
      </c>
      <c r="F44" s="11">
        <v>3</v>
      </c>
      <c r="G44" s="11">
        <v>4</v>
      </c>
      <c r="H44" s="11">
        <v>5</v>
      </c>
      <c r="I44" s="11">
        <v>6</v>
      </c>
      <c r="J44" s="11">
        <v>7</v>
      </c>
      <c r="K44" s="11">
        <v>8</v>
      </c>
      <c r="L44" s="11">
        <v>9</v>
      </c>
      <c r="M44" s="11">
        <v>10</v>
      </c>
      <c r="N44" s="11">
        <v>11</v>
      </c>
      <c r="O44" s="11">
        <v>12</v>
      </c>
      <c r="P44" s="11">
        <v>13</v>
      </c>
      <c r="Q44" s="11">
        <v>14</v>
      </c>
      <c r="R44" s="11">
        <v>15</v>
      </c>
      <c r="S44" s="11">
        <v>16</v>
      </c>
      <c r="T44" s="11">
        <v>17</v>
      </c>
      <c r="U44" s="11">
        <v>18</v>
      </c>
      <c r="V44" s="11">
        <v>19</v>
      </c>
      <c r="W44" s="11">
        <v>20</v>
      </c>
      <c r="X44" s="11">
        <v>21</v>
      </c>
      <c r="Y44" s="11">
        <v>22</v>
      </c>
      <c r="Z44" s="11">
        <v>23</v>
      </c>
      <c r="AA44" s="11">
        <v>24</v>
      </c>
      <c r="AB44" s="11">
        <v>25</v>
      </c>
      <c r="AC44" s="11">
        <v>26</v>
      </c>
      <c r="AD44" s="11">
        <v>27</v>
      </c>
      <c r="AE44" s="11">
        <v>28</v>
      </c>
      <c r="AF44" s="11">
        <v>29</v>
      </c>
      <c r="AG44" s="11">
        <v>30</v>
      </c>
      <c r="AH44" s="11">
        <v>31</v>
      </c>
      <c r="AI44" s="11">
        <v>32</v>
      </c>
      <c r="AJ44" s="11">
        <v>33</v>
      </c>
      <c r="AK44" s="11">
        <v>34</v>
      </c>
      <c r="AL44" s="11">
        <v>35</v>
      </c>
      <c r="AM44" s="11">
        <v>36</v>
      </c>
      <c r="AN44" s="11">
        <v>37</v>
      </c>
      <c r="AO44" s="11">
        <v>38</v>
      </c>
      <c r="AP44" s="11">
        <v>39</v>
      </c>
      <c r="AQ44" s="11">
        <v>40</v>
      </c>
      <c r="AR44" s="11">
        <v>41</v>
      </c>
      <c r="AS44" s="11">
        <v>42</v>
      </c>
      <c r="AT44" s="11">
        <v>43</v>
      </c>
      <c r="AU44" s="11">
        <v>44</v>
      </c>
      <c r="AV44" s="11">
        <v>45</v>
      </c>
      <c r="AW44" s="11">
        <v>46</v>
      </c>
      <c r="AX44" s="11">
        <v>47</v>
      </c>
      <c r="AY44" s="11">
        <v>48</v>
      </c>
      <c r="AZ44" s="11">
        <v>49</v>
      </c>
      <c r="BA44" s="11">
        <v>50</v>
      </c>
      <c r="BB44" s="11">
        <v>51</v>
      </c>
      <c r="BC44" s="11">
        <v>52</v>
      </c>
      <c r="BD44" s="11">
        <v>53</v>
      </c>
      <c r="BE44" s="11">
        <v>54</v>
      </c>
      <c r="BF44" s="11">
        <v>55</v>
      </c>
      <c r="BG44" s="11">
        <v>56</v>
      </c>
      <c r="BH44" s="11">
        <v>57</v>
      </c>
      <c r="BI44" s="11">
        <v>58</v>
      </c>
      <c r="BJ44" s="11">
        <v>59</v>
      </c>
      <c r="BK44" s="11">
        <v>60</v>
      </c>
      <c r="BL44" s="11">
        <v>61</v>
      </c>
      <c r="BM44" s="11">
        <v>62</v>
      </c>
      <c r="BN44" s="11">
        <v>63</v>
      </c>
      <c r="BO44" s="11">
        <v>64</v>
      </c>
      <c r="BP44" s="11">
        <v>65</v>
      </c>
      <c r="BQ44" s="11">
        <v>66</v>
      </c>
      <c r="BR44" s="11">
        <v>67</v>
      </c>
      <c r="BS44" s="11">
        <v>68</v>
      </c>
      <c r="BT44" s="11">
        <v>69</v>
      </c>
      <c r="BU44" s="11">
        <v>70</v>
      </c>
      <c r="BV44" s="11">
        <v>71</v>
      </c>
      <c r="BW44" s="11">
        <v>72</v>
      </c>
      <c r="BX44" s="11">
        <v>73</v>
      </c>
      <c r="BY44" s="11">
        <v>74</v>
      </c>
      <c r="BZ44" s="11">
        <v>75</v>
      </c>
      <c r="CA44" s="11">
        <v>76</v>
      </c>
      <c r="CB44" s="11">
        <v>77</v>
      </c>
      <c r="CC44" s="11">
        <v>78</v>
      </c>
      <c r="CD44" s="11">
        <v>79</v>
      </c>
      <c r="CE44" s="11">
        <v>80</v>
      </c>
      <c r="CF44" s="11">
        <v>81</v>
      </c>
      <c r="CG44" s="11">
        <v>82</v>
      </c>
      <c r="CH44" s="11">
        <v>83</v>
      </c>
      <c r="CI44" s="11">
        <v>84</v>
      </c>
      <c r="CJ44" s="11">
        <v>85</v>
      </c>
      <c r="CK44" s="11">
        <v>86</v>
      </c>
      <c r="CL44" s="11">
        <v>87</v>
      </c>
      <c r="CM44" s="11">
        <v>88</v>
      </c>
      <c r="CN44" s="11">
        <v>89</v>
      </c>
      <c r="CO44" s="11">
        <v>90</v>
      </c>
      <c r="CP44" s="11">
        <v>91</v>
      </c>
      <c r="CQ44" s="11">
        <v>92</v>
      </c>
      <c r="CR44" s="11">
        <v>93</v>
      </c>
      <c r="CS44" s="11">
        <v>94</v>
      </c>
      <c r="CT44" s="11">
        <v>95</v>
      </c>
      <c r="CU44" s="11">
        <v>96</v>
      </c>
      <c r="CV44" s="11">
        <v>97</v>
      </c>
      <c r="CW44" s="11">
        <v>98</v>
      </c>
      <c r="CX44" s="11">
        <v>99</v>
      </c>
      <c r="CY44" s="11">
        <v>100</v>
      </c>
      <c r="CZ44" s="11">
        <v>100</v>
      </c>
      <c r="DA44" s="1"/>
    </row>
    <row r="45" spans="1:105" ht="15.75" customHeight="1" x14ac:dyDescent="0.3">
      <c r="A45" s="11" t="s">
        <v>100</v>
      </c>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row>
    <row r="46" spans="1:105" ht="15.75" customHeight="1" x14ac:dyDescent="0.3">
      <c r="A46" s="14" t="s">
        <v>262</v>
      </c>
      <c r="B46" s="174">
        <f>'Economische variabelen'!H195</f>
        <v>5</v>
      </c>
      <c r="C46" s="1"/>
      <c r="D46" s="175">
        <f t="shared" ref="D46:CZ46" si="0">IF(D44&lt;$E58,$B46*$I25,0)</f>
        <v>0</v>
      </c>
      <c r="E46" s="175">
        <f t="shared" si="0"/>
        <v>0</v>
      </c>
      <c r="F46" s="175">
        <f t="shared" si="0"/>
        <v>0</v>
      </c>
      <c r="G46" s="175">
        <f t="shared" si="0"/>
        <v>0</v>
      </c>
      <c r="H46" s="175">
        <f t="shared" si="0"/>
        <v>0</v>
      </c>
      <c r="I46" s="175">
        <f t="shared" si="0"/>
        <v>0</v>
      </c>
      <c r="J46" s="175">
        <f t="shared" si="0"/>
        <v>0</v>
      </c>
      <c r="K46" s="175">
        <f t="shared" si="0"/>
        <v>0</v>
      </c>
      <c r="L46" s="175">
        <f t="shared" si="0"/>
        <v>0</v>
      </c>
      <c r="M46" s="175">
        <f t="shared" si="0"/>
        <v>0</v>
      </c>
      <c r="N46" s="175">
        <f t="shared" si="0"/>
        <v>0</v>
      </c>
      <c r="O46" s="175">
        <f t="shared" si="0"/>
        <v>0</v>
      </c>
      <c r="P46" s="175">
        <f t="shared" si="0"/>
        <v>0</v>
      </c>
      <c r="Q46" s="175">
        <f t="shared" si="0"/>
        <v>0</v>
      </c>
      <c r="R46" s="175">
        <f t="shared" si="0"/>
        <v>0</v>
      </c>
      <c r="S46" s="175">
        <f t="shared" si="0"/>
        <v>0</v>
      </c>
      <c r="T46" s="175">
        <f t="shared" si="0"/>
        <v>0</v>
      </c>
      <c r="U46" s="175">
        <f t="shared" si="0"/>
        <v>0</v>
      </c>
      <c r="V46" s="175">
        <f t="shared" si="0"/>
        <v>0</v>
      </c>
      <c r="W46" s="175">
        <f t="shared" si="0"/>
        <v>0</v>
      </c>
      <c r="X46" s="175">
        <f t="shared" si="0"/>
        <v>0</v>
      </c>
      <c r="Y46" s="175">
        <f t="shared" si="0"/>
        <v>0</v>
      </c>
      <c r="Z46" s="175">
        <f t="shared" si="0"/>
        <v>0</v>
      </c>
      <c r="AA46" s="175">
        <f t="shared" si="0"/>
        <v>0</v>
      </c>
      <c r="AB46" s="175">
        <f t="shared" si="0"/>
        <v>0</v>
      </c>
      <c r="AC46" s="175">
        <f t="shared" si="0"/>
        <v>0</v>
      </c>
      <c r="AD46" s="175">
        <f t="shared" si="0"/>
        <v>0</v>
      </c>
      <c r="AE46" s="175">
        <f t="shared" si="0"/>
        <v>0</v>
      </c>
      <c r="AF46" s="175">
        <f t="shared" si="0"/>
        <v>0</v>
      </c>
      <c r="AG46" s="175">
        <f t="shared" si="0"/>
        <v>0</v>
      </c>
      <c r="AH46" s="175">
        <f t="shared" si="0"/>
        <v>0</v>
      </c>
      <c r="AI46" s="175">
        <f t="shared" si="0"/>
        <v>0</v>
      </c>
      <c r="AJ46" s="175">
        <f t="shared" si="0"/>
        <v>0</v>
      </c>
      <c r="AK46" s="175">
        <f t="shared" si="0"/>
        <v>0</v>
      </c>
      <c r="AL46" s="175">
        <f t="shared" si="0"/>
        <v>0</v>
      </c>
      <c r="AM46" s="175">
        <f t="shared" si="0"/>
        <v>0</v>
      </c>
      <c r="AN46" s="175">
        <f t="shared" si="0"/>
        <v>0</v>
      </c>
      <c r="AO46" s="175">
        <f t="shared" si="0"/>
        <v>0</v>
      </c>
      <c r="AP46" s="175">
        <f t="shared" si="0"/>
        <v>0</v>
      </c>
      <c r="AQ46" s="175">
        <f t="shared" si="0"/>
        <v>0</v>
      </c>
      <c r="AR46" s="175">
        <f t="shared" si="0"/>
        <v>0</v>
      </c>
      <c r="AS46" s="175">
        <f t="shared" si="0"/>
        <v>0</v>
      </c>
      <c r="AT46" s="175">
        <f t="shared" si="0"/>
        <v>0</v>
      </c>
      <c r="AU46" s="175">
        <f t="shared" si="0"/>
        <v>0</v>
      </c>
      <c r="AV46" s="175">
        <f t="shared" si="0"/>
        <v>0</v>
      </c>
      <c r="AW46" s="175">
        <f t="shared" si="0"/>
        <v>0</v>
      </c>
      <c r="AX46" s="175">
        <f t="shared" si="0"/>
        <v>0</v>
      </c>
      <c r="AY46" s="175">
        <f t="shared" si="0"/>
        <v>0</v>
      </c>
      <c r="AZ46" s="175">
        <f t="shared" si="0"/>
        <v>0</v>
      </c>
      <c r="BA46" s="175">
        <f t="shared" si="0"/>
        <v>0</v>
      </c>
      <c r="BB46" s="175">
        <f t="shared" si="0"/>
        <v>0</v>
      </c>
      <c r="BC46" s="175">
        <f t="shared" si="0"/>
        <v>0</v>
      </c>
      <c r="BD46" s="175">
        <f t="shared" si="0"/>
        <v>0</v>
      </c>
      <c r="BE46" s="175">
        <f t="shared" si="0"/>
        <v>0</v>
      </c>
      <c r="BF46" s="175">
        <f t="shared" si="0"/>
        <v>0</v>
      </c>
      <c r="BG46" s="175">
        <f t="shared" si="0"/>
        <v>0</v>
      </c>
      <c r="BH46" s="175">
        <f t="shared" si="0"/>
        <v>0</v>
      </c>
      <c r="BI46" s="175">
        <f t="shared" si="0"/>
        <v>0</v>
      </c>
      <c r="BJ46" s="175">
        <f t="shared" si="0"/>
        <v>0</v>
      </c>
      <c r="BK46" s="175">
        <f t="shared" si="0"/>
        <v>0</v>
      </c>
      <c r="BL46" s="175">
        <f t="shared" si="0"/>
        <v>0</v>
      </c>
      <c r="BM46" s="175">
        <f t="shared" si="0"/>
        <v>0</v>
      </c>
      <c r="BN46" s="175">
        <f t="shared" si="0"/>
        <v>0</v>
      </c>
      <c r="BO46" s="175">
        <f t="shared" si="0"/>
        <v>0</v>
      </c>
      <c r="BP46" s="175">
        <f t="shared" si="0"/>
        <v>0</v>
      </c>
      <c r="BQ46" s="175">
        <f t="shared" si="0"/>
        <v>0</v>
      </c>
      <c r="BR46" s="175">
        <f t="shared" si="0"/>
        <v>0</v>
      </c>
      <c r="BS46" s="175">
        <f t="shared" si="0"/>
        <v>0</v>
      </c>
      <c r="BT46" s="175">
        <f t="shared" si="0"/>
        <v>0</v>
      </c>
      <c r="BU46" s="175">
        <f t="shared" si="0"/>
        <v>0</v>
      </c>
      <c r="BV46" s="175">
        <f t="shared" si="0"/>
        <v>0</v>
      </c>
      <c r="BW46" s="175">
        <f t="shared" si="0"/>
        <v>0</v>
      </c>
      <c r="BX46" s="175">
        <f t="shared" si="0"/>
        <v>0</v>
      </c>
      <c r="BY46" s="175">
        <f t="shared" si="0"/>
        <v>0</v>
      </c>
      <c r="BZ46" s="175">
        <f t="shared" si="0"/>
        <v>0</v>
      </c>
      <c r="CA46" s="175">
        <f t="shared" si="0"/>
        <v>0</v>
      </c>
      <c r="CB46" s="175">
        <f t="shared" si="0"/>
        <v>0</v>
      </c>
      <c r="CC46" s="175">
        <f t="shared" si="0"/>
        <v>0</v>
      </c>
      <c r="CD46" s="175">
        <f t="shared" si="0"/>
        <v>0</v>
      </c>
      <c r="CE46" s="175">
        <f t="shared" si="0"/>
        <v>0</v>
      </c>
      <c r="CF46" s="175">
        <f t="shared" si="0"/>
        <v>0</v>
      </c>
      <c r="CG46" s="175">
        <f t="shared" si="0"/>
        <v>0</v>
      </c>
      <c r="CH46" s="175">
        <f t="shared" si="0"/>
        <v>0</v>
      </c>
      <c r="CI46" s="175">
        <f t="shared" si="0"/>
        <v>0</v>
      </c>
      <c r="CJ46" s="175">
        <f t="shared" si="0"/>
        <v>0</v>
      </c>
      <c r="CK46" s="175">
        <f t="shared" si="0"/>
        <v>0</v>
      </c>
      <c r="CL46" s="175">
        <f t="shared" si="0"/>
        <v>0</v>
      </c>
      <c r="CM46" s="175">
        <f t="shared" si="0"/>
        <v>0</v>
      </c>
      <c r="CN46" s="175">
        <f t="shared" si="0"/>
        <v>0</v>
      </c>
      <c r="CO46" s="175">
        <f t="shared" si="0"/>
        <v>0</v>
      </c>
      <c r="CP46" s="175">
        <f t="shared" si="0"/>
        <v>0</v>
      </c>
      <c r="CQ46" s="175">
        <f t="shared" si="0"/>
        <v>0</v>
      </c>
      <c r="CR46" s="175">
        <f t="shared" si="0"/>
        <v>0</v>
      </c>
      <c r="CS46" s="175">
        <f t="shared" si="0"/>
        <v>0</v>
      </c>
      <c r="CT46" s="175">
        <f t="shared" si="0"/>
        <v>0</v>
      </c>
      <c r="CU46" s="175">
        <f t="shared" si="0"/>
        <v>0</v>
      </c>
      <c r="CV46" s="175">
        <f t="shared" si="0"/>
        <v>0</v>
      </c>
      <c r="CW46" s="175">
        <f t="shared" si="0"/>
        <v>0</v>
      </c>
      <c r="CX46" s="175">
        <f t="shared" si="0"/>
        <v>0</v>
      </c>
      <c r="CY46" s="175">
        <f t="shared" si="0"/>
        <v>0</v>
      </c>
      <c r="CZ46" s="175">
        <f t="shared" si="0"/>
        <v>0</v>
      </c>
      <c r="DA46" s="1"/>
    </row>
    <row r="47" spans="1:105" ht="15.75" customHeight="1" x14ac:dyDescent="0.3">
      <c r="A47" s="14" t="s">
        <v>61</v>
      </c>
      <c r="B47" s="174">
        <f>'Economische variabelen'!H196</f>
        <v>0</v>
      </c>
      <c r="C47" s="1"/>
      <c r="D47" s="175">
        <f t="shared" ref="D47:CZ47" si="1">IF(D44&lt;$E58,$B47*$I26,0)</f>
        <v>0</v>
      </c>
      <c r="E47" s="175">
        <f t="shared" si="1"/>
        <v>0</v>
      </c>
      <c r="F47" s="175">
        <f t="shared" si="1"/>
        <v>0</v>
      </c>
      <c r="G47" s="175">
        <f t="shared" si="1"/>
        <v>0</v>
      </c>
      <c r="H47" s="175">
        <f t="shared" si="1"/>
        <v>0</v>
      </c>
      <c r="I47" s="175">
        <f t="shared" si="1"/>
        <v>0</v>
      </c>
      <c r="J47" s="175">
        <f t="shared" si="1"/>
        <v>0</v>
      </c>
      <c r="K47" s="175">
        <f t="shared" si="1"/>
        <v>0</v>
      </c>
      <c r="L47" s="175">
        <f t="shared" si="1"/>
        <v>0</v>
      </c>
      <c r="M47" s="175">
        <f t="shared" si="1"/>
        <v>0</v>
      </c>
      <c r="N47" s="175">
        <f t="shared" si="1"/>
        <v>0</v>
      </c>
      <c r="O47" s="175">
        <f t="shared" si="1"/>
        <v>0</v>
      </c>
      <c r="P47" s="175">
        <f t="shared" si="1"/>
        <v>0</v>
      </c>
      <c r="Q47" s="175">
        <f t="shared" si="1"/>
        <v>0</v>
      </c>
      <c r="R47" s="175">
        <f t="shared" si="1"/>
        <v>0</v>
      </c>
      <c r="S47" s="175">
        <f t="shared" si="1"/>
        <v>0</v>
      </c>
      <c r="T47" s="175">
        <f t="shared" si="1"/>
        <v>0</v>
      </c>
      <c r="U47" s="175">
        <f t="shared" si="1"/>
        <v>0</v>
      </c>
      <c r="V47" s="175">
        <f t="shared" si="1"/>
        <v>0</v>
      </c>
      <c r="W47" s="175">
        <f t="shared" si="1"/>
        <v>0</v>
      </c>
      <c r="X47" s="175">
        <f t="shared" si="1"/>
        <v>0</v>
      </c>
      <c r="Y47" s="175">
        <f t="shared" si="1"/>
        <v>0</v>
      </c>
      <c r="Z47" s="175">
        <f t="shared" si="1"/>
        <v>0</v>
      </c>
      <c r="AA47" s="175">
        <f t="shared" si="1"/>
        <v>0</v>
      </c>
      <c r="AB47" s="175">
        <f t="shared" si="1"/>
        <v>0</v>
      </c>
      <c r="AC47" s="175">
        <f t="shared" si="1"/>
        <v>0</v>
      </c>
      <c r="AD47" s="175">
        <f t="shared" si="1"/>
        <v>0</v>
      </c>
      <c r="AE47" s="175">
        <f t="shared" si="1"/>
        <v>0</v>
      </c>
      <c r="AF47" s="175">
        <f t="shared" si="1"/>
        <v>0</v>
      </c>
      <c r="AG47" s="175">
        <f t="shared" si="1"/>
        <v>0</v>
      </c>
      <c r="AH47" s="175">
        <f t="shared" si="1"/>
        <v>0</v>
      </c>
      <c r="AI47" s="175">
        <f t="shared" si="1"/>
        <v>0</v>
      </c>
      <c r="AJ47" s="175">
        <f t="shared" si="1"/>
        <v>0</v>
      </c>
      <c r="AK47" s="175">
        <f t="shared" si="1"/>
        <v>0</v>
      </c>
      <c r="AL47" s="175">
        <f t="shared" si="1"/>
        <v>0</v>
      </c>
      <c r="AM47" s="175">
        <f t="shared" si="1"/>
        <v>0</v>
      </c>
      <c r="AN47" s="175">
        <f t="shared" si="1"/>
        <v>0</v>
      </c>
      <c r="AO47" s="175">
        <f t="shared" si="1"/>
        <v>0</v>
      </c>
      <c r="AP47" s="175">
        <f t="shared" si="1"/>
        <v>0</v>
      </c>
      <c r="AQ47" s="175">
        <f t="shared" si="1"/>
        <v>0</v>
      </c>
      <c r="AR47" s="175">
        <f t="shared" si="1"/>
        <v>0</v>
      </c>
      <c r="AS47" s="175">
        <f t="shared" si="1"/>
        <v>0</v>
      </c>
      <c r="AT47" s="175">
        <f t="shared" si="1"/>
        <v>0</v>
      </c>
      <c r="AU47" s="175">
        <f t="shared" si="1"/>
        <v>0</v>
      </c>
      <c r="AV47" s="175">
        <f t="shared" si="1"/>
        <v>0</v>
      </c>
      <c r="AW47" s="175">
        <f t="shared" si="1"/>
        <v>0</v>
      </c>
      <c r="AX47" s="175">
        <f t="shared" si="1"/>
        <v>0</v>
      </c>
      <c r="AY47" s="175">
        <f t="shared" si="1"/>
        <v>0</v>
      </c>
      <c r="AZ47" s="175">
        <f t="shared" si="1"/>
        <v>0</v>
      </c>
      <c r="BA47" s="175">
        <f t="shared" si="1"/>
        <v>0</v>
      </c>
      <c r="BB47" s="175">
        <f t="shared" si="1"/>
        <v>0</v>
      </c>
      <c r="BC47" s="175">
        <f t="shared" si="1"/>
        <v>0</v>
      </c>
      <c r="BD47" s="175">
        <f t="shared" si="1"/>
        <v>0</v>
      </c>
      <c r="BE47" s="175">
        <f t="shared" si="1"/>
        <v>0</v>
      </c>
      <c r="BF47" s="175">
        <f t="shared" si="1"/>
        <v>0</v>
      </c>
      <c r="BG47" s="175">
        <f t="shared" si="1"/>
        <v>0</v>
      </c>
      <c r="BH47" s="175">
        <f t="shared" si="1"/>
        <v>0</v>
      </c>
      <c r="BI47" s="175">
        <f t="shared" si="1"/>
        <v>0</v>
      </c>
      <c r="BJ47" s="175">
        <f t="shared" si="1"/>
        <v>0</v>
      </c>
      <c r="BK47" s="175">
        <f t="shared" si="1"/>
        <v>0</v>
      </c>
      <c r="BL47" s="175">
        <f t="shared" si="1"/>
        <v>0</v>
      </c>
      <c r="BM47" s="175">
        <f t="shared" si="1"/>
        <v>0</v>
      </c>
      <c r="BN47" s="175">
        <f t="shared" si="1"/>
        <v>0</v>
      </c>
      <c r="BO47" s="175">
        <f t="shared" si="1"/>
        <v>0</v>
      </c>
      <c r="BP47" s="175">
        <f t="shared" si="1"/>
        <v>0</v>
      </c>
      <c r="BQ47" s="175">
        <f t="shared" si="1"/>
        <v>0</v>
      </c>
      <c r="BR47" s="175">
        <f t="shared" si="1"/>
        <v>0</v>
      </c>
      <c r="BS47" s="175">
        <f t="shared" si="1"/>
        <v>0</v>
      </c>
      <c r="BT47" s="175">
        <f t="shared" si="1"/>
        <v>0</v>
      </c>
      <c r="BU47" s="175">
        <f t="shared" si="1"/>
        <v>0</v>
      </c>
      <c r="BV47" s="175">
        <f t="shared" si="1"/>
        <v>0</v>
      </c>
      <c r="BW47" s="175">
        <f t="shared" si="1"/>
        <v>0</v>
      </c>
      <c r="BX47" s="175">
        <f t="shared" si="1"/>
        <v>0</v>
      </c>
      <c r="BY47" s="175">
        <f t="shared" si="1"/>
        <v>0</v>
      </c>
      <c r="BZ47" s="175">
        <f t="shared" si="1"/>
        <v>0</v>
      </c>
      <c r="CA47" s="175">
        <f t="shared" si="1"/>
        <v>0</v>
      </c>
      <c r="CB47" s="175">
        <f t="shared" si="1"/>
        <v>0</v>
      </c>
      <c r="CC47" s="175">
        <f t="shared" si="1"/>
        <v>0</v>
      </c>
      <c r="CD47" s="175">
        <f t="shared" si="1"/>
        <v>0</v>
      </c>
      <c r="CE47" s="175">
        <f t="shared" si="1"/>
        <v>0</v>
      </c>
      <c r="CF47" s="175">
        <f t="shared" si="1"/>
        <v>0</v>
      </c>
      <c r="CG47" s="175">
        <f t="shared" si="1"/>
        <v>0</v>
      </c>
      <c r="CH47" s="175">
        <f t="shared" si="1"/>
        <v>0</v>
      </c>
      <c r="CI47" s="175">
        <f t="shared" si="1"/>
        <v>0</v>
      </c>
      <c r="CJ47" s="175">
        <f t="shared" si="1"/>
        <v>0</v>
      </c>
      <c r="CK47" s="175">
        <f t="shared" si="1"/>
        <v>0</v>
      </c>
      <c r="CL47" s="175">
        <f t="shared" si="1"/>
        <v>0</v>
      </c>
      <c r="CM47" s="175">
        <f t="shared" si="1"/>
        <v>0</v>
      </c>
      <c r="CN47" s="175">
        <f t="shared" si="1"/>
        <v>0</v>
      </c>
      <c r="CO47" s="175">
        <f t="shared" si="1"/>
        <v>0</v>
      </c>
      <c r="CP47" s="175">
        <f t="shared" si="1"/>
        <v>0</v>
      </c>
      <c r="CQ47" s="175">
        <f t="shared" si="1"/>
        <v>0</v>
      </c>
      <c r="CR47" s="175">
        <f t="shared" si="1"/>
        <v>0</v>
      </c>
      <c r="CS47" s="175">
        <f t="shared" si="1"/>
        <v>0</v>
      </c>
      <c r="CT47" s="175">
        <f t="shared" si="1"/>
        <v>0</v>
      </c>
      <c r="CU47" s="175">
        <f t="shared" si="1"/>
        <v>0</v>
      </c>
      <c r="CV47" s="175">
        <f t="shared" si="1"/>
        <v>0</v>
      </c>
      <c r="CW47" s="175">
        <f t="shared" si="1"/>
        <v>0</v>
      </c>
      <c r="CX47" s="175">
        <f t="shared" si="1"/>
        <v>0</v>
      </c>
      <c r="CY47" s="175">
        <f t="shared" si="1"/>
        <v>0</v>
      </c>
      <c r="CZ47" s="175">
        <f t="shared" si="1"/>
        <v>0</v>
      </c>
      <c r="DA47" s="1"/>
    </row>
    <row r="48" spans="1:105" ht="15.75" customHeight="1" x14ac:dyDescent="0.3">
      <c r="A48" s="7" t="s">
        <v>65</v>
      </c>
      <c r="B48" s="174">
        <f>SUM(B46:B47)</f>
        <v>5</v>
      </c>
      <c r="C48" s="7"/>
      <c r="D48" s="176">
        <f t="shared" ref="D48:CZ48" si="2">SUM(D46:D47)</f>
        <v>0</v>
      </c>
      <c r="E48" s="176">
        <f t="shared" si="2"/>
        <v>0</v>
      </c>
      <c r="F48" s="176">
        <f t="shared" si="2"/>
        <v>0</v>
      </c>
      <c r="G48" s="176">
        <f t="shared" si="2"/>
        <v>0</v>
      </c>
      <c r="H48" s="176">
        <f t="shared" si="2"/>
        <v>0</v>
      </c>
      <c r="I48" s="176">
        <f t="shared" si="2"/>
        <v>0</v>
      </c>
      <c r="J48" s="176">
        <f t="shared" si="2"/>
        <v>0</v>
      </c>
      <c r="K48" s="176">
        <f t="shared" si="2"/>
        <v>0</v>
      </c>
      <c r="L48" s="176">
        <f t="shared" si="2"/>
        <v>0</v>
      </c>
      <c r="M48" s="176">
        <f t="shared" si="2"/>
        <v>0</v>
      </c>
      <c r="N48" s="176">
        <f t="shared" si="2"/>
        <v>0</v>
      </c>
      <c r="O48" s="176">
        <f t="shared" si="2"/>
        <v>0</v>
      </c>
      <c r="P48" s="176">
        <f t="shared" si="2"/>
        <v>0</v>
      </c>
      <c r="Q48" s="176">
        <f t="shared" si="2"/>
        <v>0</v>
      </c>
      <c r="R48" s="176">
        <f t="shared" si="2"/>
        <v>0</v>
      </c>
      <c r="S48" s="176">
        <f t="shared" si="2"/>
        <v>0</v>
      </c>
      <c r="T48" s="176">
        <f t="shared" si="2"/>
        <v>0</v>
      </c>
      <c r="U48" s="176">
        <f t="shared" si="2"/>
        <v>0</v>
      </c>
      <c r="V48" s="176">
        <f t="shared" si="2"/>
        <v>0</v>
      </c>
      <c r="W48" s="176">
        <f t="shared" si="2"/>
        <v>0</v>
      </c>
      <c r="X48" s="176">
        <f t="shared" si="2"/>
        <v>0</v>
      </c>
      <c r="Y48" s="176">
        <f t="shared" si="2"/>
        <v>0</v>
      </c>
      <c r="Z48" s="176">
        <f t="shared" si="2"/>
        <v>0</v>
      </c>
      <c r="AA48" s="176">
        <f t="shared" si="2"/>
        <v>0</v>
      </c>
      <c r="AB48" s="176">
        <f t="shared" si="2"/>
        <v>0</v>
      </c>
      <c r="AC48" s="176">
        <f t="shared" si="2"/>
        <v>0</v>
      </c>
      <c r="AD48" s="176">
        <f t="shared" si="2"/>
        <v>0</v>
      </c>
      <c r="AE48" s="176">
        <f t="shared" si="2"/>
        <v>0</v>
      </c>
      <c r="AF48" s="176">
        <f t="shared" si="2"/>
        <v>0</v>
      </c>
      <c r="AG48" s="176">
        <f t="shared" si="2"/>
        <v>0</v>
      </c>
      <c r="AH48" s="176">
        <f t="shared" si="2"/>
        <v>0</v>
      </c>
      <c r="AI48" s="176">
        <f t="shared" si="2"/>
        <v>0</v>
      </c>
      <c r="AJ48" s="176">
        <f t="shared" si="2"/>
        <v>0</v>
      </c>
      <c r="AK48" s="176">
        <f t="shared" si="2"/>
        <v>0</v>
      </c>
      <c r="AL48" s="176">
        <f t="shared" si="2"/>
        <v>0</v>
      </c>
      <c r="AM48" s="176">
        <f t="shared" si="2"/>
        <v>0</v>
      </c>
      <c r="AN48" s="176">
        <f t="shared" si="2"/>
        <v>0</v>
      </c>
      <c r="AO48" s="176">
        <f t="shared" si="2"/>
        <v>0</v>
      </c>
      <c r="AP48" s="176">
        <f t="shared" si="2"/>
        <v>0</v>
      </c>
      <c r="AQ48" s="176">
        <f t="shared" si="2"/>
        <v>0</v>
      </c>
      <c r="AR48" s="176">
        <f t="shared" si="2"/>
        <v>0</v>
      </c>
      <c r="AS48" s="176">
        <f t="shared" si="2"/>
        <v>0</v>
      </c>
      <c r="AT48" s="176">
        <f t="shared" si="2"/>
        <v>0</v>
      </c>
      <c r="AU48" s="176">
        <f t="shared" si="2"/>
        <v>0</v>
      </c>
      <c r="AV48" s="176">
        <f t="shared" si="2"/>
        <v>0</v>
      </c>
      <c r="AW48" s="176">
        <f t="shared" si="2"/>
        <v>0</v>
      </c>
      <c r="AX48" s="176">
        <f t="shared" si="2"/>
        <v>0</v>
      </c>
      <c r="AY48" s="176">
        <f t="shared" si="2"/>
        <v>0</v>
      </c>
      <c r="AZ48" s="176">
        <f t="shared" si="2"/>
        <v>0</v>
      </c>
      <c r="BA48" s="176">
        <f t="shared" si="2"/>
        <v>0</v>
      </c>
      <c r="BB48" s="176">
        <f t="shared" si="2"/>
        <v>0</v>
      </c>
      <c r="BC48" s="176">
        <f t="shared" si="2"/>
        <v>0</v>
      </c>
      <c r="BD48" s="176">
        <f t="shared" si="2"/>
        <v>0</v>
      </c>
      <c r="BE48" s="176">
        <f t="shared" si="2"/>
        <v>0</v>
      </c>
      <c r="BF48" s="176">
        <f t="shared" si="2"/>
        <v>0</v>
      </c>
      <c r="BG48" s="176">
        <f t="shared" si="2"/>
        <v>0</v>
      </c>
      <c r="BH48" s="176">
        <f t="shared" si="2"/>
        <v>0</v>
      </c>
      <c r="BI48" s="176">
        <f t="shared" si="2"/>
        <v>0</v>
      </c>
      <c r="BJ48" s="176">
        <f t="shared" si="2"/>
        <v>0</v>
      </c>
      <c r="BK48" s="176">
        <f t="shared" si="2"/>
        <v>0</v>
      </c>
      <c r="BL48" s="176">
        <f t="shared" si="2"/>
        <v>0</v>
      </c>
      <c r="BM48" s="176">
        <f t="shared" si="2"/>
        <v>0</v>
      </c>
      <c r="BN48" s="176">
        <f t="shared" si="2"/>
        <v>0</v>
      </c>
      <c r="BO48" s="176">
        <f t="shared" si="2"/>
        <v>0</v>
      </c>
      <c r="BP48" s="176">
        <f t="shared" si="2"/>
        <v>0</v>
      </c>
      <c r="BQ48" s="176">
        <f t="shared" si="2"/>
        <v>0</v>
      </c>
      <c r="BR48" s="176">
        <f t="shared" si="2"/>
        <v>0</v>
      </c>
      <c r="BS48" s="176">
        <f t="shared" si="2"/>
        <v>0</v>
      </c>
      <c r="BT48" s="176">
        <f t="shared" si="2"/>
        <v>0</v>
      </c>
      <c r="BU48" s="176">
        <f t="shared" si="2"/>
        <v>0</v>
      </c>
      <c r="BV48" s="176">
        <f t="shared" si="2"/>
        <v>0</v>
      </c>
      <c r="BW48" s="176">
        <f t="shared" si="2"/>
        <v>0</v>
      </c>
      <c r="BX48" s="176">
        <f t="shared" si="2"/>
        <v>0</v>
      </c>
      <c r="BY48" s="176">
        <f t="shared" si="2"/>
        <v>0</v>
      </c>
      <c r="BZ48" s="176">
        <f t="shared" si="2"/>
        <v>0</v>
      </c>
      <c r="CA48" s="176">
        <f t="shared" si="2"/>
        <v>0</v>
      </c>
      <c r="CB48" s="176">
        <f t="shared" si="2"/>
        <v>0</v>
      </c>
      <c r="CC48" s="176">
        <f t="shared" si="2"/>
        <v>0</v>
      </c>
      <c r="CD48" s="176">
        <f t="shared" si="2"/>
        <v>0</v>
      </c>
      <c r="CE48" s="176">
        <f t="shared" si="2"/>
        <v>0</v>
      </c>
      <c r="CF48" s="176">
        <f t="shared" si="2"/>
        <v>0</v>
      </c>
      <c r="CG48" s="176">
        <f t="shared" si="2"/>
        <v>0</v>
      </c>
      <c r="CH48" s="176">
        <f t="shared" si="2"/>
        <v>0</v>
      </c>
      <c r="CI48" s="176">
        <f t="shared" si="2"/>
        <v>0</v>
      </c>
      <c r="CJ48" s="176">
        <f t="shared" si="2"/>
        <v>0</v>
      </c>
      <c r="CK48" s="176">
        <f t="shared" si="2"/>
        <v>0</v>
      </c>
      <c r="CL48" s="176">
        <f t="shared" si="2"/>
        <v>0</v>
      </c>
      <c r="CM48" s="176">
        <f t="shared" si="2"/>
        <v>0</v>
      </c>
      <c r="CN48" s="176">
        <f t="shared" si="2"/>
        <v>0</v>
      </c>
      <c r="CO48" s="176">
        <f t="shared" si="2"/>
        <v>0</v>
      </c>
      <c r="CP48" s="176">
        <f t="shared" si="2"/>
        <v>0</v>
      </c>
      <c r="CQ48" s="176">
        <f t="shared" si="2"/>
        <v>0</v>
      </c>
      <c r="CR48" s="176">
        <f t="shared" si="2"/>
        <v>0</v>
      </c>
      <c r="CS48" s="176">
        <f t="shared" si="2"/>
        <v>0</v>
      </c>
      <c r="CT48" s="176">
        <f t="shared" si="2"/>
        <v>0</v>
      </c>
      <c r="CU48" s="176">
        <f t="shared" si="2"/>
        <v>0</v>
      </c>
      <c r="CV48" s="176">
        <f t="shared" si="2"/>
        <v>0</v>
      </c>
      <c r="CW48" s="176">
        <f t="shared" si="2"/>
        <v>0</v>
      </c>
      <c r="CX48" s="176">
        <f t="shared" si="2"/>
        <v>0</v>
      </c>
      <c r="CY48" s="176">
        <f t="shared" si="2"/>
        <v>0</v>
      </c>
      <c r="CZ48" s="176">
        <f t="shared" si="2"/>
        <v>0</v>
      </c>
      <c r="DA48" s="1"/>
    </row>
    <row r="49" spans="1:105" ht="15.75" customHeight="1" x14ac:dyDescent="0.3">
      <c r="A49" s="14"/>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row>
    <row r="50" spans="1:105" ht="15.75" customHeight="1" x14ac:dyDescent="0.3">
      <c r="A50" s="11" t="s">
        <v>111</v>
      </c>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row>
    <row r="51" spans="1:105" ht="15.75" customHeight="1" x14ac:dyDescent="0.3">
      <c r="A51" s="14" t="s">
        <v>262</v>
      </c>
      <c r="B51" s="174">
        <f>'Economische variabelen'!H195</f>
        <v>5</v>
      </c>
      <c r="C51" s="1"/>
      <c r="D51" s="175">
        <f t="shared" ref="D51:CZ51" si="3">IF(D44&lt;$E66,$B51*$I26,0)</f>
        <v>0</v>
      </c>
      <c r="E51" s="175">
        <f t="shared" si="3"/>
        <v>0</v>
      </c>
      <c r="F51" s="175">
        <f t="shared" si="3"/>
        <v>0</v>
      </c>
      <c r="G51" s="175">
        <f t="shared" si="3"/>
        <v>0</v>
      </c>
      <c r="H51" s="175">
        <f t="shared" si="3"/>
        <v>0</v>
      </c>
      <c r="I51" s="175">
        <f t="shared" si="3"/>
        <v>0</v>
      </c>
      <c r="J51" s="175">
        <f t="shared" si="3"/>
        <v>0</v>
      </c>
      <c r="K51" s="175">
        <f t="shared" si="3"/>
        <v>0</v>
      </c>
      <c r="L51" s="175">
        <f t="shared" si="3"/>
        <v>0</v>
      </c>
      <c r="M51" s="175">
        <f t="shared" si="3"/>
        <v>0</v>
      </c>
      <c r="N51" s="175">
        <f t="shared" si="3"/>
        <v>0</v>
      </c>
      <c r="O51" s="175">
        <f t="shared" si="3"/>
        <v>0</v>
      </c>
      <c r="P51" s="175">
        <f t="shared" si="3"/>
        <v>0</v>
      </c>
      <c r="Q51" s="175">
        <f t="shared" si="3"/>
        <v>0</v>
      </c>
      <c r="R51" s="175">
        <f t="shared" si="3"/>
        <v>0</v>
      </c>
      <c r="S51" s="175">
        <f t="shared" si="3"/>
        <v>0</v>
      </c>
      <c r="T51" s="175">
        <f t="shared" si="3"/>
        <v>0</v>
      </c>
      <c r="U51" s="175">
        <f t="shared" si="3"/>
        <v>0</v>
      </c>
      <c r="V51" s="175">
        <f t="shared" si="3"/>
        <v>0</v>
      </c>
      <c r="W51" s="175">
        <f t="shared" si="3"/>
        <v>0</v>
      </c>
      <c r="X51" s="175">
        <f t="shared" si="3"/>
        <v>0</v>
      </c>
      <c r="Y51" s="175">
        <f t="shared" si="3"/>
        <v>0</v>
      </c>
      <c r="Z51" s="175">
        <f t="shared" si="3"/>
        <v>0</v>
      </c>
      <c r="AA51" s="175">
        <f t="shared" si="3"/>
        <v>0</v>
      </c>
      <c r="AB51" s="175">
        <f t="shared" si="3"/>
        <v>0</v>
      </c>
      <c r="AC51" s="175">
        <f t="shared" si="3"/>
        <v>0</v>
      </c>
      <c r="AD51" s="175">
        <f t="shared" si="3"/>
        <v>0</v>
      </c>
      <c r="AE51" s="175">
        <f t="shared" si="3"/>
        <v>0</v>
      </c>
      <c r="AF51" s="175">
        <f t="shared" si="3"/>
        <v>0</v>
      </c>
      <c r="AG51" s="175">
        <f t="shared" si="3"/>
        <v>0</v>
      </c>
      <c r="AH51" s="175">
        <f t="shared" si="3"/>
        <v>0</v>
      </c>
      <c r="AI51" s="175">
        <f t="shared" si="3"/>
        <v>0</v>
      </c>
      <c r="AJ51" s="175">
        <f t="shared" si="3"/>
        <v>0</v>
      </c>
      <c r="AK51" s="175">
        <f t="shared" si="3"/>
        <v>0</v>
      </c>
      <c r="AL51" s="175">
        <f t="shared" si="3"/>
        <v>0</v>
      </c>
      <c r="AM51" s="175">
        <f t="shared" si="3"/>
        <v>0</v>
      </c>
      <c r="AN51" s="175">
        <f t="shared" si="3"/>
        <v>0</v>
      </c>
      <c r="AO51" s="175">
        <f t="shared" si="3"/>
        <v>0</v>
      </c>
      <c r="AP51" s="175">
        <f t="shared" si="3"/>
        <v>0</v>
      </c>
      <c r="AQ51" s="175">
        <f t="shared" si="3"/>
        <v>0</v>
      </c>
      <c r="AR51" s="175">
        <f t="shared" si="3"/>
        <v>0</v>
      </c>
      <c r="AS51" s="175">
        <f t="shared" si="3"/>
        <v>0</v>
      </c>
      <c r="AT51" s="175">
        <f t="shared" si="3"/>
        <v>0</v>
      </c>
      <c r="AU51" s="175">
        <f t="shared" si="3"/>
        <v>0</v>
      </c>
      <c r="AV51" s="175">
        <f t="shared" si="3"/>
        <v>0</v>
      </c>
      <c r="AW51" s="175">
        <f t="shared" si="3"/>
        <v>0</v>
      </c>
      <c r="AX51" s="175">
        <f t="shared" si="3"/>
        <v>0</v>
      </c>
      <c r="AY51" s="175">
        <f t="shared" si="3"/>
        <v>0</v>
      </c>
      <c r="AZ51" s="175">
        <f t="shared" si="3"/>
        <v>0</v>
      </c>
      <c r="BA51" s="175">
        <f t="shared" si="3"/>
        <v>0</v>
      </c>
      <c r="BB51" s="175">
        <f t="shared" si="3"/>
        <v>0</v>
      </c>
      <c r="BC51" s="175">
        <f t="shared" si="3"/>
        <v>0</v>
      </c>
      <c r="BD51" s="175">
        <f t="shared" si="3"/>
        <v>0</v>
      </c>
      <c r="BE51" s="175">
        <f t="shared" si="3"/>
        <v>0</v>
      </c>
      <c r="BF51" s="175">
        <f t="shared" si="3"/>
        <v>0</v>
      </c>
      <c r="BG51" s="175">
        <f t="shared" si="3"/>
        <v>0</v>
      </c>
      <c r="BH51" s="175">
        <f t="shared" si="3"/>
        <v>0</v>
      </c>
      <c r="BI51" s="175">
        <f t="shared" si="3"/>
        <v>0</v>
      </c>
      <c r="BJ51" s="175">
        <f t="shared" si="3"/>
        <v>0</v>
      </c>
      <c r="BK51" s="175">
        <f t="shared" si="3"/>
        <v>0</v>
      </c>
      <c r="BL51" s="175">
        <f t="shared" si="3"/>
        <v>0</v>
      </c>
      <c r="BM51" s="175">
        <f t="shared" si="3"/>
        <v>0</v>
      </c>
      <c r="BN51" s="175">
        <f t="shared" si="3"/>
        <v>0</v>
      </c>
      <c r="BO51" s="175">
        <f t="shared" si="3"/>
        <v>0</v>
      </c>
      <c r="BP51" s="175">
        <f t="shared" si="3"/>
        <v>0</v>
      </c>
      <c r="BQ51" s="175">
        <f t="shared" si="3"/>
        <v>0</v>
      </c>
      <c r="BR51" s="175">
        <f t="shared" si="3"/>
        <v>0</v>
      </c>
      <c r="BS51" s="175">
        <f t="shared" si="3"/>
        <v>0</v>
      </c>
      <c r="BT51" s="175">
        <f t="shared" si="3"/>
        <v>0</v>
      </c>
      <c r="BU51" s="175">
        <f t="shared" si="3"/>
        <v>0</v>
      </c>
      <c r="BV51" s="175">
        <f t="shared" si="3"/>
        <v>0</v>
      </c>
      <c r="BW51" s="175">
        <f t="shared" si="3"/>
        <v>0</v>
      </c>
      <c r="BX51" s="175">
        <f t="shared" si="3"/>
        <v>0</v>
      </c>
      <c r="BY51" s="175">
        <f t="shared" si="3"/>
        <v>0</v>
      </c>
      <c r="BZ51" s="175">
        <f t="shared" si="3"/>
        <v>0</v>
      </c>
      <c r="CA51" s="175">
        <f t="shared" si="3"/>
        <v>0</v>
      </c>
      <c r="CB51" s="175">
        <f t="shared" si="3"/>
        <v>0</v>
      </c>
      <c r="CC51" s="175">
        <f t="shared" si="3"/>
        <v>0</v>
      </c>
      <c r="CD51" s="175">
        <f t="shared" si="3"/>
        <v>0</v>
      </c>
      <c r="CE51" s="175">
        <f t="shared" si="3"/>
        <v>0</v>
      </c>
      <c r="CF51" s="175">
        <f t="shared" si="3"/>
        <v>0</v>
      </c>
      <c r="CG51" s="175">
        <f t="shared" si="3"/>
        <v>0</v>
      </c>
      <c r="CH51" s="175">
        <f t="shared" si="3"/>
        <v>0</v>
      </c>
      <c r="CI51" s="175">
        <f t="shared" si="3"/>
        <v>0</v>
      </c>
      <c r="CJ51" s="175">
        <f t="shared" si="3"/>
        <v>0</v>
      </c>
      <c r="CK51" s="175">
        <f t="shared" si="3"/>
        <v>0</v>
      </c>
      <c r="CL51" s="175">
        <f t="shared" si="3"/>
        <v>0</v>
      </c>
      <c r="CM51" s="175">
        <f t="shared" si="3"/>
        <v>0</v>
      </c>
      <c r="CN51" s="175">
        <f t="shared" si="3"/>
        <v>0</v>
      </c>
      <c r="CO51" s="175">
        <f t="shared" si="3"/>
        <v>0</v>
      </c>
      <c r="CP51" s="175">
        <f t="shared" si="3"/>
        <v>0</v>
      </c>
      <c r="CQ51" s="175">
        <f t="shared" si="3"/>
        <v>0</v>
      </c>
      <c r="CR51" s="175">
        <f t="shared" si="3"/>
        <v>0</v>
      </c>
      <c r="CS51" s="175">
        <f t="shared" si="3"/>
        <v>0</v>
      </c>
      <c r="CT51" s="175">
        <f t="shared" si="3"/>
        <v>0</v>
      </c>
      <c r="CU51" s="175">
        <f t="shared" si="3"/>
        <v>0</v>
      </c>
      <c r="CV51" s="175">
        <f t="shared" si="3"/>
        <v>0</v>
      </c>
      <c r="CW51" s="175">
        <f t="shared" si="3"/>
        <v>0</v>
      </c>
      <c r="CX51" s="175">
        <f t="shared" si="3"/>
        <v>0</v>
      </c>
      <c r="CY51" s="175">
        <f t="shared" si="3"/>
        <v>0</v>
      </c>
      <c r="CZ51" s="175">
        <f t="shared" si="3"/>
        <v>0</v>
      </c>
      <c r="DA51" s="1"/>
    </row>
    <row r="52" spans="1:105" ht="15.75" customHeight="1" x14ac:dyDescent="0.3">
      <c r="A52" s="14" t="s">
        <v>61</v>
      </c>
      <c r="B52" s="174">
        <f>'Economische variabelen'!H196</f>
        <v>0</v>
      </c>
      <c r="C52" s="1"/>
      <c r="D52" s="175">
        <f t="shared" ref="D52:CZ52" si="4">IF(D44&lt;$E66,$B52*$I26,0)</f>
        <v>0</v>
      </c>
      <c r="E52" s="175">
        <f t="shared" si="4"/>
        <v>0</v>
      </c>
      <c r="F52" s="175">
        <f t="shared" si="4"/>
        <v>0</v>
      </c>
      <c r="G52" s="175">
        <f t="shared" si="4"/>
        <v>0</v>
      </c>
      <c r="H52" s="175">
        <f t="shared" si="4"/>
        <v>0</v>
      </c>
      <c r="I52" s="175">
        <f t="shared" si="4"/>
        <v>0</v>
      </c>
      <c r="J52" s="175">
        <f t="shared" si="4"/>
        <v>0</v>
      </c>
      <c r="K52" s="175">
        <f t="shared" si="4"/>
        <v>0</v>
      </c>
      <c r="L52" s="175">
        <f t="shared" si="4"/>
        <v>0</v>
      </c>
      <c r="M52" s="175">
        <f t="shared" si="4"/>
        <v>0</v>
      </c>
      <c r="N52" s="175">
        <f t="shared" si="4"/>
        <v>0</v>
      </c>
      <c r="O52" s="175">
        <f t="shared" si="4"/>
        <v>0</v>
      </c>
      <c r="P52" s="175">
        <f t="shared" si="4"/>
        <v>0</v>
      </c>
      <c r="Q52" s="175">
        <f t="shared" si="4"/>
        <v>0</v>
      </c>
      <c r="R52" s="175">
        <f t="shared" si="4"/>
        <v>0</v>
      </c>
      <c r="S52" s="175">
        <f t="shared" si="4"/>
        <v>0</v>
      </c>
      <c r="T52" s="175">
        <f t="shared" si="4"/>
        <v>0</v>
      </c>
      <c r="U52" s="175">
        <f t="shared" si="4"/>
        <v>0</v>
      </c>
      <c r="V52" s="175">
        <f t="shared" si="4"/>
        <v>0</v>
      </c>
      <c r="W52" s="175">
        <f t="shared" si="4"/>
        <v>0</v>
      </c>
      <c r="X52" s="175">
        <f t="shared" si="4"/>
        <v>0</v>
      </c>
      <c r="Y52" s="175">
        <f t="shared" si="4"/>
        <v>0</v>
      </c>
      <c r="Z52" s="175">
        <f t="shared" si="4"/>
        <v>0</v>
      </c>
      <c r="AA52" s="175">
        <f t="shared" si="4"/>
        <v>0</v>
      </c>
      <c r="AB52" s="175">
        <f t="shared" si="4"/>
        <v>0</v>
      </c>
      <c r="AC52" s="175">
        <f t="shared" si="4"/>
        <v>0</v>
      </c>
      <c r="AD52" s="175">
        <f t="shared" si="4"/>
        <v>0</v>
      </c>
      <c r="AE52" s="175">
        <f t="shared" si="4"/>
        <v>0</v>
      </c>
      <c r="AF52" s="175">
        <f t="shared" si="4"/>
        <v>0</v>
      </c>
      <c r="AG52" s="175">
        <f t="shared" si="4"/>
        <v>0</v>
      </c>
      <c r="AH52" s="175">
        <f t="shared" si="4"/>
        <v>0</v>
      </c>
      <c r="AI52" s="175">
        <f t="shared" si="4"/>
        <v>0</v>
      </c>
      <c r="AJ52" s="175">
        <f t="shared" si="4"/>
        <v>0</v>
      </c>
      <c r="AK52" s="175">
        <f t="shared" si="4"/>
        <v>0</v>
      </c>
      <c r="AL52" s="175">
        <f t="shared" si="4"/>
        <v>0</v>
      </c>
      <c r="AM52" s="175">
        <f t="shared" si="4"/>
        <v>0</v>
      </c>
      <c r="AN52" s="175">
        <f t="shared" si="4"/>
        <v>0</v>
      </c>
      <c r="AO52" s="175">
        <f t="shared" si="4"/>
        <v>0</v>
      </c>
      <c r="AP52" s="175">
        <f t="shared" si="4"/>
        <v>0</v>
      </c>
      <c r="AQ52" s="175">
        <f t="shared" si="4"/>
        <v>0</v>
      </c>
      <c r="AR52" s="175">
        <f t="shared" si="4"/>
        <v>0</v>
      </c>
      <c r="AS52" s="175">
        <f t="shared" si="4"/>
        <v>0</v>
      </c>
      <c r="AT52" s="175">
        <f t="shared" si="4"/>
        <v>0</v>
      </c>
      <c r="AU52" s="175">
        <f t="shared" si="4"/>
        <v>0</v>
      </c>
      <c r="AV52" s="175">
        <f t="shared" si="4"/>
        <v>0</v>
      </c>
      <c r="AW52" s="175">
        <f t="shared" si="4"/>
        <v>0</v>
      </c>
      <c r="AX52" s="175">
        <f t="shared" si="4"/>
        <v>0</v>
      </c>
      <c r="AY52" s="175">
        <f t="shared" si="4"/>
        <v>0</v>
      </c>
      <c r="AZ52" s="175">
        <f t="shared" si="4"/>
        <v>0</v>
      </c>
      <c r="BA52" s="175">
        <f t="shared" si="4"/>
        <v>0</v>
      </c>
      <c r="BB52" s="175">
        <f t="shared" si="4"/>
        <v>0</v>
      </c>
      <c r="BC52" s="175">
        <f t="shared" si="4"/>
        <v>0</v>
      </c>
      <c r="BD52" s="175">
        <f t="shared" si="4"/>
        <v>0</v>
      </c>
      <c r="BE52" s="175">
        <f t="shared" si="4"/>
        <v>0</v>
      </c>
      <c r="BF52" s="175">
        <f t="shared" si="4"/>
        <v>0</v>
      </c>
      <c r="BG52" s="175">
        <f t="shared" si="4"/>
        <v>0</v>
      </c>
      <c r="BH52" s="175">
        <f t="shared" si="4"/>
        <v>0</v>
      </c>
      <c r="BI52" s="175">
        <f t="shared" si="4"/>
        <v>0</v>
      </c>
      <c r="BJ52" s="175">
        <f t="shared" si="4"/>
        <v>0</v>
      </c>
      <c r="BK52" s="175">
        <f t="shared" si="4"/>
        <v>0</v>
      </c>
      <c r="BL52" s="175">
        <f t="shared" si="4"/>
        <v>0</v>
      </c>
      <c r="BM52" s="175">
        <f t="shared" si="4"/>
        <v>0</v>
      </c>
      <c r="BN52" s="175">
        <f t="shared" si="4"/>
        <v>0</v>
      </c>
      <c r="BO52" s="175">
        <f t="shared" si="4"/>
        <v>0</v>
      </c>
      <c r="BP52" s="175">
        <f t="shared" si="4"/>
        <v>0</v>
      </c>
      <c r="BQ52" s="175">
        <f t="shared" si="4"/>
        <v>0</v>
      </c>
      <c r="BR52" s="175">
        <f t="shared" si="4"/>
        <v>0</v>
      </c>
      <c r="BS52" s="175">
        <f t="shared" si="4"/>
        <v>0</v>
      </c>
      <c r="BT52" s="175">
        <f t="shared" si="4"/>
        <v>0</v>
      </c>
      <c r="BU52" s="175">
        <f t="shared" si="4"/>
        <v>0</v>
      </c>
      <c r="BV52" s="175">
        <f t="shared" si="4"/>
        <v>0</v>
      </c>
      <c r="BW52" s="175">
        <f t="shared" si="4"/>
        <v>0</v>
      </c>
      <c r="BX52" s="175">
        <f t="shared" si="4"/>
        <v>0</v>
      </c>
      <c r="BY52" s="175">
        <f t="shared" si="4"/>
        <v>0</v>
      </c>
      <c r="BZ52" s="175">
        <f t="shared" si="4"/>
        <v>0</v>
      </c>
      <c r="CA52" s="175">
        <f t="shared" si="4"/>
        <v>0</v>
      </c>
      <c r="CB52" s="175">
        <f t="shared" si="4"/>
        <v>0</v>
      </c>
      <c r="CC52" s="175">
        <f t="shared" si="4"/>
        <v>0</v>
      </c>
      <c r="CD52" s="175">
        <f t="shared" si="4"/>
        <v>0</v>
      </c>
      <c r="CE52" s="175">
        <f t="shared" si="4"/>
        <v>0</v>
      </c>
      <c r="CF52" s="175">
        <f t="shared" si="4"/>
        <v>0</v>
      </c>
      <c r="CG52" s="175">
        <f t="shared" si="4"/>
        <v>0</v>
      </c>
      <c r="CH52" s="175">
        <f t="shared" si="4"/>
        <v>0</v>
      </c>
      <c r="CI52" s="175">
        <f t="shared" si="4"/>
        <v>0</v>
      </c>
      <c r="CJ52" s="175">
        <f t="shared" si="4"/>
        <v>0</v>
      </c>
      <c r="CK52" s="175">
        <f t="shared" si="4"/>
        <v>0</v>
      </c>
      <c r="CL52" s="175">
        <f t="shared" si="4"/>
        <v>0</v>
      </c>
      <c r="CM52" s="175">
        <f t="shared" si="4"/>
        <v>0</v>
      </c>
      <c r="CN52" s="175">
        <f t="shared" si="4"/>
        <v>0</v>
      </c>
      <c r="CO52" s="175">
        <f t="shared" si="4"/>
        <v>0</v>
      </c>
      <c r="CP52" s="175">
        <f t="shared" si="4"/>
        <v>0</v>
      </c>
      <c r="CQ52" s="175">
        <f t="shared" si="4"/>
        <v>0</v>
      </c>
      <c r="CR52" s="175">
        <f t="shared" si="4"/>
        <v>0</v>
      </c>
      <c r="CS52" s="175">
        <f t="shared" si="4"/>
        <v>0</v>
      </c>
      <c r="CT52" s="175">
        <f t="shared" si="4"/>
        <v>0</v>
      </c>
      <c r="CU52" s="175">
        <f t="shared" si="4"/>
        <v>0</v>
      </c>
      <c r="CV52" s="175">
        <f t="shared" si="4"/>
        <v>0</v>
      </c>
      <c r="CW52" s="175">
        <f t="shared" si="4"/>
        <v>0</v>
      </c>
      <c r="CX52" s="175">
        <f t="shared" si="4"/>
        <v>0</v>
      </c>
      <c r="CY52" s="175">
        <f t="shared" si="4"/>
        <v>0</v>
      </c>
      <c r="CZ52" s="175">
        <f t="shared" si="4"/>
        <v>0</v>
      </c>
      <c r="DA52" s="1"/>
    </row>
    <row r="53" spans="1:105" ht="15.75" customHeight="1" x14ac:dyDescent="0.3">
      <c r="A53" s="7" t="s">
        <v>263</v>
      </c>
      <c r="B53" s="174">
        <f>SUM(B51:B52)</f>
        <v>5</v>
      </c>
      <c r="C53" s="7"/>
      <c r="D53" s="176">
        <f t="shared" ref="D53:CZ53" si="5">SUM(D51:D52)</f>
        <v>0</v>
      </c>
      <c r="E53" s="176">
        <f t="shared" si="5"/>
        <v>0</v>
      </c>
      <c r="F53" s="176">
        <f t="shared" si="5"/>
        <v>0</v>
      </c>
      <c r="G53" s="176">
        <f t="shared" si="5"/>
        <v>0</v>
      </c>
      <c r="H53" s="176">
        <f t="shared" si="5"/>
        <v>0</v>
      </c>
      <c r="I53" s="176">
        <f t="shared" si="5"/>
        <v>0</v>
      </c>
      <c r="J53" s="176">
        <f t="shared" si="5"/>
        <v>0</v>
      </c>
      <c r="K53" s="176">
        <f t="shared" si="5"/>
        <v>0</v>
      </c>
      <c r="L53" s="176">
        <f t="shared" si="5"/>
        <v>0</v>
      </c>
      <c r="M53" s="176">
        <f t="shared" si="5"/>
        <v>0</v>
      </c>
      <c r="N53" s="176">
        <f t="shared" si="5"/>
        <v>0</v>
      </c>
      <c r="O53" s="176">
        <f t="shared" si="5"/>
        <v>0</v>
      </c>
      <c r="P53" s="176">
        <f t="shared" si="5"/>
        <v>0</v>
      </c>
      <c r="Q53" s="176">
        <f t="shared" si="5"/>
        <v>0</v>
      </c>
      <c r="R53" s="176">
        <f t="shared" si="5"/>
        <v>0</v>
      </c>
      <c r="S53" s="176">
        <f t="shared" si="5"/>
        <v>0</v>
      </c>
      <c r="T53" s="176">
        <f t="shared" si="5"/>
        <v>0</v>
      </c>
      <c r="U53" s="176">
        <f t="shared" si="5"/>
        <v>0</v>
      </c>
      <c r="V53" s="176">
        <f t="shared" si="5"/>
        <v>0</v>
      </c>
      <c r="W53" s="176">
        <f t="shared" si="5"/>
        <v>0</v>
      </c>
      <c r="X53" s="176">
        <f t="shared" si="5"/>
        <v>0</v>
      </c>
      <c r="Y53" s="176">
        <f t="shared" si="5"/>
        <v>0</v>
      </c>
      <c r="Z53" s="176">
        <f t="shared" si="5"/>
        <v>0</v>
      </c>
      <c r="AA53" s="176">
        <f t="shared" si="5"/>
        <v>0</v>
      </c>
      <c r="AB53" s="176">
        <f t="shared" si="5"/>
        <v>0</v>
      </c>
      <c r="AC53" s="176">
        <f t="shared" si="5"/>
        <v>0</v>
      </c>
      <c r="AD53" s="176">
        <f t="shared" si="5"/>
        <v>0</v>
      </c>
      <c r="AE53" s="176">
        <f t="shared" si="5"/>
        <v>0</v>
      </c>
      <c r="AF53" s="176">
        <f t="shared" si="5"/>
        <v>0</v>
      </c>
      <c r="AG53" s="176">
        <f t="shared" si="5"/>
        <v>0</v>
      </c>
      <c r="AH53" s="176">
        <f t="shared" si="5"/>
        <v>0</v>
      </c>
      <c r="AI53" s="176">
        <f t="shared" si="5"/>
        <v>0</v>
      </c>
      <c r="AJ53" s="176">
        <f t="shared" si="5"/>
        <v>0</v>
      </c>
      <c r="AK53" s="176">
        <f t="shared" si="5"/>
        <v>0</v>
      </c>
      <c r="AL53" s="176">
        <f t="shared" si="5"/>
        <v>0</v>
      </c>
      <c r="AM53" s="176">
        <f t="shared" si="5"/>
        <v>0</v>
      </c>
      <c r="AN53" s="176">
        <f t="shared" si="5"/>
        <v>0</v>
      </c>
      <c r="AO53" s="176">
        <f t="shared" si="5"/>
        <v>0</v>
      </c>
      <c r="AP53" s="176">
        <f t="shared" si="5"/>
        <v>0</v>
      </c>
      <c r="AQ53" s="176">
        <f t="shared" si="5"/>
        <v>0</v>
      </c>
      <c r="AR53" s="176">
        <f t="shared" si="5"/>
        <v>0</v>
      </c>
      <c r="AS53" s="176">
        <f t="shared" si="5"/>
        <v>0</v>
      </c>
      <c r="AT53" s="176">
        <f t="shared" si="5"/>
        <v>0</v>
      </c>
      <c r="AU53" s="176">
        <f t="shared" si="5"/>
        <v>0</v>
      </c>
      <c r="AV53" s="176">
        <f t="shared" si="5"/>
        <v>0</v>
      </c>
      <c r="AW53" s="176">
        <f t="shared" si="5"/>
        <v>0</v>
      </c>
      <c r="AX53" s="176">
        <f t="shared" si="5"/>
        <v>0</v>
      </c>
      <c r="AY53" s="176">
        <f t="shared" si="5"/>
        <v>0</v>
      </c>
      <c r="AZ53" s="176">
        <f t="shared" si="5"/>
        <v>0</v>
      </c>
      <c r="BA53" s="176">
        <f t="shared" si="5"/>
        <v>0</v>
      </c>
      <c r="BB53" s="176">
        <f t="shared" si="5"/>
        <v>0</v>
      </c>
      <c r="BC53" s="176">
        <f t="shared" si="5"/>
        <v>0</v>
      </c>
      <c r="BD53" s="176">
        <f t="shared" si="5"/>
        <v>0</v>
      </c>
      <c r="BE53" s="176">
        <f t="shared" si="5"/>
        <v>0</v>
      </c>
      <c r="BF53" s="176">
        <f t="shared" si="5"/>
        <v>0</v>
      </c>
      <c r="BG53" s="176">
        <f t="shared" si="5"/>
        <v>0</v>
      </c>
      <c r="BH53" s="176">
        <f t="shared" si="5"/>
        <v>0</v>
      </c>
      <c r="BI53" s="176">
        <f t="shared" si="5"/>
        <v>0</v>
      </c>
      <c r="BJ53" s="176">
        <f t="shared" si="5"/>
        <v>0</v>
      </c>
      <c r="BK53" s="176">
        <f t="shared" si="5"/>
        <v>0</v>
      </c>
      <c r="BL53" s="176">
        <f t="shared" si="5"/>
        <v>0</v>
      </c>
      <c r="BM53" s="176">
        <f t="shared" si="5"/>
        <v>0</v>
      </c>
      <c r="BN53" s="176">
        <f t="shared" si="5"/>
        <v>0</v>
      </c>
      <c r="BO53" s="176">
        <f t="shared" si="5"/>
        <v>0</v>
      </c>
      <c r="BP53" s="176">
        <f t="shared" si="5"/>
        <v>0</v>
      </c>
      <c r="BQ53" s="176">
        <f t="shared" si="5"/>
        <v>0</v>
      </c>
      <c r="BR53" s="176">
        <f t="shared" si="5"/>
        <v>0</v>
      </c>
      <c r="BS53" s="176">
        <f t="shared" si="5"/>
        <v>0</v>
      </c>
      <c r="BT53" s="176">
        <f t="shared" si="5"/>
        <v>0</v>
      </c>
      <c r="BU53" s="176">
        <f t="shared" si="5"/>
        <v>0</v>
      </c>
      <c r="BV53" s="176">
        <f t="shared" si="5"/>
        <v>0</v>
      </c>
      <c r="BW53" s="176">
        <f t="shared" si="5"/>
        <v>0</v>
      </c>
      <c r="BX53" s="176">
        <f t="shared" si="5"/>
        <v>0</v>
      </c>
      <c r="BY53" s="176">
        <f t="shared" si="5"/>
        <v>0</v>
      </c>
      <c r="BZ53" s="176">
        <f t="shared" si="5"/>
        <v>0</v>
      </c>
      <c r="CA53" s="176">
        <f t="shared" si="5"/>
        <v>0</v>
      </c>
      <c r="CB53" s="176">
        <f t="shared" si="5"/>
        <v>0</v>
      </c>
      <c r="CC53" s="176">
        <f t="shared" si="5"/>
        <v>0</v>
      </c>
      <c r="CD53" s="176">
        <f t="shared" si="5"/>
        <v>0</v>
      </c>
      <c r="CE53" s="176">
        <f t="shared" si="5"/>
        <v>0</v>
      </c>
      <c r="CF53" s="176">
        <f t="shared" si="5"/>
        <v>0</v>
      </c>
      <c r="CG53" s="176">
        <f t="shared" si="5"/>
        <v>0</v>
      </c>
      <c r="CH53" s="176">
        <f t="shared" si="5"/>
        <v>0</v>
      </c>
      <c r="CI53" s="176">
        <f t="shared" si="5"/>
        <v>0</v>
      </c>
      <c r="CJ53" s="176">
        <f t="shared" si="5"/>
        <v>0</v>
      </c>
      <c r="CK53" s="176">
        <f t="shared" si="5"/>
        <v>0</v>
      </c>
      <c r="CL53" s="176">
        <f t="shared" si="5"/>
        <v>0</v>
      </c>
      <c r="CM53" s="176">
        <f t="shared" si="5"/>
        <v>0</v>
      </c>
      <c r="CN53" s="176">
        <f t="shared" si="5"/>
        <v>0</v>
      </c>
      <c r="CO53" s="176">
        <f t="shared" si="5"/>
        <v>0</v>
      </c>
      <c r="CP53" s="176">
        <f t="shared" si="5"/>
        <v>0</v>
      </c>
      <c r="CQ53" s="176">
        <f t="shared" si="5"/>
        <v>0</v>
      </c>
      <c r="CR53" s="176">
        <f t="shared" si="5"/>
        <v>0</v>
      </c>
      <c r="CS53" s="176">
        <f t="shared" si="5"/>
        <v>0</v>
      </c>
      <c r="CT53" s="176">
        <f t="shared" si="5"/>
        <v>0</v>
      </c>
      <c r="CU53" s="176">
        <f t="shared" si="5"/>
        <v>0</v>
      </c>
      <c r="CV53" s="176">
        <f t="shared" si="5"/>
        <v>0</v>
      </c>
      <c r="CW53" s="176">
        <f t="shared" si="5"/>
        <v>0</v>
      </c>
      <c r="CX53" s="176">
        <f t="shared" si="5"/>
        <v>0</v>
      </c>
      <c r="CY53" s="176">
        <f t="shared" si="5"/>
        <v>0</v>
      </c>
      <c r="CZ53" s="176">
        <f t="shared" si="5"/>
        <v>0</v>
      </c>
      <c r="DA53" s="1"/>
    </row>
    <row r="54" spans="1:105"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row>
    <row r="55" spans="1:105" ht="15.75" customHeight="1" x14ac:dyDescent="0.3">
      <c r="A55" s="7" t="s">
        <v>198</v>
      </c>
      <c r="B55" s="7"/>
      <c r="C55" s="7"/>
      <c r="D55" s="176">
        <f t="shared" ref="D55:CZ55" si="6">SUM(D48,D53)</f>
        <v>0</v>
      </c>
      <c r="E55" s="176">
        <f t="shared" si="6"/>
        <v>0</v>
      </c>
      <c r="F55" s="176">
        <f t="shared" si="6"/>
        <v>0</v>
      </c>
      <c r="G55" s="176">
        <f t="shared" si="6"/>
        <v>0</v>
      </c>
      <c r="H55" s="176">
        <f t="shared" si="6"/>
        <v>0</v>
      </c>
      <c r="I55" s="176">
        <f t="shared" si="6"/>
        <v>0</v>
      </c>
      <c r="J55" s="176">
        <f t="shared" si="6"/>
        <v>0</v>
      </c>
      <c r="K55" s="176">
        <f t="shared" si="6"/>
        <v>0</v>
      </c>
      <c r="L55" s="176">
        <f t="shared" si="6"/>
        <v>0</v>
      </c>
      <c r="M55" s="176">
        <f t="shared" si="6"/>
        <v>0</v>
      </c>
      <c r="N55" s="176">
        <f t="shared" si="6"/>
        <v>0</v>
      </c>
      <c r="O55" s="176">
        <f t="shared" si="6"/>
        <v>0</v>
      </c>
      <c r="P55" s="176">
        <f t="shared" si="6"/>
        <v>0</v>
      </c>
      <c r="Q55" s="176">
        <f t="shared" si="6"/>
        <v>0</v>
      </c>
      <c r="R55" s="176">
        <f t="shared" si="6"/>
        <v>0</v>
      </c>
      <c r="S55" s="176">
        <f t="shared" si="6"/>
        <v>0</v>
      </c>
      <c r="T55" s="176">
        <f t="shared" si="6"/>
        <v>0</v>
      </c>
      <c r="U55" s="176">
        <f t="shared" si="6"/>
        <v>0</v>
      </c>
      <c r="V55" s="176">
        <f t="shared" si="6"/>
        <v>0</v>
      </c>
      <c r="W55" s="176">
        <f t="shared" si="6"/>
        <v>0</v>
      </c>
      <c r="X55" s="176">
        <f t="shared" si="6"/>
        <v>0</v>
      </c>
      <c r="Y55" s="176">
        <f t="shared" si="6"/>
        <v>0</v>
      </c>
      <c r="Z55" s="176">
        <f t="shared" si="6"/>
        <v>0</v>
      </c>
      <c r="AA55" s="176">
        <f t="shared" si="6"/>
        <v>0</v>
      </c>
      <c r="AB55" s="176">
        <f t="shared" si="6"/>
        <v>0</v>
      </c>
      <c r="AC55" s="176">
        <f t="shared" si="6"/>
        <v>0</v>
      </c>
      <c r="AD55" s="176">
        <f t="shared" si="6"/>
        <v>0</v>
      </c>
      <c r="AE55" s="176">
        <f t="shared" si="6"/>
        <v>0</v>
      </c>
      <c r="AF55" s="176">
        <f t="shared" si="6"/>
        <v>0</v>
      </c>
      <c r="AG55" s="176">
        <f t="shared" si="6"/>
        <v>0</v>
      </c>
      <c r="AH55" s="176">
        <f t="shared" si="6"/>
        <v>0</v>
      </c>
      <c r="AI55" s="176">
        <f t="shared" si="6"/>
        <v>0</v>
      </c>
      <c r="AJ55" s="176">
        <f t="shared" si="6"/>
        <v>0</v>
      </c>
      <c r="AK55" s="176">
        <f t="shared" si="6"/>
        <v>0</v>
      </c>
      <c r="AL55" s="176">
        <f t="shared" si="6"/>
        <v>0</v>
      </c>
      <c r="AM55" s="176">
        <f t="shared" si="6"/>
        <v>0</v>
      </c>
      <c r="AN55" s="176">
        <f t="shared" si="6"/>
        <v>0</v>
      </c>
      <c r="AO55" s="176">
        <f t="shared" si="6"/>
        <v>0</v>
      </c>
      <c r="AP55" s="176">
        <f t="shared" si="6"/>
        <v>0</v>
      </c>
      <c r="AQ55" s="176">
        <f t="shared" si="6"/>
        <v>0</v>
      </c>
      <c r="AR55" s="176">
        <f t="shared" si="6"/>
        <v>0</v>
      </c>
      <c r="AS55" s="176">
        <f t="shared" si="6"/>
        <v>0</v>
      </c>
      <c r="AT55" s="176">
        <f t="shared" si="6"/>
        <v>0</v>
      </c>
      <c r="AU55" s="176">
        <f t="shared" si="6"/>
        <v>0</v>
      </c>
      <c r="AV55" s="176">
        <f t="shared" si="6"/>
        <v>0</v>
      </c>
      <c r="AW55" s="176">
        <f t="shared" si="6"/>
        <v>0</v>
      </c>
      <c r="AX55" s="176">
        <f t="shared" si="6"/>
        <v>0</v>
      </c>
      <c r="AY55" s="176">
        <f t="shared" si="6"/>
        <v>0</v>
      </c>
      <c r="AZ55" s="176">
        <f t="shared" si="6"/>
        <v>0</v>
      </c>
      <c r="BA55" s="176">
        <f t="shared" si="6"/>
        <v>0</v>
      </c>
      <c r="BB55" s="176">
        <f t="shared" si="6"/>
        <v>0</v>
      </c>
      <c r="BC55" s="176">
        <f t="shared" si="6"/>
        <v>0</v>
      </c>
      <c r="BD55" s="176">
        <f t="shared" si="6"/>
        <v>0</v>
      </c>
      <c r="BE55" s="176">
        <f t="shared" si="6"/>
        <v>0</v>
      </c>
      <c r="BF55" s="176">
        <f t="shared" si="6"/>
        <v>0</v>
      </c>
      <c r="BG55" s="176">
        <f t="shared" si="6"/>
        <v>0</v>
      </c>
      <c r="BH55" s="176">
        <f t="shared" si="6"/>
        <v>0</v>
      </c>
      <c r="BI55" s="176">
        <f t="shared" si="6"/>
        <v>0</v>
      </c>
      <c r="BJ55" s="176">
        <f t="shared" si="6"/>
        <v>0</v>
      </c>
      <c r="BK55" s="176">
        <f t="shared" si="6"/>
        <v>0</v>
      </c>
      <c r="BL55" s="176">
        <f t="shared" si="6"/>
        <v>0</v>
      </c>
      <c r="BM55" s="176">
        <f t="shared" si="6"/>
        <v>0</v>
      </c>
      <c r="BN55" s="176">
        <f t="shared" si="6"/>
        <v>0</v>
      </c>
      <c r="BO55" s="176">
        <f t="shared" si="6"/>
        <v>0</v>
      </c>
      <c r="BP55" s="176">
        <f t="shared" si="6"/>
        <v>0</v>
      </c>
      <c r="BQ55" s="176">
        <f t="shared" si="6"/>
        <v>0</v>
      </c>
      <c r="BR55" s="176">
        <f t="shared" si="6"/>
        <v>0</v>
      </c>
      <c r="BS55" s="176">
        <f t="shared" si="6"/>
        <v>0</v>
      </c>
      <c r="BT55" s="176">
        <f t="shared" si="6"/>
        <v>0</v>
      </c>
      <c r="BU55" s="176">
        <f t="shared" si="6"/>
        <v>0</v>
      </c>
      <c r="BV55" s="176">
        <f t="shared" si="6"/>
        <v>0</v>
      </c>
      <c r="BW55" s="176">
        <f t="shared" si="6"/>
        <v>0</v>
      </c>
      <c r="BX55" s="176">
        <f t="shared" si="6"/>
        <v>0</v>
      </c>
      <c r="BY55" s="176">
        <f t="shared" si="6"/>
        <v>0</v>
      </c>
      <c r="BZ55" s="176">
        <f t="shared" si="6"/>
        <v>0</v>
      </c>
      <c r="CA55" s="176">
        <f t="shared" si="6"/>
        <v>0</v>
      </c>
      <c r="CB55" s="176">
        <f t="shared" si="6"/>
        <v>0</v>
      </c>
      <c r="CC55" s="176">
        <f t="shared" si="6"/>
        <v>0</v>
      </c>
      <c r="CD55" s="176">
        <f t="shared" si="6"/>
        <v>0</v>
      </c>
      <c r="CE55" s="176">
        <f t="shared" si="6"/>
        <v>0</v>
      </c>
      <c r="CF55" s="176">
        <f t="shared" si="6"/>
        <v>0</v>
      </c>
      <c r="CG55" s="176">
        <f t="shared" si="6"/>
        <v>0</v>
      </c>
      <c r="CH55" s="176">
        <f t="shared" si="6"/>
        <v>0</v>
      </c>
      <c r="CI55" s="176">
        <f t="shared" si="6"/>
        <v>0</v>
      </c>
      <c r="CJ55" s="176">
        <f t="shared" si="6"/>
        <v>0</v>
      </c>
      <c r="CK55" s="176">
        <f t="shared" si="6"/>
        <v>0</v>
      </c>
      <c r="CL55" s="176">
        <f t="shared" si="6"/>
        <v>0</v>
      </c>
      <c r="CM55" s="176">
        <f t="shared" si="6"/>
        <v>0</v>
      </c>
      <c r="CN55" s="176">
        <f t="shared" si="6"/>
        <v>0</v>
      </c>
      <c r="CO55" s="176">
        <f t="shared" si="6"/>
        <v>0</v>
      </c>
      <c r="CP55" s="176">
        <f t="shared" si="6"/>
        <v>0</v>
      </c>
      <c r="CQ55" s="176">
        <f t="shared" si="6"/>
        <v>0</v>
      </c>
      <c r="CR55" s="176">
        <f t="shared" si="6"/>
        <v>0</v>
      </c>
      <c r="CS55" s="176">
        <f t="shared" si="6"/>
        <v>0</v>
      </c>
      <c r="CT55" s="176">
        <f t="shared" si="6"/>
        <v>0</v>
      </c>
      <c r="CU55" s="176">
        <f t="shared" si="6"/>
        <v>0</v>
      </c>
      <c r="CV55" s="176">
        <f t="shared" si="6"/>
        <v>0</v>
      </c>
      <c r="CW55" s="176">
        <f t="shared" si="6"/>
        <v>0</v>
      </c>
      <c r="CX55" s="176">
        <f t="shared" si="6"/>
        <v>0</v>
      </c>
      <c r="CY55" s="176">
        <f t="shared" si="6"/>
        <v>0</v>
      </c>
      <c r="CZ55" s="176">
        <f t="shared" si="6"/>
        <v>0</v>
      </c>
      <c r="DA55" s="1"/>
    </row>
    <row r="56" spans="1:105"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row>
    <row r="57" spans="1:105" ht="15.75" customHeight="1" x14ac:dyDescent="0.35">
      <c r="A57" s="10" t="s">
        <v>264</v>
      </c>
      <c r="B57" s="10"/>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row>
    <row r="58" spans="1:105" ht="15.75" customHeight="1" x14ac:dyDescent="0.3">
      <c r="A58" s="14" t="s">
        <v>265</v>
      </c>
      <c r="B58" s="194">
        <f>I25</f>
        <v>0</v>
      </c>
      <c r="C58" s="1"/>
      <c r="D58" s="1" t="s">
        <v>266</v>
      </c>
      <c r="E58" s="194">
        <f>'Economische variabelen'!C218</f>
        <v>30</v>
      </c>
      <c r="F58" s="1"/>
      <c r="G58" s="1"/>
      <c r="H58" s="20"/>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row>
    <row r="59" spans="1:105" ht="15.75" customHeight="1" x14ac:dyDescent="0.3">
      <c r="A59" s="14" t="s">
        <v>267</v>
      </c>
      <c r="B59" s="194">
        <f>'Economische variabelen'!C216</f>
        <v>1.78</v>
      </c>
      <c r="C59" s="1"/>
      <c r="D59" s="1" t="s">
        <v>208</v>
      </c>
      <c r="E59" s="19">
        <f>B61*B60</f>
        <v>0</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row>
    <row r="60" spans="1:105" ht="15.75" customHeight="1" x14ac:dyDescent="0.3">
      <c r="A60" s="14" t="s">
        <v>268</v>
      </c>
      <c r="B60" s="13">
        <f>B59*B58</f>
        <v>0</v>
      </c>
      <c r="C60" s="1"/>
      <c r="D60" s="1" t="s">
        <v>269</v>
      </c>
      <c r="E60" s="19">
        <f>E59-C36-SUM(D48:CY48)</f>
        <v>0</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row>
    <row r="61" spans="1:105" ht="15.75" customHeight="1" x14ac:dyDescent="0.3">
      <c r="A61" s="14" t="s">
        <v>270</v>
      </c>
      <c r="B61" s="174">
        <f>'Economische variabelen'!C217</f>
        <v>40.770000000000003</v>
      </c>
      <c r="C61" s="1"/>
      <c r="D61" s="1" t="s">
        <v>271</v>
      </c>
      <c r="E61" s="19">
        <f>IF(B58&gt;0,E60/H25,0)</f>
        <v>0</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row>
    <row r="62" spans="1:105" ht="15.75" customHeight="1" x14ac:dyDescent="0.3">
      <c r="C62" s="1"/>
      <c r="D62" s="1" t="s">
        <v>272</v>
      </c>
      <c r="E62" s="19">
        <f>E61/E58</f>
        <v>0</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row>
    <row r="63" spans="1:105" ht="15.75" customHeight="1" x14ac:dyDescent="0.3">
      <c r="A63" s="1"/>
      <c r="B63" s="20"/>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row>
    <row r="64" spans="1:105"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row>
    <row r="65" spans="1:105" ht="15.75" customHeight="1" x14ac:dyDescent="0.35">
      <c r="A65" s="10" t="s">
        <v>273</v>
      </c>
      <c r="B65" s="10"/>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row>
    <row r="66" spans="1:105" ht="15.75" customHeight="1" x14ac:dyDescent="0.3">
      <c r="A66" s="14" t="s">
        <v>274</v>
      </c>
      <c r="B66" s="194">
        <f>I26</f>
        <v>0</v>
      </c>
      <c r="C66" s="1"/>
      <c r="D66" s="1" t="s">
        <v>266</v>
      </c>
      <c r="E66" s="194">
        <f>'Economische variabelen'!C229</f>
        <v>70</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row>
    <row r="67" spans="1:105" ht="15.75" customHeight="1" x14ac:dyDescent="0.3">
      <c r="A67" s="14" t="s">
        <v>267</v>
      </c>
      <c r="B67" s="194">
        <f>'Economische variabelen'!C227</f>
        <v>1.84</v>
      </c>
      <c r="C67" s="1"/>
      <c r="D67" s="1" t="s">
        <v>208</v>
      </c>
      <c r="E67" s="19">
        <f>B68*B69</f>
        <v>0</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row>
    <row r="68" spans="1:105" ht="15.75" customHeight="1" x14ac:dyDescent="0.3">
      <c r="A68" s="14" t="s">
        <v>268</v>
      </c>
      <c r="B68" s="13">
        <f>B66*B67</f>
        <v>0</v>
      </c>
      <c r="C68" s="1"/>
      <c r="D68" s="1" t="s">
        <v>269</v>
      </c>
      <c r="E68" s="19">
        <f>E67-C42-SUM(D53:CY53)</f>
        <v>0</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row>
    <row r="69" spans="1:105" ht="15.75" customHeight="1" x14ac:dyDescent="0.3">
      <c r="A69" s="14" t="s">
        <v>270</v>
      </c>
      <c r="B69" s="174">
        <f>'Economische variabelen'!C228</f>
        <v>107</v>
      </c>
      <c r="C69" s="1"/>
      <c r="D69" s="1" t="s">
        <v>271</v>
      </c>
      <c r="E69" s="19">
        <f>IF(B66&gt;0,E68/H26,0)</f>
        <v>0</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row>
    <row r="70" spans="1:105" ht="15.75" customHeight="1" x14ac:dyDescent="0.3">
      <c r="C70" s="1"/>
      <c r="D70" s="1" t="s">
        <v>272</v>
      </c>
      <c r="E70" s="19">
        <f>E69/E66</f>
        <v>0</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row>
    <row r="71" spans="1:105"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row>
    <row r="72" spans="1:105" ht="15.75" customHeight="1" x14ac:dyDescent="0.35">
      <c r="A72" s="10" t="s">
        <v>207</v>
      </c>
      <c r="B72" s="10"/>
      <c r="C72" s="11">
        <v>0</v>
      </c>
      <c r="D72" s="11">
        <v>1</v>
      </c>
      <c r="E72" s="11">
        <v>2</v>
      </c>
      <c r="F72" s="11">
        <v>3</v>
      </c>
      <c r="G72" s="11">
        <v>4</v>
      </c>
      <c r="H72" s="11">
        <v>5</v>
      </c>
      <c r="I72" s="11">
        <v>6</v>
      </c>
      <c r="J72" s="11">
        <v>7</v>
      </c>
      <c r="K72" s="11">
        <v>8</v>
      </c>
      <c r="L72" s="11">
        <v>9</v>
      </c>
      <c r="M72" s="11">
        <v>10</v>
      </c>
      <c r="N72" s="11">
        <v>11</v>
      </c>
      <c r="O72" s="11">
        <v>12</v>
      </c>
      <c r="P72" s="11">
        <v>13</v>
      </c>
      <c r="Q72" s="11">
        <v>14</v>
      </c>
      <c r="R72" s="11">
        <v>15</v>
      </c>
      <c r="S72" s="11">
        <v>16</v>
      </c>
      <c r="T72" s="11">
        <v>17</v>
      </c>
      <c r="U72" s="11">
        <v>18</v>
      </c>
      <c r="V72" s="11">
        <v>19</v>
      </c>
      <c r="W72" s="11">
        <v>20</v>
      </c>
      <c r="X72" s="11">
        <v>21</v>
      </c>
      <c r="Y72" s="11">
        <v>22</v>
      </c>
      <c r="Z72" s="11">
        <v>23</v>
      </c>
      <c r="AA72" s="11">
        <v>24</v>
      </c>
      <c r="AB72" s="11">
        <v>25</v>
      </c>
      <c r="AC72" s="11">
        <v>26</v>
      </c>
      <c r="AD72" s="11">
        <v>27</v>
      </c>
      <c r="AE72" s="11">
        <v>28</v>
      </c>
      <c r="AF72" s="11">
        <v>29</v>
      </c>
      <c r="AG72" s="11">
        <v>30</v>
      </c>
      <c r="AH72" s="11">
        <v>31</v>
      </c>
      <c r="AI72" s="11">
        <v>32</v>
      </c>
      <c r="AJ72" s="11">
        <v>33</v>
      </c>
      <c r="AK72" s="11">
        <v>34</v>
      </c>
      <c r="AL72" s="11">
        <v>35</v>
      </c>
      <c r="AM72" s="11">
        <v>36</v>
      </c>
      <c r="AN72" s="11">
        <v>37</v>
      </c>
      <c r="AO72" s="11">
        <v>38</v>
      </c>
      <c r="AP72" s="11">
        <v>39</v>
      </c>
      <c r="AQ72" s="11">
        <v>40</v>
      </c>
      <c r="AR72" s="11">
        <v>41</v>
      </c>
      <c r="AS72" s="11">
        <v>42</v>
      </c>
      <c r="AT72" s="11">
        <v>43</v>
      </c>
      <c r="AU72" s="11">
        <v>44</v>
      </c>
      <c r="AV72" s="11">
        <v>45</v>
      </c>
      <c r="AW72" s="11">
        <v>46</v>
      </c>
      <c r="AX72" s="11">
        <v>47</v>
      </c>
      <c r="AY72" s="11">
        <v>48</v>
      </c>
      <c r="AZ72" s="11">
        <v>49</v>
      </c>
      <c r="BA72" s="11">
        <v>50</v>
      </c>
      <c r="BB72" s="11">
        <v>51</v>
      </c>
      <c r="BC72" s="11">
        <v>52</v>
      </c>
      <c r="BD72" s="11">
        <v>53</v>
      </c>
      <c r="BE72" s="11">
        <v>54</v>
      </c>
      <c r="BF72" s="11">
        <v>55</v>
      </c>
      <c r="BG72" s="11">
        <v>56</v>
      </c>
      <c r="BH72" s="11">
        <v>57</v>
      </c>
      <c r="BI72" s="11">
        <v>58</v>
      </c>
      <c r="BJ72" s="11">
        <v>59</v>
      </c>
      <c r="BK72" s="11">
        <v>60</v>
      </c>
      <c r="BL72" s="11">
        <v>61</v>
      </c>
      <c r="BM72" s="11">
        <v>62</v>
      </c>
      <c r="BN72" s="11">
        <v>63</v>
      </c>
      <c r="BO72" s="11">
        <v>64</v>
      </c>
      <c r="BP72" s="11">
        <v>65</v>
      </c>
      <c r="BQ72" s="11">
        <v>66</v>
      </c>
      <c r="BR72" s="11">
        <v>67</v>
      </c>
      <c r="BS72" s="11">
        <v>68</v>
      </c>
      <c r="BT72" s="11">
        <v>69</v>
      </c>
      <c r="BU72" s="11">
        <v>70</v>
      </c>
      <c r="BV72" s="11">
        <v>71</v>
      </c>
      <c r="BW72" s="11">
        <v>72</v>
      </c>
      <c r="BX72" s="11">
        <v>73</v>
      </c>
      <c r="BY72" s="11">
        <v>74</v>
      </c>
      <c r="BZ72" s="11">
        <v>75</v>
      </c>
      <c r="CA72" s="11">
        <v>76</v>
      </c>
      <c r="CB72" s="11">
        <v>77</v>
      </c>
      <c r="CC72" s="11">
        <v>78</v>
      </c>
      <c r="CD72" s="11">
        <v>79</v>
      </c>
      <c r="CE72" s="11">
        <v>80</v>
      </c>
      <c r="CF72" s="11">
        <v>81</v>
      </c>
      <c r="CG72" s="11">
        <v>82</v>
      </c>
      <c r="CH72" s="11">
        <v>83</v>
      </c>
      <c r="CI72" s="11">
        <v>84</v>
      </c>
      <c r="CJ72" s="11">
        <v>85</v>
      </c>
      <c r="CK72" s="11">
        <v>86</v>
      </c>
      <c r="CL72" s="11">
        <v>87</v>
      </c>
      <c r="CM72" s="11">
        <v>88</v>
      </c>
      <c r="CN72" s="11">
        <v>89</v>
      </c>
      <c r="CO72" s="11">
        <v>90</v>
      </c>
      <c r="CP72" s="11">
        <v>91</v>
      </c>
      <c r="CQ72" s="11">
        <v>92</v>
      </c>
      <c r="CR72" s="11">
        <v>93</v>
      </c>
      <c r="CS72" s="11">
        <v>94</v>
      </c>
      <c r="CT72" s="11">
        <v>95</v>
      </c>
      <c r="CU72" s="11">
        <v>96</v>
      </c>
      <c r="CV72" s="11">
        <v>97</v>
      </c>
      <c r="CW72" s="11">
        <v>98</v>
      </c>
      <c r="CX72" s="11">
        <v>99</v>
      </c>
      <c r="CY72" s="11">
        <v>100</v>
      </c>
      <c r="CZ72" s="11">
        <v>100</v>
      </c>
      <c r="DA72" s="1"/>
    </row>
    <row r="73" spans="1:105" ht="15.75" customHeight="1" x14ac:dyDescent="0.3">
      <c r="A73" s="14" t="s">
        <v>99</v>
      </c>
      <c r="B73" s="1"/>
      <c r="C73" s="175">
        <f>IF(B33=$E58,$E59,0)+IF(B33=$E66,$E69,0)</f>
        <v>0</v>
      </c>
      <c r="D73" s="175">
        <f>IF(D33=$E58,$E59,0)+IF(D33=$E66,$E67,0)</f>
        <v>0</v>
      </c>
      <c r="E73" s="175">
        <f t="shared" ref="E73:BP73" si="7">IF(E33=$E58,$E59,0)+IF(E33=$E66,$E67,0)</f>
        <v>0</v>
      </c>
      <c r="F73" s="175">
        <f t="shared" si="7"/>
        <v>0</v>
      </c>
      <c r="G73" s="175">
        <f t="shared" si="7"/>
        <v>0</v>
      </c>
      <c r="H73" s="175">
        <f t="shared" si="7"/>
        <v>0</v>
      </c>
      <c r="I73" s="175">
        <f t="shared" si="7"/>
        <v>0</v>
      </c>
      <c r="J73" s="175">
        <f t="shared" si="7"/>
        <v>0</v>
      </c>
      <c r="K73" s="175">
        <f t="shared" si="7"/>
        <v>0</v>
      </c>
      <c r="L73" s="175">
        <f t="shared" si="7"/>
        <v>0</v>
      </c>
      <c r="M73" s="175">
        <f t="shared" si="7"/>
        <v>0</v>
      </c>
      <c r="N73" s="175">
        <f t="shared" si="7"/>
        <v>0</v>
      </c>
      <c r="O73" s="175">
        <f t="shared" si="7"/>
        <v>0</v>
      </c>
      <c r="P73" s="175">
        <f t="shared" si="7"/>
        <v>0</v>
      </c>
      <c r="Q73" s="175">
        <f t="shared" si="7"/>
        <v>0</v>
      </c>
      <c r="R73" s="175">
        <f t="shared" si="7"/>
        <v>0</v>
      </c>
      <c r="S73" s="175">
        <f t="shared" si="7"/>
        <v>0</v>
      </c>
      <c r="T73" s="175">
        <f t="shared" si="7"/>
        <v>0</v>
      </c>
      <c r="U73" s="175">
        <f t="shared" si="7"/>
        <v>0</v>
      </c>
      <c r="V73" s="175">
        <f t="shared" si="7"/>
        <v>0</v>
      </c>
      <c r="W73" s="175">
        <f t="shared" si="7"/>
        <v>0</v>
      </c>
      <c r="X73" s="175">
        <f t="shared" si="7"/>
        <v>0</v>
      </c>
      <c r="Y73" s="175">
        <f t="shared" si="7"/>
        <v>0</v>
      </c>
      <c r="Z73" s="175">
        <f t="shared" si="7"/>
        <v>0</v>
      </c>
      <c r="AA73" s="175">
        <f t="shared" si="7"/>
        <v>0</v>
      </c>
      <c r="AB73" s="175">
        <f t="shared" si="7"/>
        <v>0</v>
      </c>
      <c r="AC73" s="175">
        <f t="shared" si="7"/>
        <v>0</v>
      </c>
      <c r="AD73" s="175">
        <f t="shared" si="7"/>
        <v>0</v>
      </c>
      <c r="AE73" s="175">
        <f t="shared" si="7"/>
        <v>0</v>
      </c>
      <c r="AF73" s="175">
        <f t="shared" si="7"/>
        <v>0</v>
      </c>
      <c r="AG73" s="175">
        <f t="shared" si="7"/>
        <v>0</v>
      </c>
      <c r="AH73" s="175">
        <f t="shared" si="7"/>
        <v>0</v>
      </c>
      <c r="AI73" s="175">
        <f t="shared" si="7"/>
        <v>0</v>
      </c>
      <c r="AJ73" s="175">
        <f t="shared" si="7"/>
        <v>0</v>
      </c>
      <c r="AK73" s="175">
        <f t="shared" si="7"/>
        <v>0</v>
      </c>
      <c r="AL73" s="175">
        <f t="shared" si="7"/>
        <v>0</v>
      </c>
      <c r="AM73" s="175">
        <f t="shared" si="7"/>
        <v>0</v>
      </c>
      <c r="AN73" s="175">
        <f t="shared" si="7"/>
        <v>0</v>
      </c>
      <c r="AO73" s="175">
        <f t="shared" si="7"/>
        <v>0</v>
      </c>
      <c r="AP73" s="175">
        <f t="shared" si="7"/>
        <v>0</v>
      </c>
      <c r="AQ73" s="175">
        <f t="shared" si="7"/>
        <v>0</v>
      </c>
      <c r="AR73" s="175">
        <f t="shared" si="7"/>
        <v>0</v>
      </c>
      <c r="AS73" s="175">
        <f t="shared" si="7"/>
        <v>0</v>
      </c>
      <c r="AT73" s="175">
        <f t="shared" si="7"/>
        <v>0</v>
      </c>
      <c r="AU73" s="175">
        <f t="shared" si="7"/>
        <v>0</v>
      </c>
      <c r="AV73" s="175">
        <f t="shared" si="7"/>
        <v>0</v>
      </c>
      <c r="AW73" s="175">
        <f t="shared" si="7"/>
        <v>0</v>
      </c>
      <c r="AX73" s="175">
        <f t="shared" si="7"/>
        <v>0</v>
      </c>
      <c r="AY73" s="175">
        <f t="shared" si="7"/>
        <v>0</v>
      </c>
      <c r="AZ73" s="175">
        <f t="shared" si="7"/>
        <v>0</v>
      </c>
      <c r="BA73" s="175">
        <f t="shared" si="7"/>
        <v>0</v>
      </c>
      <c r="BB73" s="175">
        <f t="shared" si="7"/>
        <v>0</v>
      </c>
      <c r="BC73" s="175">
        <f t="shared" si="7"/>
        <v>0</v>
      </c>
      <c r="BD73" s="175">
        <f t="shared" si="7"/>
        <v>0</v>
      </c>
      <c r="BE73" s="175">
        <f t="shared" si="7"/>
        <v>0</v>
      </c>
      <c r="BF73" s="175">
        <f t="shared" si="7"/>
        <v>0</v>
      </c>
      <c r="BG73" s="175">
        <f t="shared" si="7"/>
        <v>0</v>
      </c>
      <c r="BH73" s="175">
        <f t="shared" si="7"/>
        <v>0</v>
      </c>
      <c r="BI73" s="175">
        <f t="shared" si="7"/>
        <v>0</v>
      </c>
      <c r="BJ73" s="175">
        <f t="shared" si="7"/>
        <v>0</v>
      </c>
      <c r="BK73" s="175">
        <f t="shared" si="7"/>
        <v>0</v>
      </c>
      <c r="BL73" s="175">
        <f t="shared" si="7"/>
        <v>0</v>
      </c>
      <c r="BM73" s="175">
        <f t="shared" si="7"/>
        <v>0</v>
      </c>
      <c r="BN73" s="175">
        <f t="shared" si="7"/>
        <v>0</v>
      </c>
      <c r="BO73" s="175">
        <f t="shared" si="7"/>
        <v>0</v>
      </c>
      <c r="BP73" s="175">
        <f t="shared" si="7"/>
        <v>0</v>
      </c>
      <c r="BQ73" s="175">
        <f t="shared" ref="BQ73:CY73" si="8">IF(BQ33=$E58,$E59,0)+IF(BQ33=$E66,$E67,0)</f>
        <v>0</v>
      </c>
      <c r="BR73" s="175">
        <f t="shared" si="8"/>
        <v>0</v>
      </c>
      <c r="BS73" s="175">
        <f t="shared" si="8"/>
        <v>0</v>
      </c>
      <c r="BT73" s="175">
        <f t="shared" si="8"/>
        <v>0</v>
      </c>
      <c r="BU73" s="175">
        <f t="shared" si="8"/>
        <v>0</v>
      </c>
      <c r="BV73" s="175">
        <f t="shared" si="8"/>
        <v>0</v>
      </c>
      <c r="BW73" s="175">
        <f t="shared" si="8"/>
        <v>0</v>
      </c>
      <c r="BX73" s="175">
        <f t="shared" si="8"/>
        <v>0</v>
      </c>
      <c r="BY73" s="175">
        <f t="shared" si="8"/>
        <v>0</v>
      </c>
      <c r="BZ73" s="175">
        <f t="shared" si="8"/>
        <v>0</v>
      </c>
      <c r="CA73" s="175">
        <f t="shared" si="8"/>
        <v>0</v>
      </c>
      <c r="CB73" s="175">
        <f t="shared" si="8"/>
        <v>0</v>
      </c>
      <c r="CC73" s="175">
        <f t="shared" si="8"/>
        <v>0</v>
      </c>
      <c r="CD73" s="175">
        <f t="shared" si="8"/>
        <v>0</v>
      </c>
      <c r="CE73" s="175">
        <f t="shared" si="8"/>
        <v>0</v>
      </c>
      <c r="CF73" s="175">
        <f t="shared" si="8"/>
        <v>0</v>
      </c>
      <c r="CG73" s="175">
        <f t="shared" si="8"/>
        <v>0</v>
      </c>
      <c r="CH73" s="175">
        <f t="shared" si="8"/>
        <v>0</v>
      </c>
      <c r="CI73" s="175">
        <f t="shared" si="8"/>
        <v>0</v>
      </c>
      <c r="CJ73" s="175">
        <f t="shared" si="8"/>
        <v>0</v>
      </c>
      <c r="CK73" s="175">
        <f t="shared" si="8"/>
        <v>0</v>
      </c>
      <c r="CL73" s="175">
        <f t="shared" si="8"/>
        <v>0</v>
      </c>
      <c r="CM73" s="175">
        <f t="shared" si="8"/>
        <v>0</v>
      </c>
      <c r="CN73" s="175">
        <f t="shared" si="8"/>
        <v>0</v>
      </c>
      <c r="CO73" s="175">
        <f t="shared" si="8"/>
        <v>0</v>
      </c>
      <c r="CP73" s="175">
        <f t="shared" si="8"/>
        <v>0</v>
      </c>
      <c r="CQ73" s="175">
        <f t="shared" si="8"/>
        <v>0</v>
      </c>
      <c r="CR73" s="175">
        <f t="shared" si="8"/>
        <v>0</v>
      </c>
      <c r="CS73" s="175">
        <f t="shared" si="8"/>
        <v>0</v>
      </c>
      <c r="CT73" s="175">
        <f t="shared" si="8"/>
        <v>0</v>
      </c>
      <c r="CU73" s="175">
        <f t="shared" si="8"/>
        <v>0</v>
      </c>
      <c r="CV73" s="175">
        <f t="shared" si="8"/>
        <v>0</v>
      </c>
      <c r="CW73" s="175">
        <f t="shared" si="8"/>
        <v>0</v>
      </c>
      <c r="CX73" s="175">
        <f t="shared" si="8"/>
        <v>0</v>
      </c>
      <c r="CY73" s="175">
        <f t="shared" si="8"/>
        <v>0</v>
      </c>
      <c r="CZ73" s="175">
        <f>IF(CZ33=$E58,$E59,0)+IF(CZ33=$E66,$E69,0)</f>
        <v>0</v>
      </c>
      <c r="DA73" s="1"/>
    </row>
    <row r="74" spans="1:105" ht="15.75" customHeight="1" x14ac:dyDescent="0.3">
      <c r="A74" s="14" t="s">
        <v>275</v>
      </c>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row>
    <row r="75" spans="1:105"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row>
    <row r="76" spans="1:105" ht="15.75" customHeight="1" x14ac:dyDescent="0.35">
      <c r="A76" s="10" t="s">
        <v>276</v>
      </c>
      <c r="B76" s="10"/>
      <c r="C76" s="11">
        <v>0</v>
      </c>
      <c r="D76" s="11">
        <v>1</v>
      </c>
      <c r="E76" s="11">
        <v>2</v>
      </c>
      <c r="F76" s="11">
        <v>3</v>
      </c>
      <c r="G76" s="11">
        <v>4</v>
      </c>
      <c r="H76" s="11">
        <v>5</v>
      </c>
      <c r="I76" s="11">
        <v>6</v>
      </c>
      <c r="J76" s="11">
        <v>7</v>
      </c>
      <c r="K76" s="11">
        <v>8</v>
      </c>
      <c r="L76" s="11">
        <v>9</v>
      </c>
      <c r="M76" s="11">
        <v>10</v>
      </c>
      <c r="N76" s="11">
        <v>11</v>
      </c>
      <c r="O76" s="11">
        <v>12</v>
      </c>
      <c r="P76" s="11">
        <v>13</v>
      </c>
      <c r="Q76" s="11">
        <v>14</v>
      </c>
      <c r="R76" s="11">
        <v>15</v>
      </c>
      <c r="S76" s="11">
        <v>16</v>
      </c>
      <c r="T76" s="11">
        <v>17</v>
      </c>
      <c r="U76" s="11">
        <v>18</v>
      </c>
      <c r="V76" s="11">
        <v>19</v>
      </c>
      <c r="W76" s="11">
        <v>20</v>
      </c>
      <c r="X76" s="11">
        <v>21</v>
      </c>
      <c r="Y76" s="11">
        <v>22</v>
      </c>
      <c r="Z76" s="11">
        <v>23</v>
      </c>
      <c r="AA76" s="11">
        <v>24</v>
      </c>
      <c r="AB76" s="11">
        <v>25</v>
      </c>
      <c r="AC76" s="11">
        <v>26</v>
      </c>
      <c r="AD76" s="11">
        <v>27</v>
      </c>
      <c r="AE76" s="11">
        <v>28</v>
      </c>
      <c r="AF76" s="11">
        <v>29</v>
      </c>
      <c r="AG76" s="11">
        <v>30</v>
      </c>
      <c r="AH76" s="11">
        <v>31</v>
      </c>
      <c r="AI76" s="11">
        <v>32</v>
      </c>
      <c r="AJ76" s="11">
        <v>33</v>
      </c>
      <c r="AK76" s="11">
        <v>34</v>
      </c>
      <c r="AL76" s="11">
        <v>35</v>
      </c>
      <c r="AM76" s="11">
        <v>36</v>
      </c>
      <c r="AN76" s="11">
        <v>37</v>
      </c>
      <c r="AO76" s="11">
        <v>38</v>
      </c>
      <c r="AP76" s="11">
        <v>39</v>
      </c>
      <c r="AQ76" s="11">
        <v>40</v>
      </c>
      <c r="AR76" s="11">
        <v>41</v>
      </c>
      <c r="AS76" s="11">
        <v>42</v>
      </c>
      <c r="AT76" s="11">
        <v>43</v>
      </c>
      <c r="AU76" s="11">
        <v>44</v>
      </c>
      <c r="AV76" s="11">
        <v>45</v>
      </c>
      <c r="AW76" s="11">
        <v>46</v>
      </c>
      <c r="AX76" s="11">
        <v>47</v>
      </c>
      <c r="AY76" s="11">
        <v>48</v>
      </c>
      <c r="AZ76" s="11">
        <v>49</v>
      </c>
      <c r="BA76" s="11">
        <v>50</v>
      </c>
      <c r="BB76" s="11">
        <v>51</v>
      </c>
      <c r="BC76" s="11">
        <v>52</v>
      </c>
      <c r="BD76" s="11">
        <v>53</v>
      </c>
      <c r="BE76" s="11">
        <v>54</v>
      </c>
      <c r="BF76" s="11">
        <v>55</v>
      </c>
      <c r="BG76" s="11">
        <v>56</v>
      </c>
      <c r="BH76" s="11">
        <v>57</v>
      </c>
      <c r="BI76" s="11">
        <v>58</v>
      </c>
      <c r="BJ76" s="11">
        <v>59</v>
      </c>
      <c r="BK76" s="11">
        <v>60</v>
      </c>
      <c r="BL76" s="11">
        <v>61</v>
      </c>
      <c r="BM76" s="11">
        <v>62</v>
      </c>
      <c r="BN76" s="11">
        <v>63</v>
      </c>
      <c r="BO76" s="11">
        <v>64</v>
      </c>
      <c r="BP76" s="11">
        <v>65</v>
      </c>
      <c r="BQ76" s="11">
        <v>66</v>
      </c>
      <c r="BR76" s="11">
        <v>67</v>
      </c>
      <c r="BS76" s="11">
        <v>68</v>
      </c>
      <c r="BT76" s="11">
        <v>69</v>
      </c>
      <c r="BU76" s="11">
        <v>70</v>
      </c>
      <c r="BV76" s="11">
        <v>71</v>
      </c>
      <c r="BW76" s="11">
        <v>72</v>
      </c>
      <c r="BX76" s="11">
        <v>73</v>
      </c>
      <c r="BY76" s="11">
        <v>74</v>
      </c>
      <c r="BZ76" s="11">
        <v>75</v>
      </c>
      <c r="CA76" s="11">
        <v>76</v>
      </c>
      <c r="CB76" s="11">
        <v>77</v>
      </c>
      <c r="CC76" s="11">
        <v>78</v>
      </c>
      <c r="CD76" s="11">
        <v>79</v>
      </c>
      <c r="CE76" s="11">
        <v>80</v>
      </c>
      <c r="CF76" s="11">
        <v>81</v>
      </c>
      <c r="CG76" s="11">
        <v>82</v>
      </c>
      <c r="CH76" s="11">
        <v>83</v>
      </c>
      <c r="CI76" s="11">
        <v>84</v>
      </c>
      <c r="CJ76" s="11">
        <v>85</v>
      </c>
      <c r="CK76" s="11">
        <v>86</v>
      </c>
      <c r="CL76" s="11">
        <v>87</v>
      </c>
      <c r="CM76" s="11">
        <v>88</v>
      </c>
      <c r="CN76" s="11">
        <v>89</v>
      </c>
      <c r="CO76" s="11">
        <v>90</v>
      </c>
      <c r="CP76" s="11">
        <v>91</v>
      </c>
      <c r="CQ76" s="11">
        <v>92</v>
      </c>
      <c r="CR76" s="11">
        <v>93</v>
      </c>
      <c r="CS76" s="11">
        <v>94</v>
      </c>
      <c r="CT76" s="11">
        <v>95</v>
      </c>
      <c r="CU76" s="11">
        <v>96</v>
      </c>
      <c r="CV76" s="11">
        <v>97</v>
      </c>
      <c r="CW76" s="11">
        <v>98</v>
      </c>
      <c r="CX76" s="11">
        <v>99</v>
      </c>
      <c r="CY76" s="11">
        <v>100</v>
      </c>
      <c r="CZ76" s="11">
        <v>100</v>
      </c>
      <c r="DA76" s="1"/>
    </row>
    <row r="77" spans="1:105" ht="15.75" customHeight="1" x14ac:dyDescent="0.3">
      <c r="A77" s="14" t="s">
        <v>211</v>
      </c>
      <c r="B77" s="1"/>
      <c r="C77" s="19">
        <f>-(C36+C42)</f>
        <v>0</v>
      </c>
      <c r="D77" s="19">
        <f t="shared" ref="D77:CZ77" si="9">D73-D55</f>
        <v>0</v>
      </c>
      <c r="E77" s="19">
        <f t="shared" si="9"/>
        <v>0</v>
      </c>
      <c r="F77" s="19">
        <f t="shared" si="9"/>
        <v>0</v>
      </c>
      <c r="G77" s="19">
        <f t="shared" si="9"/>
        <v>0</v>
      </c>
      <c r="H77" s="19">
        <f t="shared" si="9"/>
        <v>0</v>
      </c>
      <c r="I77" s="19">
        <f t="shared" si="9"/>
        <v>0</v>
      </c>
      <c r="J77" s="19">
        <f t="shared" si="9"/>
        <v>0</v>
      </c>
      <c r="K77" s="19">
        <f t="shared" si="9"/>
        <v>0</v>
      </c>
      <c r="L77" s="19">
        <f t="shared" si="9"/>
        <v>0</v>
      </c>
      <c r="M77" s="19">
        <f t="shared" si="9"/>
        <v>0</v>
      </c>
      <c r="N77" s="19">
        <f t="shared" si="9"/>
        <v>0</v>
      </c>
      <c r="O77" s="19">
        <f t="shared" si="9"/>
        <v>0</v>
      </c>
      <c r="P77" s="19">
        <f t="shared" si="9"/>
        <v>0</v>
      </c>
      <c r="Q77" s="19">
        <f t="shared" si="9"/>
        <v>0</v>
      </c>
      <c r="R77" s="19">
        <f t="shared" si="9"/>
        <v>0</v>
      </c>
      <c r="S77" s="19">
        <f t="shared" si="9"/>
        <v>0</v>
      </c>
      <c r="T77" s="19">
        <f t="shared" si="9"/>
        <v>0</v>
      </c>
      <c r="U77" s="19">
        <f t="shared" si="9"/>
        <v>0</v>
      </c>
      <c r="V77" s="19">
        <f t="shared" si="9"/>
        <v>0</v>
      </c>
      <c r="W77" s="19">
        <f t="shared" si="9"/>
        <v>0</v>
      </c>
      <c r="X77" s="19">
        <f t="shared" si="9"/>
        <v>0</v>
      </c>
      <c r="Y77" s="19">
        <f t="shared" si="9"/>
        <v>0</v>
      </c>
      <c r="Z77" s="19">
        <f t="shared" si="9"/>
        <v>0</v>
      </c>
      <c r="AA77" s="19">
        <f t="shared" si="9"/>
        <v>0</v>
      </c>
      <c r="AB77" s="19">
        <f t="shared" si="9"/>
        <v>0</v>
      </c>
      <c r="AC77" s="19">
        <f t="shared" si="9"/>
        <v>0</v>
      </c>
      <c r="AD77" s="19">
        <f t="shared" si="9"/>
        <v>0</v>
      </c>
      <c r="AE77" s="19">
        <f t="shared" si="9"/>
        <v>0</v>
      </c>
      <c r="AF77" s="19">
        <f t="shared" si="9"/>
        <v>0</v>
      </c>
      <c r="AG77" s="19">
        <f t="shared" si="9"/>
        <v>0</v>
      </c>
      <c r="AH77" s="19">
        <f t="shared" si="9"/>
        <v>0</v>
      </c>
      <c r="AI77" s="19">
        <f t="shared" si="9"/>
        <v>0</v>
      </c>
      <c r="AJ77" s="19">
        <f t="shared" si="9"/>
        <v>0</v>
      </c>
      <c r="AK77" s="19">
        <f t="shared" si="9"/>
        <v>0</v>
      </c>
      <c r="AL77" s="19">
        <f t="shared" si="9"/>
        <v>0</v>
      </c>
      <c r="AM77" s="19">
        <f t="shared" si="9"/>
        <v>0</v>
      </c>
      <c r="AN77" s="19">
        <f t="shared" si="9"/>
        <v>0</v>
      </c>
      <c r="AO77" s="19">
        <f t="shared" si="9"/>
        <v>0</v>
      </c>
      <c r="AP77" s="19">
        <f t="shared" si="9"/>
        <v>0</v>
      </c>
      <c r="AQ77" s="19">
        <f t="shared" si="9"/>
        <v>0</v>
      </c>
      <c r="AR77" s="19">
        <f t="shared" si="9"/>
        <v>0</v>
      </c>
      <c r="AS77" s="19">
        <f t="shared" si="9"/>
        <v>0</v>
      </c>
      <c r="AT77" s="19">
        <f t="shared" si="9"/>
        <v>0</v>
      </c>
      <c r="AU77" s="19">
        <f t="shared" si="9"/>
        <v>0</v>
      </c>
      <c r="AV77" s="19">
        <f t="shared" si="9"/>
        <v>0</v>
      </c>
      <c r="AW77" s="19">
        <f t="shared" si="9"/>
        <v>0</v>
      </c>
      <c r="AX77" s="19">
        <f t="shared" si="9"/>
        <v>0</v>
      </c>
      <c r="AY77" s="19">
        <f t="shared" si="9"/>
        <v>0</v>
      </c>
      <c r="AZ77" s="19">
        <f t="shared" si="9"/>
        <v>0</v>
      </c>
      <c r="BA77" s="19">
        <f t="shared" si="9"/>
        <v>0</v>
      </c>
      <c r="BB77" s="19">
        <f t="shared" si="9"/>
        <v>0</v>
      </c>
      <c r="BC77" s="19">
        <f t="shared" si="9"/>
        <v>0</v>
      </c>
      <c r="BD77" s="19">
        <f t="shared" si="9"/>
        <v>0</v>
      </c>
      <c r="BE77" s="19">
        <f t="shared" si="9"/>
        <v>0</v>
      </c>
      <c r="BF77" s="19">
        <f t="shared" si="9"/>
        <v>0</v>
      </c>
      <c r="BG77" s="19">
        <f t="shared" si="9"/>
        <v>0</v>
      </c>
      <c r="BH77" s="19">
        <f t="shared" si="9"/>
        <v>0</v>
      </c>
      <c r="BI77" s="19">
        <f t="shared" si="9"/>
        <v>0</v>
      </c>
      <c r="BJ77" s="19">
        <f t="shared" si="9"/>
        <v>0</v>
      </c>
      <c r="BK77" s="19">
        <f t="shared" si="9"/>
        <v>0</v>
      </c>
      <c r="BL77" s="19">
        <f t="shared" si="9"/>
        <v>0</v>
      </c>
      <c r="BM77" s="19">
        <f t="shared" si="9"/>
        <v>0</v>
      </c>
      <c r="BN77" s="19">
        <f t="shared" si="9"/>
        <v>0</v>
      </c>
      <c r="BO77" s="19">
        <f t="shared" si="9"/>
        <v>0</v>
      </c>
      <c r="BP77" s="19">
        <f t="shared" si="9"/>
        <v>0</v>
      </c>
      <c r="BQ77" s="19">
        <f t="shared" si="9"/>
        <v>0</v>
      </c>
      <c r="BR77" s="19">
        <f t="shared" si="9"/>
        <v>0</v>
      </c>
      <c r="BS77" s="19">
        <f t="shared" si="9"/>
        <v>0</v>
      </c>
      <c r="BT77" s="19">
        <f t="shared" si="9"/>
        <v>0</v>
      </c>
      <c r="BU77" s="19">
        <f t="shared" si="9"/>
        <v>0</v>
      </c>
      <c r="BV77" s="19">
        <f t="shared" si="9"/>
        <v>0</v>
      </c>
      <c r="BW77" s="19">
        <f t="shared" si="9"/>
        <v>0</v>
      </c>
      <c r="BX77" s="19">
        <f t="shared" si="9"/>
        <v>0</v>
      </c>
      <c r="BY77" s="19">
        <f t="shared" si="9"/>
        <v>0</v>
      </c>
      <c r="BZ77" s="19">
        <f t="shared" si="9"/>
        <v>0</v>
      </c>
      <c r="CA77" s="19">
        <f t="shared" si="9"/>
        <v>0</v>
      </c>
      <c r="CB77" s="19">
        <f t="shared" si="9"/>
        <v>0</v>
      </c>
      <c r="CC77" s="19">
        <f t="shared" si="9"/>
        <v>0</v>
      </c>
      <c r="CD77" s="19">
        <f t="shared" si="9"/>
        <v>0</v>
      </c>
      <c r="CE77" s="19">
        <f t="shared" si="9"/>
        <v>0</v>
      </c>
      <c r="CF77" s="19">
        <f t="shared" si="9"/>
        <v>0</v>
      </c>
      <c r="CG77" s="19">
        <f t="shared" si="9"/>
        <v>0</v>
      </c>
      <c r="CH77" s="19">
        <f t="shared" si="9"/>
        <v>0</v>
      </c>
      <c r="CI77" s="19">
        <f t="shared" si="9"/>
        <v>0</v>
      </c>
      <c r="CJ77" s="19">
        <f t="shared" si="9"/>
        <v>0</v>
      </c>
      <c r="CK77" s="19">
        <f t="shared" si="9"/>
        <v>0</v>
      </c>
      <c r="CL77" s="19">
        <f t="shared" si="9"/>
        <v>0</v>
      </c>
      <c r="CM77" s="19">
        <f t="shared" si="9"/>
        <v>0</v>
      </c>
      <c r="CN77" s="19">
        <f t="shared" si="9"/>
        <v>0</v>
      </c>
      <c r="CO77" s="19">
        <f t="shared" si="9"/>
        <v>0</v>
      </c>
      <c r="CP77" s="19">
        <f t="shared" si="9"/>
        <v>0</v>
      </c>
      <c r="CQ77" s="19">
        <f t="shared" si="9"/>
        <v>0</v>
      </c>
      <c r="CR77" s="19">
        <f t="shared" si="9"/>
        <v>0</v>
      </c>
      <c r="CS77" s="19">
        <f t="shared" si="9"/>
        <v>0</v>
      </c>
      <c r="CT77" s="19">
        <f t="shared" si="9"/>
        <v>0</v>
      </c>
      <c r="CU77" s="19">
        <f t="shared" si="9"/>
        <v>0</v>
      </c>
      <c r="CV77" s="19">
        <f t="shared" si="9"/>
        <v>0</v>
      </c>
      <c r="CW77" s="19">
        <f t="shared" si="9"/>
        <v>0</v>
      </c>
      <c r="CX77" s="19">
        <f t="shared" si="9"/>
        <v>0</v>
      </c>
      <c r="CY77" s="19">
        <f t="shared" si="9"/>
        <v>0</v>
      </c>
      <c r="CZ77" s="19">
        <f t="shared" si="9"/>
        <v>0</v>
      </c>
      <c r="DA77" s="1"/>
    </row>
    <row r="78" spans="1:105" ht="15.75" customHeight="1" x14ac:dyDescent="0.3">
      <c r="A78" s="14"/>
      <c r="B78" s="1"/>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1"/>
    </row>
    <row r="79" spans="1:105" ht="15.75" customHeight="1" x14ac:dyDescent="0.3">
      <c r="A79" s="14" t="s">
        <v>277</v>
      </c>
      <c r="B79" s="1"/>
      <c r="C79" s="19">
        <f>SUM(C77:CY77)</f>
        <v>0</v>
      </c>
      <c r="D79" s="1"/>
      <c r="E79" s="1" t="s">
        <v>219</v>
      </c>
      <c r="F79" s="187">
        <f t="array" ref="F79">NPV('Economische variabelen'!C7,CALC_Bos!C58:CY58)</f>
        <v>0</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row>
    <row r="80" spans="1:105" ht="15.75" customHeight="1" x14ac:dyDescent="0.3">
      <c r="A80" s="14" t="s">
        <v>278</v>
      </c>
      <c r="B80" s="1"/>
      <c r="C80" s="19">
        <f>IF(C79&lt;&gt;0,C79/E25,0)</f>
        <v>0</v>
      </c>
      <c r="D80" s="1"/>
      <c r="E80" s="1"/>
      <c r="F80" s="187"/>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row>
    <row r="81" spans="1:106" ht="15.75" customHeight="1" x14ac:dyDescent="0.3">
      <c r="A81" s="14" t="s">
        <v>280</v>
      </c>
      <c r="B81" s="1"/>
      <c r="C81" s="19">
        <f>IF(AND(E62&lt;&gt;0,E70&lt;&gt;0),AVERAGE(E62,E70),IF(E62&lt;&gt;0,E62,IF(E70&lt;&gt;0,E70,0)))</f>
        <v>0</v>
      </c>
      <c r="D81" s="1"/>
      <c r="E81" s="1"/>
      <c r="F81" s="187"/>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row>
    <row r="82" spans="1:106" ht="15.75" customHeight="1" x14ac:dyDescent="0.3">
      <c r="A82" s="14" t="s">
        <v>281</v>
      </c>
      <c r="B82" s="1"/>
      <c r="C82" s="19">
        <f>C81+B29</f>
        <v>0</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row>
    <row r="83" spans="1:106"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row>
    <row r="84" spans="1:106" ht="15.75" customHeight="1" x14ac:dyDescent="0.25"/>
    <row r="85" spans="1:106" ht="15.75" customHeight="1" x14ac:dyDescent="0.25"/>
    <row r="86" spans="1:106" ht="15.75" customHeight="1" x14ac:dyDescent="0.4">
      <c r="A86" s="5" t="s">
        <v>282</v>
      </c>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row>
    <row r="87" spans="1:106" ht="15.75" customHeight="1" x14ac:dyDescent="0.45">
      <c r="A87" s="1"/>
      <c r="B87" s="179"/>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row>
    <row r="88" spans="1:106" ht="15.75" customHeight="1" x14ac:dyDescent="0.35">
      <c r="A88" s="10" t="s">
        <v>248</v>
      </c>
      <c r="B88" s="1"/>
      <c r="C88" s="1"/>
      <c r="D88" s="10" t="s">
        <v>249</v>
      </c>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row>
    <row r="89" spans="1:106" ht="15.75" customHeight="1" x14ac:dyDescent="0.3">
      <c r="A89" s="14"/>
      <c r="B89" s="1"/>
      <c r="C89" s="1"/>
      <c r="D89" s="9"/>
      <c r="E89" s="1"/>
      <c r="F89" s="1"/>
      <c r="G89" s="1"/>
      <c r="H89" s="1" t="s">
        <v>250</v>
      </c>
      <c r="I89" s="1" t="s">
        <v>251</v>
      </c>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row>
    <row r="90" spans="1:106" ht="15.75" customHeight="1" x14ac:dyDescent="0.3">
      <c r="A90" s="14" t="s">
        <v>252</v>
      </c>
      <c r="B90" s="174">
        <f>IF('Invoer - uitgebreid'!F19&gt;0,(Invoer!H15*'Economische variabelen'!D198+'Economische variabelen'!D199*Invoer!I15+Invoer!J15*'Economische variabelen'!D200+'Economische variabelen'!D201*Invoer!K15)/'Invoer - uitgebreid'!F19,0)</f>
        <v>0</v>
      </c>
      <c r="C90" s="1"/>
      <c r="D90" s="1" t="s">
        <v>253</v>
      </c>
      <c r="E90" s="194">
        <f>'Invoer - uitgebreid'!F19</f>
        <v>0</v>
      </c>
      <c r="F90" s="1"/>
      <c r="G90" s="1" t="s">
        <v>17</v>
      </c>
      <c r="H90" s="13">
        <f>IF('Invoer - uitgebreid'!F20="Snelgroeiende bomen",'Invoer - uitgebreid'!F19,0)+IF('Invoer - uitgebreid'!F20="Mix",'Invoer - uitgebreid'!F19*0.5,0)</f>
        <v>0</v>
      </c>
      <c r="I90" s="13">
        <f>IF('Invoer - uitgebreid'!F20="Snelgroeiende bomen",CALC_Agroforestry!E94,0)+IF('Invoer - uitgebreid'!F20="Mix",E94*0.5,0)</f>
        <v>0</v>
      </c>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row>
    <row r="91" spans="1:106" ht="15.75" customHeight="1" x14ac:dyDescent="0.3">
      <c r="A91" s="198" t="s">
        <v>254</v>
      </c>
      <c r="B91" s="199">
        <f>'Economische variabelen'!D194</f>
        <v>0.1</v>
      </c>
      <c r="C91" s="1"/>
      <c r="D91" s="1" t="s">
        <v>255</v>
      </c>
      <c r="E91" s="199">
        <f>'Economische variabelen'!D190</f>
        <v>0.75</v>
      </c>
      <c r="F91" s="1"/>
      <c r="G91" s="1" t="s">
        <v>18</v>
      </c>
      <c r="H91" s="13">
        <f>IF('Invoer - uitgebreid'!F20="Traaggroeiende bomen",'Invoer - uitgebreid'!F19,0)+IF('Invoer - uitgebreid'!F20="Mix",'Invoer - uitgebreid'!F19*0.5,0)</f>
        <v>0</v>
      </c>
      <c r="I91" s="13">
        <f>IF('Invoer - uitgebreid'!F20="Traaggroeiende bomen",CALC_Agroforestry!E94,0)+IF('Invoer - uitgebreid'!F20="Mix",E94*0.5,0)</f>
        <v>0</v>
      </c>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row>
    <row r="92" spans="1:106" ht="15.75" customHeight="1" x14ac:dyDescent="0.3">
      <c r="A92" s="14" t="s">
        <v>256</v>
      </c>
      <c r="B92" s="199">
        <f>(1-'Economische variabelen'!D190)</f>
        <v>0.25</v>
      </c>
      <c r="C92" s="1"/>
      <c r="D92" s="1" t="s">
        <v>90</v>
      </c>
      <c r="E92" s="194">
        <f>'Economische variabelen'!D193</f>
        <v>50</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row>
    <row r="93" spans="1:106" ht="15.75" customHeight="1" x14ac:dyDescent="0.3">
      <c r="A93" s="14" t="s">
        <v>257</v>
      </c>
      <c r="B93" s="194">
        <f>E90*(1-B92)</f>
        <v>0</v>
      </c>
      <c r="C93" s="1"/>
      <c r="D93" s="1"/>
      <c r="E93" s="194"/>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row>
    <row r="94" spans="1:106" ht="15.75" customHeight="1" x14ac:dyDescent="0.3">
      <c r="A94" s="14" t="s">
        <v>258</v>
      </c>
      <c r="B94" s="19">
        <f>B90*(1-B92)*(1+B91)</f>
        <v>0</v>
      </c>
      <c r="C94" s="1"/>
      <c r="D94" s="196" t="s">
        <v>259</v>
      </c>
      <c r="E94" s="194">
        <f>E90*E92</f>
        <v>0</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row>
    <row r="95" spans="1:106"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row>
    <row r="96" spans="1:106"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row>
    <row r="97" spans="1:104" ht="15.75" customHeight="1" x14ac:dyDescent="0.35">
      <c r="A97" s="10" t="s">
        <v>45</v>
      </c>
      <c r="B97" s="10" t="s">
        <v>260</v>
      </c>
      <c r="C97" s="11" t="s">
        <v>75</v>
      </c>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row>
    <row r="98" spans="1:104" ht="15.75" customHeight="1" x14ac:dyDescent="0.35">
      <c r="A98" s="11" t="s">
        <v>100</v>
      </c>
      <c r="B98" s="10"/>
      <c r="C98" s="11">
        <v>0</v>
      </c>
      <c r="D98" s="11">
        <v>1</v>
      </c>
      <c r="E98" s="11">
        <v>2</v>
      </c>
      <c r="F98" s="11">
        <v>3</v>
      </c>
      <c r="G98" s="11">
        <v>4</v>
      </c>
      <c r="H98" s="11">
        <v>5</v>
      </c>
      <c r="I98" s="11">
        <v>6</v>
      </c>
      <c r="J98" s="11">
        <v>7</v>
      </c>
      <c r="K98" s="11">
        <v>8</v>
      </c>
      <c r="L98" s="11">
        <v>9</v>
      </c>
      <c r="M98" s="11">
        <v>10</v>
      </c>
      <c r="N98" s="11">
        <v>11</v>
      </c>
      <c r="O98" s="11">
        <v>12</v>
      </c>
      <c r="P98" s="11">
        <v>13</v>
      </c>
      <c r="Q98" s="11">
        <v>14</v>
      </c>
      <c r="R98" s="11">
        <v>15</v>
      </c>
      <c r="S98" s="11">
        <v>16</v>
      </c>
      <c r="T98" s="11">
        <v>17</v>
      </c>
      <c r="U98" s="11">
        <v>18</v>
      </c>
      <c r="V98" s="11">
        <v>19</v>
      </c>
      <c r="W98" s="11">
        <v>20</v>
      </c>
      <c r="X98" s="11">
        <v>21</v>
      </c>
      <c r="Y98" s="11">
        <v>22</v>
      </c>
      <c r="Z98" s="11">
        <v>23</v>
      </c>
      <c r="AA98" s="11">
        <v>24</v>
      </c>
      <c r="AB98" s="11">
        <v>25</v>
      </c>
      <c r="AC98" s="11">
        <v>26</v>
      </c>
      <c r="AD98" s="11">
        <v>27</v>
      </c>
      <c r="AE98" s="11">
        <v>28</v>
      </c>
      <c r="AF98" s="11">
        <v>29</v>
      </c>
      <c r="AG98" s="11">
        <v>30</v>
      </c>
      <c r="AH98" s="11">
        <v>31</v>
      </c>
      <c r="AI98" s="11">
        <v>32</v>
      </c>
      <c r="AJ98" s="11">
        <v>33</v>
      </c>
      <c r="AK98" s="11">
        <v>34</v>
      </c>
      <c r="AL98" s="11">
        <v>35</v>
      </c>
      <c r="AM98" s="11">
        <v>36</v>
      </c>
      <c r="AN98" s="11">
        <v>37</v>
      </c>
      <c r="AO98" s="11">
        <v>38</v>
      </c>
      <c r="AP98" s="11">
        <v>39</v>
      </c>
      <c r="AQ98" s="11">
        <v>40</v>
      </c>
      <c r="AR98" s="11">
        <v>41</v>
      </c>
      <c r="AS98" s="11">
        <v>42</v>
      </c>
      <c r="AT98" s="11">
        <v>43</v>
      </c>
      <c r="AU98" s="11">
        <v>44</v>
      </c>
      <c r="AV98" s="11">
        <v>45</v>
      </c>
      <c r="AW98" s="11">
        <v>46</v>
      </c>
      <c r="AX98" s="11">
        <v>47</v>
      </c>
      <c r="AY98" s="11">
        <v>48</v>
      </c>
      <c r="AZ98" s="11">
        <v>49</v>
      </c>
      <c r="BA98" s="11">
        <v>50</v>
      </c>
      <c r="BB98" s="11">
        <v>51</v>
      </c>
      <c r="BC98" s="11">
        <v>52</v>
      </c>
      <c r="BD98" s="11">
        <v>53</v>
      </c>
      <c r="BE98" s="11">
        <v>54</v>
      </c>
      <c r="BF98" s="11">
        <v>55</v>
      </c>
      <c r="BG98" s="11">
        <v>56</v>
      </c>
      <c r="BH98" s="11">
        <v>57</v>
      </c>
      <c r="BI98" s="11">
        <v>58</v>
      </c>
      <c r="BJ98" s="11">
        <v>59</v>
      </c>
      <c r="BK98" s="11">
        <v>60</v>
      </c>
      <c r="BL98" s="11">
        <v>61</v>
      </c>
      <c r="BM98" s="11">
        <v>62</v>
      </c>
      <c r="BN98" s="11">
        <v>63</v>
      </c>
      <c r="BO98" s="11">
        <v>64</v>
      </c>
      <c r="BP98" s="11">
        <v>65</v>
      </c>
      <c r="BQ98" s="11">
        <v>66</v>
      </c>
      <c r="BR98" s="11">
        <v>67</v>
      </c>
      <c r="BS98" s="11">
        <v>68</v>
      </c>
      <c r="BT98" s="11">
        <v>69</v>
      </c>
      <c r="BU98" s="11">
        <v>70</v>
      </c>
      <c r="BV98" s="11">
        <v>71</v>
      </c>
      <c r="BW98" s="11">
        <v>72</v>
      </c>
      <c r="BX98" s="11">
        <v>73</v>
      </c>
      <c r="BY98" s="11">
        <v>74</v>
      </c>
      <c r="BZ98" s="11">
        <v>75</v>
      </c>
      <c r="CA98" s="11">
        <v>76</v>
      </c>
      <c r="CB98" s="11">
        <v>77</v>
      </c>
      <c r="CC98" s="11">
        <v>78</v>
      </c>
      <c r="CD98" s="11">
        <v>79</v>
      </c>
      <c r="CE98" s="11">
        <v>80</v>
      </c>
      <c r="CF98" s="11">
        <v>81</v>
      </c>
      <c r="CG98" s="11">
        <v>82</v>
      </c>
      <c r="CH98" s="11">
        <v>83</v>
      </c>
      <c r="CI98" s="11">
        <v>84</v>
      </c>
      <c r="CJ98" s="11">
        <v>85</v>
      </c>
      <c r="CK98" s="11">
        <v>86</v>
      </c>
      <c r="CL98" s="11">
        <v>87</v>
      </c>
      <c r="CM98" s="11">
        <v>88</v>
      </c>
      <c r="CN98" s="11">
        <v>89</v>
      </c>
      <c r="CO98" s="11">
        <v>90</v>
      </c>
      <c r="CP98" s="11">
        <v>91</v>
      </c>
      <c r="CQ98" s="11">
        <v>92</v>
      </c>
      <c r="CR98" s="11">
        <v>93</v>
      </c>
      <c r="CS98" s="11">
        <v>94</v>
      </c>
      <c r="CT98" s="11">
        <v>95</v>
      </c>
      <c r="CU98" s="11">
        <v>96</v>
      </c>
      <c r="CV98" s="11">
        <v>97</v>
      </c>
      <c r="CW98" s="11">
        <v>98</v>
      </c>
      <c r="CX98" s="11">
        <v>99</v>
      </c>
      <c r="CY98" s="11">
        <v>100</v>
      </c>
      <c r="CZ98" s="1"/>
    </row>
    <row r="99" spans="1:104" ht="15.75" customHeight="1" x14ac:dyDescent="0.3">
      <c r="A99" s="14" t="s">
        <v>261</v>
      </c>
      <c r="B99" s="174">
        <f>'Economische variabelen'!I191</f>
        <v>5</v>
      </c>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row>
    <row r="100" spans="1:104" ht="15.75" customHeight="1" x14ac:dyDescent="0.3">
      <c r="A100" s="14" t="s">
        <v>47</v>
      </c>
      <c r="B100" s="174">
        <f>'Economische variabelen'!I192</f>
        <v>8.5</v>
      </c>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row>
    <row r="101" spans="1:104" ht="15.75" customHeight="1" x14ac:dyDescent="0.3">
      <c r="A101" s="7" t="s">
        <v>65</v>
      </c>
      <c r="B101" s="174">
        <f>SUM(B99:B100)</f>
        <v>13.5</v>
      </c>
      <c r="C101" s="176">
        <f>B101*I90</f>
        <v>0</v>
      </c>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row>
    <row r="102" spans="1:104" ht="15.75" customHeight="1" x14ac:dyDescent="0.3">
      <c r="A102" s="14"/>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row>
    <row r="103" spans="1:104" ht="15.75" customHeight="1" x14ac:dyDescent="0.35">
      <c r="A103" s="11" t="s">
        <v>111</v>
      </c>
      <c r="B103" s="10"/>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row>
    <row r="104" spans="1:104" ht="15.75" customHeight="1" x14ac:dyDescent="0.3">
      <c r="A104" s="14" t="s">
        <v>261</v>
      </c>
      <c r="B104" s="174">
        <f>'Economische variabelen'!I191</f>
        <v>5</v>
      </c>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row>
    <row r="105" spans="1:104" ht="15.75" customHeight="1" x14ac:dyDescent="0.3">
      <c r="A105" s="14" t="s">
        <v>47</v>
      </c>
      <c r="B105" s="174">
        <f>'Economische variabelen'!I192</f>
        <v>8.5</v>
      </c>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row>
    <row r="106" spans="1:104"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row>
    <row r="107" spans="1:104" ht="15.75" customHeight="1" x14ac:dyDescent="0.3">
      <c r="A107" s="7" t="s">
        <v>65</v>
      </c>
      <c r="B107" s="174">
        <f>SUM(B99:B100)</f>
        <v>13.5</v>
      </c>
      <c r="C107" s="176">
        <f>B107*I91</f>
        <v>0</v>
      </c>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row>
    <row r="108" spans="1:104"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row>
    <row r="109" spans="1:104" ht="15.75" customHeight="1" x14ac:dyDescent="0.35">
      <c r="A109" s="10" t="s">
        <v>48</v>
      </c>
      <c r="B109" s="10" t="s">
        <v>161</v>
      </c>
      <c r="C109" s="11">
        <v>0</v>
      </c>
      <c r="D109" s="11">
        <v>1</v>
      </c>
      <c r="E109" s="11">
        <v>2</v>
      </c>
      <c r="F109" s="11">
        <v>3</v>
      </c>
      <c r="G109" s="11">
        <v>4</v>
      </c>
      <c r="H109" s="11">
        <v>5</v>
      </c>
      <c r="I109" s="11">
        <v>6</v>
      </c>
      <c r="J109" s="11">
        <v>7</v>
      </c>
      <c r="K109" s="11">
        <v>8</v>
      </c>
      <c r="L109" s="11">
        <v>9</v>
      </c>
      <c r="M109" s="11">
        <v>10</v>
      </c>
      <c r="N109" s="11">
        <v>11</v>
      </c>
      <c r="O109" s="11">
        <v>12</v>
      </c>
      <c r="P109" s="11">
        <v>13</v>
      </c>
      <c r="Q109" s="11">
        <v>14</v>
      </c>
      <c r="R109" s="11">
        <v>15</v>
      </c>
      <c r="S109" s="11">
        <v>16</v>
      </c>
      <c r="T109" s="11">
        <v>17</v>
      </c>
      <c r="U109" s="11">
        <v>18</v>
      </c>
      <c r="V109" s="11">
        <v>19</v>
      </c>
      <c r="W109" s="11">
        <v>20</v>
      </c>
      <c r="X109" s="11">
        <v>21</v>
      </c>
      <c r="Y109" s="11">
        <v>22</v>
      </c>
      <c r="Z109" s="11">
        <v>23</v>
      </c>
      <c r="AA109" s="11">
        <v>24</v>
      </c>
      <c r="AB109" s="11">
        <v>25</v>
      </c>
      <c r="AC109" s="11">
        <v>26</v>
      </c>
      <c r="AD109" s="11">
        <v>27</v>
      </c>
      <c r="AE109" s="11">
        <v>28</v>
      </c>
      <c r="AF109" s="11">
        <v>29</v>
      </c>
      <c r="AG109" s="11">
        <v>30</v>
      </c>
      <c r="AH109" s="11">
        <v>31</v>
      </c>
      <c r="AI109" s="11">
        <v>32</v>
      </c>
      <c r="AJ109" s="11">
        <v>33</v>
      </c>
      <c r="AK109" s="11">
        <v>34</v>
      </c>
      <c r="AL109" s="11">
        <v>35</v>
      </c>
      <c r="AM109" s="11">
        <v>36</v>
      </c>
      <c r="AN109" s="11">
        <v>37</v>
      </c>
      <c r="AO109" s="11">
        <v>38</v>
      </c>
      <c r="AP109" s="11">
        <v>39</v>
      </c>
      <c r="AQ109" s="11">
        <v>40</v>
      </c>
      <c r="AR109" s="11">
        <v>41</v>
      </c>
      <c r="AS109" s="11">
        <v>42</v>
      </c>
      <c r="AT109" s="11">
        <v>43</v>
      </c>
      <c r="AU109" s="11">
        <v>44</v>
      </c>
      <c r="AV109" s="11">
        <v>45</v>
      </c>
      <c r="AW109" s="11">
        <v>46</v>
      </c>
      <c r="AX109" s="11">
        <v>47</v>
      </c>
      <c r="AY109" s="11">
        <v>48</v>
      </c>
      <c r="AZ109" s="11">
        <v>49</v>
      </c>
      <c r="BA109" s="11">
        <v>50</v>
      </c>
      <c r="BB109" s="11">
        <v>51</v>
      </c>
      <c r="BC109" s="11">
        <v>52</v>
      </c>
      <c r="BD109" s="11">
        <v>53</v>
      </c>
      <c r="BE109" s="11">
        <v>54</v>
      </c>
      <c r="BF109" s="11">
        <v>55</v>
      </c>
      <c r="BG109" s="11">
        <v>56</v>
      </c>
      <c r="BH109" s="11">
        <v>57</v>
      </c>
      <c r="BI109" s="11">
        <v>58</v>
      </c>
      <c r="BJ109" s="11">
        <v>59</v>
      </c>
      <c r="BK109" s="11">
        <v>60</v>
      </c>
      <c r="BL109" s="11">
        <v>61</v>
      </c>
      <c r="BM109" s="11">
        <v>62</v>
      </c>
      <c r="BN109" s="11">
        <v>63</v>
      </c>
      <c r="BO109" s="11">
        <v>64</v>
      </c>
      <c r="BP109" s="11">
        <v>65</v>
      </c>
      <c r="BQ109" s="11">
        <v>66</v>
      </c>
      <c r="BR109" s="11">
        <v>67</v>
      </c>
      <c r="BS109" s="11">
        <v>68</v>
      </c>
      <c r="BT109" s="11">
        <v>69</v>
      </c>
      <c r="BU109" s="11">
        <v>70</v>
      </c>
      <c r="BV109" s="11">
        <v>71</v>
      </c>
      <c r="BW109" s="11">
        <v>72</v>
      </c>
      <c r="BX109" s="11">
        <v>73</v>
      </c>
      <c r="BY109" s="11">
        <v>74</v>
      </c>
      <c r="BZ109" s="11">
        <v>75</v>
      </c>
      <c r="CA109" s="11">
        <v>76</v>
      </c>
      <c r="CB109" s="11">
        <v>77</v>
      </c>
      <c r="CC109" s="11">
        <v>78</v>
      </c>
      <c r="CD109" s="11">
        <v>79</v>
      </c>
      <c r="CE109" s="11">
        <v>80</v>
      </c>
      <c r="CF109" s="11">
        <v>81</v>
      </c>
      <c r="CG109" s="11">
        <v>82</v>
      </c>
      <c r="CH109" s="11">
        <v>83</v>
      </c>
      <c r="CI109" s="11">
        <v>84</v>
      </c>
      <c r="CJ109" s="11">
        <v>85</v>
      </c>
      <c r="CK109" s="11">
        <v>86</v>
      </c>
      <c r="CL109" s="11">
        <v>87</v>
      </c>
      <c r="CM109" s="11">
        <v>88</v>
      </c>
      <c r="CN109" s="11">
        <v>89</v>
      </c>
      <c r="CO109" s="11">
        <v>90</v>
      </c>
      <c r="CP109" s="11">
        <v>91</v>
      </c>
      <c r="CQ109" s="11">
        <v>92</v>
      </c>
      <c r="CR109" s="11">
        <v>93</v>
      </c>
      <c r="CS109" s="11">
        <v>94</v>
      </c>
      <c r="CT109" s="11">
        <v>95</v>
      </c>
      <c r="CU109" s="11">
        <v>96</v>
      </c>
      <c r="CV109" s="11">
        <v>97</v>
      </c>
      <c r="CW109" s="11">
        <v>98</v>
      </c>
      <c r="CX109" s="11">
        <v>99</v>
      </c>
      <c r="CY109" s="11">
        <v>100</v>
      </c>
      <c r="CZ109" s="11">
        <v>100</v>
      </c>
    </row>
    <row r="110" spans="1:104" ht="15.75" customHeight="1" x14ac:dyDescent="0.3">
      <c r="A110" s="11" t="s">
        <v>100</v>
      </c>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row>
    <row r="111" spans="1:104" ht="15.75" customHeight="1" x14ac:dyDescent="0.3">
      <c r="A111" s="14" t="s">
        <v>262</v>
      </c>
      <c r="B111" s="174">
        <f>'Economische variabelen'!H195</f>
        <v>5</v>
      </c>
      <c r="C111" s="1"/>
      <c r="D111" s="175">
        <f t="shared" ref="D111:CZ111" si="10">IF(D109&lt;$E123,$B111*$I90,0)</f>
        <v>0</v>
      </c>
      <c r="E111" s="175">
        <f t="shared" si="10"/>
        <v>0</v>
      </c>
      <c r="F111" s="175">
        <f t="shared" si="10"/>
        <v>0</v>
      </c>
      <c r="G111" s="175">
        <f t="shared" si="10"/>
        <v>0</v>
      </c>
      <c r="H111" s="175">
        <f t="shared" si="10"/>
        <v>0</v>
      </c>
      <c r="I111" s="175">
        <f t="shared" si="10"/>
        <v>0</v>
      </c>
      <c r="J111" s="175">
        <f t="shared" si="10"/>
        <v>0</v>
      </c>
      <c r="K111" s="175">
        <f t="shared" si="10"/>
        <v>0</v>
      </c>
      <c r="L111" s="175">
        <f t="shared" si="10"/>
        <v>0</v>
      </c>
      <c r="M111" s="175">
        <f t="shared" si="10"/>
        <v>0</v>
      </c>
      <c r="N111" s="175">
        <f t="shared" si="10"/>
        <v>0</v>
      </c>
      <c r="O111" s="175">
        <f t="shared" si="10"/>
        <v>0</v>
      </c>
      <c r="P111" s="175">
        <f t="shared" si="10"/>
        <v>0</v>
      </c>
      <c r="Q111" s="175">
        <f t="shared" si="10"/>
        <v>0</v>
      </c>
      <c r="R111" s="175">
        <f t="shared" si="10"/>
        <v>0</v>
      </c>
      <c r="S111" s="175">
        <f t="shared" si="10"/>
        <v>0</v>
      </c>
      <c r="T111" s="175">
        <f t="shared" si="10"/>
        <v>0</v>
      </c>
      <c r="U111" s="175">
        <f t="shared" si="10"/>
        <v>0</v>
      </c>
      <c r="V111" s="175">
        <f t="shared" si="10"/>
        <v>0</v>
      </c>
      <c r="W111" s="175">
        <f t="shared" si="10"/>
        <v>0</v>
      </c>
      <c r="X111" s="175">
        <f t="shared" si="10"/>
        <v>0</v>
      </c>
      <c r="Y111" s="175">
        <f t="shared" si="10"/>
        <v>0</v>
      </c>
      <c r="Z111" s="175">
        <f t="shared" si="10"/>
        <v>0</v>
      </c>
      <c r="AA111" s="175">
        <f t="shared" si="10"/>
        <v>0</v>
      </c>
      <c r="AB111" s="175">
        <f t="shared" si="10"/>
        <v>0</v>
      </c>
      <c r="AC111" s="175">
        <f t="shared" si="10"/>
        <v>0</v>
      </c>
      <c r="AD111" s="175">
        <f t="shared" si="10"/>
        <v>0</v>
      </c>
      <c r="AE111" s="175">
        <f t="shared" si="10"/>
        <v>0</v>
      </c>
      <c r="AF111" s="175">
        <f t="shared" si="10"/>
        <v>0</v>
      </c>
      <c r="AG111" s="175">
        <f t="shared" si="10"/>
        <v>0</v>
      </c>
      <c r="AH111" s="175">
        <f t="shared" si="10"/>
        <v>0</v>
      </c>
      <c r="AI111" s="175">
        <f t="shared" si="10"/>
        <v>0</v>
      </c>
      <c r="AJ111" s="175">
        <f t="shared" si="10"/>
        <v>0</v>
      </c>
      <c r="AK111" s="175">
        <f t="shared" si="10"/>
        <v>0</v>
      </c>
      <c r="AL111" s="175">
        <f t="shared" si="10"/>
        <v>0</v>
      </c>
      <c r="AM111" s="175">
        <f t="shared" si="10"/>
        <v>0</v>
      </c>
      <c r="AN111" s="175">
        <f t="shared" si="10"/>
        <v>0</v>
      </c>
      <c r="AO111" s="175">
        <f t="shared" si="10"/>
        <v>0</v>
      </c>
      <c r="AP111" s="175">
        <f t="shared" si="10"/>
        <v>0</v>
      </c>
      <c r="AQ111" s="175">
        <f t="shared" si="10"/>
        <v>0</v>
      </c>
      <c r="AR111" s="175">
        <f t="shared" si="10"/>
        <v>0</v>
      </c>
      <c r="AS111" s="175">
        <f t="shared" si="10"/>
        <v>0</v>
      </c>
      <c r="AT111" s="175">
        <f t="shared" si="10"/>
        <v>0</v>
      </c>
      <c r="AU111" s="175">
        <f t="shared" si="10"/>
        <v>0</v>
      </c>
      <c r="AV111" s="175">
        <f t="shared" si="10"/>
        <v>0</v>
      </c>
      <c r="AW111" s="175">
        <f t="shared" si="10"/>
        <v>0</v>
      </c>
      <c r="AX111" s="175">
        <f t="shared" si="10"/>
        <v>0</v>
      </c>
      <c r="AY111" s="175">
        <f t="shared" si="10"/>
        <v>0</v>
      </c>
      <c r="AZ111" s="175">
        <f t="shared" si="10"/>
        <v>0</v>
      </c>
      <c r="BA111" s="175">
        <f t="shared" si="10"/>
        <v>0</v>
      </c>
      <c r="BB111" s="175">
        <f t="shared" si="10"/>
        <v>0</v>
      </c>
      <c r="BC111" s="175">
        <f t="shared" si="10"/>
        <v>0</v>
      </c>
      <c r="BD111" s="175">
        <f t="shared" si="10"/>
        <v>0</v>
      </c>
      <c r="BE111" s="175">
        <f t="shared" si="10"/>
        <v>0</v>
      </c>
      <c r="BF111" s="175">
        <f t="shared" si="10"/>
        <v>0</v>
      </c>
      <c r="BG111" s="175">
        <f t="shared" si="10"/>
        <v>0</v>
      </c>
      <c r="BH111" s="175">
        <f t="shared" si="10"/>
        <v>0</v>
      </c>
      <c r="BI111" s="175">
        <f t="shared" si="10"/>
        <v>0</v>
      </c>
      <c r="BJ111" s="175">
        <f t="shared" si="10"/>
        <v>0</v>
      </c>
      <c r="BK111" s="175">
        <f t="shared" si="10"/>
        <v>0</v>
      </c>
      <c r="BL111" s="175">
        <f t="shared" si="10"/>
        <v>0</v>
      </c>
      <c r="BM111" s="175">
        <f t="shared" si="10"/>
        <v>0</v>
      </c>
      <c r="BN111" s="175">
        <f t="shared" si="10"/>
        <v>0</v>
      </c>
      <c r="BO111" s="175">
        <f t="shared" si="10"/>
        <v>0</v>
      </c>
      <c r="BP111" s="175">
        <f t="shared" si="10"/>
        <v>0</v>
      </c>
      <c r="BQ111" s="175">
        <f t="shared" si="10"/>
        <v>0</v>
      </c>
      <c r="BR111" s="175">
        <f t="shared" si="10"/>
        <v>0</v>
      </c>
      <c r="BS111" s="175">
        <f t="shared" si="10"/>
        <v>0</v>
      </c>
      <c r="BT111" s="175">
        <f t="shared" si="10"/>
        <v>0</v>
      </c>
      <c r="BU111" s="175">
        <f t="shared" si="10"/>
        <v>0</v>
      </c>
      <c r="BV111" s="175">
        <f t="shared" si="10"/>
        <v>0</v>
      </c>
      <c r="BW111" s="175">
        <f t="shared" si="10"/>
        <v>0</v>
      </c>
      <c r="BX111" s="175">
        <f t="shared" si="10"/>
        <v>0</v>
      </c>
      <c r="BY111" s="175">
        <f t="shared" si="10"/>
        <v>0</v>
      </c>
      <c r="BZ111" s="175">
        <f t="shared" si="10"/>
        <v>0</v>
      </c>
      <c r="CA111" s="175">
        <f t="shared" si="10"/>
        <v>0</v>
      </c>
      <c r="CB111" s="175">
        <f t="shared" si="10"/>
        <v>0</v>
      </c>
      <c r="CC111" s="175">
        <f t="shared" si="10"/>
        <v>0</v>
      </c>
      <c r="CD111" s="175">
        <f t="shared" si="10"/>
        <v>0</v>
      </c>
      <c r="CE111" s="175">
        <f t="shared" si="10"/>
        <v>0</v>
      </c>
      <c r="CF111" s="175">
        <f t="shared" si="10"/>
        <v>0</v>
      </c>
      <c r="CG111" s="175">
        <f t="shared" si="10"/>
        <v>0</v>
      </c>
      <c r="CH111" s="175">
        <f t="shared" si="10"/>
        <v>0</v>
      </c>
      <c r="CI111" s="175">
        <f t="shared" si="10"/>
        <v>0</v>
      </c>
      <c r="CJ111" s="175">
        <f t="shared" si="10"/>
        <v>0</v>
      </c>
      <c r="CK111" s="175">
        <f t="shared" si="10"/>
        <v>0</v>
      </c>
      <c r="CL111" s="175">
        <f t="shared" si="10"/>
        <v>0</v>
      </c>
      <c r="CM111" s="175">
        <f t="shared" si="10"/>
        <v>0</v>
      </c>
      <c r="CN111" s="175">
        <f t="shared" si="10"/>
        <v>0</v>
      </c>
      <c r="CO111" s="175">
        <f t="shared" si="10"/>
        <v>0</v>
      </c>
      <c r="CP111" s="175">
        <f t="shared" si="10"/>
        <v>0</v>
      </c>
      <c r="CQ111" s="175">
        <f t="shared" si="10"/>
        <v>0</v>
      </c>
      <c r="CR111" s="175">
        <f t="shared" si="10"/>
        <v>0</v>
      </c>
      <c r="CS111" s="175">
        <f t="shared" si="10"/>
        <v>0</v>
      </c>
      <c r="CT111" s="175">
        <f t="shared" si="10"/>
        <v>0</v>
      </c>
      <c r="CU111" s="175">
        <f t="shared" si="10"/>
        <v>0</v>
      </c>
      <c r="CV111" s="175">
        <f t="shared" si="10"/>
        <v>0</v>
      </c>
      <c r="CW111" s="175">
        <f t="shared" si="10"/>
        <v>0</v>
      </c>
      <c r="CX111" s="175">
        <f t="shared" si="10"/>
        <v>0</v>
      </c>
      <c r="CY111" s="175">
        <f t="shared" si="10"/>
        <v>0</v>
      </c>
      <c r="CZ111" s="175">
        <f t="shared" si="10"/>
        <v>0</v>
      </c>
    </row>
    <row r="112" spans="1:104" ht="15.75" customHeight="1" x14ac:dyDescent="0.3">
      <c r="A112" s="14" t="s">
        <v>61</v>
      </c>
      <c r="B112" s="174">
        <f>'Economische variabelen'!H196</f>
        <v>0</v>
      </c>
      <c r="C112" s="1"/>
      <c r="D112" s="175">
        <f t="shared" ref="D112:CZ112" si="11">IF(D109&lt;$E123,$B112*$I91,0)</f>
        <v>0</v>
      </c>
      <c r="E112" s="175">
        <f t="shared" si="11"/>
        <v>0</v>
      </c>
      <c r="F112" s="175">
        <f t="shared" si="11"/>
        <v>0</v>
      </c>
      <c r="G112" s="175">
        <f t="shared" si="11"/>
        <v>0</v>
      </c>
      <c r="H112" s="175">
        <f t="shared" si="11"/>
        <v>0</v>
      </c>
      <c r="I112" s="175">
        <f t="shared" si="11"/>
        <v>0</v>
      </c>
      <c r="J112" s="175">
        <f t="shared" si="11"/>
        <v>0</v>
      </c>
      <c r="K112" s="175">
        <f t="shared" si="11"/>
        <v>0</v>
      </c>
      <c r="L112" s="175">
        <f t="shared" si="11"/>
        <v>0</v>
      </c>
      <c r="M112" s="175">
        <f t="shared" si="11"/>
        <v>0</v>
      </c>
      <c r="N112" s="175">
        <f t="shared" si="11"/>
        <v>0</v>
      </c>
      <c r="O112" s="175">
        <f t="shared" si="11"/>
        <v>0</v>
      </c>
      <c r="P112" s="175">
        <f t="shared" si="11"/>
        <v>0</v>
      </c>
      <c r="Q112" s="175">
        <f t="shared" si="11"/>
        <v>0</v>
      </c>
      <c r="R112" s="175">
        <f t="shared" si="11"/>
        <v>0</v>
      </c>
      <c r="S112" s="175">
        <f t="shared" si="11"/>
        <v>0</v>
      </c>
      <c r="T112" s="175">
        <f t="shared" si="11"/>
        <v>0</v>
      </c>
      <c r="U112" s="175">
        <f t="shared" si="11"/>
        <v>0</v>
      </c>
      <c r="V112" s="175">
        <f t="shared" si="11"/>
        <v>0</v>
      </c>
      <c r="W112" s="175">
        <f t="shared" si="11"/>
        <v>0</v>
      </c>
      <c r="X112" s="175">
        <f t="shared" si="11"/>
        <v>0</v>
      </c>
      <c r="Y112" s="175">
        <f t="shared" si="11"/>
        <v>0</v>
      </c>
      <c r="Z112" s="175">
        <f t="shared" si="11"/>
        <v>0</v>
      </c>
      <c r="AA112" s="175">
        <f t="shared" si="11"/>
        <v>0</v>
      </c>
      <c r="AB112" s="175">
        <f t="shared" si="11"/>
        <v>0</v>
      </c>
      <c r="AC112" s="175">
        <f t="shared" si="11"/>
        <v>0</v>
      </c>
      <c r="AD112" s="175">
        <f t="shared" si="11"/>
        <v>0</v>
      </c>
      <c r="AE112" s="175">
        <f t="shared" si="11"/>
        <v>0</v>
      </c>
      <c r="AF112" s="175">
        <f t="shared" si="11"/>
        <v>0</v>
      </c>
      <c r="AG112" s="175">
        <f t="shared" si="11"/>
        <v>0</v>
      </c>
      <c r="AH112" s="175">
        <f t="shared" si="11"/>
        <v>0</v>
      </c>
      <c r="AI112" s="175">
        <f t="shared" si="11"/>
        <v>0</v>
      </c>
      <c r="AJ112" s="175">
        <f t="shared" si="11"/>
        <v>0</v>
      </c>
      <c r="AK112" s="175">
        <f t="shared" si="11"/>
        <v>0</v>
      </c>
      <c r="AL112" s="175">
        <f t="shared" si="11"/>
        <v>0</v>
      </c>
      <c r="AM112" s="175">
        <f t="shared" si="11"/>
        <v>0</v>
      </c>
      <c r="AN112" s="175">
        <f t="shared" si="11"/>
        <v>0</v>
      </c>
      <c r="AO112" s="175">
        <f t="shared" si="11"/>
        <v>0</v>
      </c>
      <c r="AP112" s="175">
        <f t="shared" si="11"/>
        <v>0</v>
      </c>
      <c r="AQ112" s="175">
        <f t="shared" si="11"/>
        <v>0</v>
      </c>
      <c r="AR112" s="175">
        <f t="shared" si="11"/>
        <v>0</v>
      </c>
      <c r="AS112" s="175">
        <f t="shared" si="11"/>
        <v>0</v>
      </c>
      <c r="AT112" s="175">
        <f t="shared" si="11"/>
        <v>0</v>
      </c>
      <c r="AU112" s="175">
        <f t="shared" si="11"/>
        <v>0</v>
      </c>
      <c r="AV112" s="175">
        <f t="shared" si="11"/>
        <v>0</v>
      </c>
      <c r="AW112" s="175">
        <f t="shared" si="11"/>
        <v>0</v>
      </c>
      <c r="AX112" s="175">
        <f t="shared" si="11"/>
        <v>0</v>
      </c>
      <c r="AY112" s="175">
        <f t="shared" si="11"/>
        <v>0</v>
      </c>
      <c r="AZ112" s="175">
        <f t="shared" si="11"/>
        <v>0</v>
      </c>
      <c r="BA112" s="175">
        <f t="shared" si="11"/>
        <v>0</v>
      </c>
      <c r="BB112" s="175">
        <f t="shared" si="11"/>
        <v>0</v>
      </c>
      <c r="BC112" s="175">
        <f t="shared" si="11"/>
        <v>0</v>
      </c>
      <c r="BD112" s="175">
        <f t="shared" si="11"/>
        <v>0</v>
      </c>
      <c r="BE112" s="175">
        <f t="shared" si="11"/>
        <v>0</v>
      </c>
      <c r="BF112" s="175">
        <f t="shared" si="11"/>
        <v>0</v>
      </c>
      <c r="BG112" s="175">
        <f t="shared" si="11"/>
        <v>0</v>
      </c>
      <c r="BH112" s="175">
        <f t="shared" si="11"/>
        <v>0</v>
      </c>
      <c r="BI112" s="175">
        <f t="shared" si="11"/>
        <v>0</v>
      </c>
      <c r="BJ112" s="175">
        <f t="shared" si="11"/>
        <v>0</v>
      </c>
      <c r="BK112" s="175">
        <f t="shared" si="11"/>
        <v>0</v>
      </c>
      <c r="BL112" s="175">
        <f t="shared" si="11"/>
        <v>0</v>
      </c>
      <c r="BM112" s="175">
        <f t="shared" si="11"/>
        <v>0</v>
      </c>
      <c r="BN112" s="175">
        <f t="shared" si="11"/>
        <v>0</v>
      </c>
      <c r="BO112" s="175">
        <f t="shared" si="11"/>
        <v>0</v>
      </c>
      <c r="BP112" s="175">
        <f t="shared" si="11"/>
        <v>0</v>
      </c>
      <c r="BQ112" s="175">
        <f t="shared" si="11"/>
        <v>0</v>
      </c>
      <c r="BR112" s="175">
        <f t="shared" si="11"/>
        <v>0</v>
      </c>
      <c r="BS112" s="175">
        <f t="shared" si="11"/>
        <v>0</v>
      </c>
      <c r="BT112" s="175">
        <f t="shared" si="11"/>
        <v>0</v>
      </c>
      <c r="BU112" s="175">
        <f t="shared" si="11"/>
        <v>0</v>
      </c>
      <c r="BV112" s="175">
        <f t="shared" si="11"/>
        <v>0</v>
      </c>
      <c r="BW112" s="175">
        <f t="shared" si="11"/>
        <v>0</v>
      </c>
      <c r="BX112" s="175">
        <f t="shared" si="11"/>
        <v>0</v>
      </c>
      <c r="BY112" s="175">
        <f t="shared" si="11"/>
        <v>0</v>
      </c>
      <c r="BZ112" s="175">
        <f t="shared" si="11"/>
        <v>0</v>
      </c>
      <c r="CA112" s="175">
        <f t="shared" si="11"/>
        <v>0</v>
      </c>
      <c r="CB112" s="175">
        <f t="shared" si="11"/>
        <v>0</v>
      </c>
      <c r="CC112" s="175">
        <f t="shared" si="11"/>
        <v>0</v>
      </c>
      <c r="CD112" s="175">
        <f t="shared" si="11"/>
        <v>0</v>
      </c>
      <c r="CE112" s="175">
        <f t="shared" si="11"/>
        <v>0</v>
      </c>
      <c r="CF112" s="175">
        <f t="shared" si="11"/>
        <v>0</v>
      </c>
      <c r="CG112" s="175">
        <f t="shared" si="11"/>
        <v>0</v>
      </c>
      <c r="CH112" s="175">
        <f t="shared" si="11"/>
        <v>0</v>
      </c>
      <c r="CI112" s="175">
        <f t="shared" si="11"/>
        <v>0</v>
      </c>
      <c r="CJ112" s="175">
        <f t="shared" si="11"/>
        <v>0</v>
      </c>
      <c r="CK112" s="175">
        <f t="shared" si="11"/>
        <v>0</v>
      </c>
      <c r="CL112" s="175">
        <f t="shared" si="11"/>
        <v>0</v>
      </c>
      <c r="CM112" s="175">
        <f t="shared" si="11"/>
        <v>0</v>
      </c>
      <c r="CN112" s="175">
        <f t="shared" si="11"/>
        <v>0</v>
      </c>
      <c r="CO112" s="175">
        <f t="shared" si="11"/>
        <v>0</v>
      </c>
      <c r="CP112" s="175">
        <f t="shared" si="11"/>
        <v>0</v>
      </c>
      <c r="CQ112" s="175">
        <f t="shared" si="11"/>
        <v>0</v>
      </c>
      <c r="CR112" s="175">
        <f t="shared" si="11"/>
        <v>0</v>
      </c>
      <c r="CS112" s="175">
        <f t="shared" si="11"/>
        <v>0</v>
      </c>
      <c r="CT112" s="175">
        <f t="shared" si="11"/>
        <v>0</v>
      </c>
      <c r="CU112" s="175">
        <f t="shared" si="11"/>
        <v>0</v>
      </c>
      <c r="CV112" s="175">
        <f t="shared" si="11"/>
        <v>0</v>
      </c>
      <c r="CW112" s="175">
        <f t="shared" si="11"/>
        <v>0</v>
      </c>
      <c r="CX112" s="175">
        <f t="shared" si="11"/>
        <v>0</v>
      </c>
      <c r="CY112" s="175">
        <f t="shared" si="11"/>
        <v>0</v>
      </c>
      <c r="CZ112" s="175">
        <f t="shared" si="11"/>
        <v>0</v>
      </c>
    </row>
    <row r="113" spans="1:104" ht="15.75" customHeight="1" x14ac:dyDescent="0.3">
      <c r="A113" s="7" t="s">
        <v>65</v>
      </c>
      <c r="B113" s="174">
        <f>SUM(B111:B112)</f>
        <v>5</v>
      </c>
      <c r="C113" s="7"/>
      <c r="D113" s="176">
        <f t="shared" ref="D113:CZ113" si="12">SUM(D111:D112)</f>
        <v>0</v>
      </c>
      <c r="E113" s="176">
        <f t="shared" si="12"/>
        <v>0</v>
      </c>
      <c r="F113" s="176">
        <f t="shared" si="12"/>
        <v>0</v>
      </c>
      <c r="G113" s="176">
        <f t="shared" si="12"/>
        <v>0</v>
      </c>
      <c r="H113" s="176">
        <f t="shared" si="12"/>
        <v>0</v>
      </c>
      <c r="I113" s="176">
        <f t="shared" si="12"/>
        <v>0</v>
      </c>
      <c r="J113" s="176">
        <f t="shared" si="12"/>
        <v>0</v>
      </c>
      <c r="K113" s="176">
        <f t="shared" si="12"/>
        <v>0</v>
      </c>
      <c r="L113" s="176">
        <f t="shared" si="12"/>
        <v>0</v>
      </c>
      <c r="M113" s="176">
        <f t="shared" si="12"/>
        <v>0</v>
      </c>
      <c r="N113" s="176">
        <f t="shared" si="12"/>
        <v>0</v>
      </c>
      <c r="O113" s="176">
        <f t="shared" si="12"/>
        <v>0</v>
      </c>
      <c r="P113" s="176">
        <f t="shared" si="12"/>
        <v>0</v>
      </c>
      <c r="Q113" s="176">
        <f t="shared" si="12"/>
        <v>0</v>
      </c>
      <c r="R113" s="176">
        <f t="shared" si="12"/>
        <v>0</v>
      </c>
      <c r="S113" s="176">
        <f t="shared" si="12"/>
        <v>0</v>
      </c>
      <c r="T113" s="176">
        <f t="shared" si="12"/>
        <v>0</v>
      </c>
      <c r="U113" s="176">
        <f t="shared" si="12"/>
        <v>0</v>
      </c>
      <c r="V113" s="176">
        <f t="shared" si="12"/>
        <v>0</v>
      </c>
      <c r="W113" s="176">
        <f t="shared" si="12"/>
        <v>0</v>
      </c>
      <c r="X113" s="176">
        <f t="shared" si="12"/>
        <v>0</v>
      </c>
      <c r="Y113" s="176">
        <f t="shared" si="12"/>
        <v>0</v>
      </c>
      <c r="Z113" s="176">
        <f t="shared" si="12"/>
        <v>0</v>
      </c>
      <c r="AA113" s="176">
        <f t="shared" si="12"/>
        <v>0</v>
      </c>
      <c r="AB113" s="176">
        <f t="shared" si="12"/>
        <v>0</v>
      </c>
      <c r="AC113" s="176">
        <f t="shared" si="12"/>
        <v>0</v>
      </c>
      <c r="AD113" s="176">
        <f t="shared" si="12"/>
        <v>0</v>
      </c>
      <c r="AE113" s="176">
        <f t="shared" si="12"/>
        <v>0</v>
      </c>
      <c r="AF113" s="176">
        <f t="shared" si="12"/>
        <v>0</v>
      </c>
      <c r="AG113" s="176">
        <f t="shared" si="12"/>
        <v>0</v>
      </c>
      <c r="AH113" s="176">
        <f t="shared" si="12"/>
        <v>0</v>
      </c>
      <c r="AI113" s="176">
        <f t="shared" si="12"/>
        <v>0</v>
      </c>
      <c r="AJ113" s="176">
        <f t="shared" si="12"/>
        <v>0</v>
      </c>
      <c r="AK113" s="176">
        <f t="shared" si="12"/>
        <v>0</v>
      </c>
      <c r="AL113" s="176">
        <f t="shared" si="12"/>
        <v>0</v>
      </c>
      <c r="AM113" s="176">
        <f t="shared" si="12"/>
        <v>0</v>
      </c>
      <c r="AN113" s="176">
        <f t="shared" si="12"/>
        <v>0</v>
      </c>
      <c r="AO113" s="176">
        <f t="shared" si="12"/>
        <v>0</v>
      </c>
      <c r="AP113" s="176">
        <f t="shared" si="12"/>
        <v>0</v>
      </c>
      <c r="AQ113" s="176">
        <f t="shared" si="12"/>
        <v>0</v>
      </c>
      <c r="AR113" s="176">
        <f t="shared" si="12"/>
        <v>0</v>
      </c>
      <c r="AS113" s="176">
        <f t="shared" si="12"/>
        <v>0</v>
      </c>
      <c r="AT113" s="176">
        <f t="shared" si="12"/>
        <v>0</v>
      </c>
      <c r="AU113" s="176">
        <f t="shared" si="12"/>
        <v>0</v>
      </c>
      <c r="AV113" s="176">
        <f t="shared" si="12"/>
        <v>0</v>
      </c>
      <c r="AW113" s="176">
        <f t="shared" si="12"/>
        <v>0</v>
      </c>
      <c r="AX113" s="176">
        <f t="shared" si="12"/>
        <v>0</v>
      </c>
      <c r="AY113" s="176">
        <f t="shared" si="12"/>
        <v>0</v>
      </c>
      <c r="AZ113" s="176">
        <f t="shared" si="12"/>
        <v>0</v>
      </c>
      <c r="BA113" s="176">
        <f t="shared" si="12"/>
        <v>0</v>
      </c>
      <c r="BB113" s="176">
        <f t="shared" si="12"/>
        <v>0</v>
      </c>
      <c r="BC113" s="176">
        <f t="shared" si="12"/>
        <v>0</v>
      </c>
      <c r="BD113" s="176">
        <f t="shared" si="12"/>
        <v>0</v>
      </c>
      <c r="BE113" s="176">
        <f t="shared" si="12"/>
        <v>0</v>
      </c>
      <c r="BF113" s="176">
        <f t="shared" si="12"/>
        <v>0</v>
      </c>
      <c r="BG113" s="176">
        <f t="shared" si="12"/>
        <v>0</v>
      </c>
      <c r="BH113" s="176">
        <f t="shared" si="12"/>
        <v>0</v>
      </c>
      <c r="BI113" s="176">
        <f t="shared" si="12"/>
        <v>0</v>
      </c>
      <c r="BJ113" s="176">
        <f t="shared" si="12"/>
        <v>0</v>
      </c>
      <c r="BK113" s="176">
        <f t="shared" si="12"/>
        <v>0</v>
      </c>
      <c r="BL113" s="176">
        <f t="shared" si="12"/>
        <v>0</v>
      </c>
      <c r="BM113" s="176">
        <f t="shared" si="12"/>
        <v>0</v>
      </c>
      <c r="BN113" s="176">
        <f t="shared" si="12"/>
        <v>0</v>
      </c>
      <c r="BO113" s="176">
        <f t="shared" si="12"/>
        <v>0</v>
      </c>
      <c r="BP113" s="176">
        <f t="shared" si="12"/>
        <v>0</v>
      </c>
      <c r="BQ113" s="176">
        <f t="shared" si="12"/>
        <v>0</v>
      </c>
      <c r="BR113" s="176">
        <f t="shared" si="12"/>
        <v>0</v>
      </c>
      <c r="BS113" s="176">
        <f t="shared" si="12"/>
        <v>0</v>
      </c>
      <c r="BT113" s="176">
        <f t="shared" si="12"/>
        <v>0</v>
      </c>
      <c r="BU113" s="176">
        <f t="shared" si="12"/>
        <v>0</v>
      </c>
      <c r="BV113" s="176">
        <f t="shared" si="12"/>
        <v>0</v>
      </c>
      <c r="BW113" s="176">
        <f t="shared" si="12"/>
        <v>0</v>
      </c>
      <c r="BX113" s="176">
        <f t="shared" si="12"/>
        <v>0</v>
      </c>
      <c r="BY113" s="176">
        <f t="shared" si="12"/>
        <v>0</v>
      </c>
      <c r="BZ113" s="176">
        <f t="shared" si="12"/>
        <v>0</v>
      </c>
      <c r="CA113" s="176">
        <f t="shared" si="12"/>
        <v>0</v>
      </c>
      <c r="CB113" s="176">
        <f t="shared" si="12"/>
        <v>0</v>
      </c>
      <c r="CC113" s="176">
        <f t="shared" si="12"/>
        <v>0</v>
      </c>
      <c r="CD113" s="176">
        <f t="shared" si="12"/>
        <v>0</v>
      </c>
      <c r="CE113" s="176">
        <f t="shared" si="12"/>
        <v>0</v>
      </c>
      <c r="CF113" s="176">
        <f t="shared" si="12"/>
        <v>0</v>
      </c>
      <c r="CG113" s="176">
        <f t="shared" si="12"/>
        <v>0</v>
      </c>
      <c r="CH113" s="176">
        <f t="shared" si="12"/>
        <v>0</v>
      </c>
      <c r="CI113" s="176">
        <f t="shared" si="12"/>
        <v>0</v>
      </c>
      <c r="CJ113" s="176">
        <f t="shared" si="12"/>
        <v>0</v>
      </c>
      <c r="CK113" s="176">
        <f t="shared" si="12"/>
        <v>0</v>
      </c>
      <c r="CL113" s="176">
        <f t="shared" si="12"/>
        <v>0</v>
      </c>
      <c r="CM113" s="176">
        <f t="shared" si="12"/>
        <v>0</v>
      </c>
      <c r="CN113" s="176">
        <f t="shared" si="12"/>
        <v>0</v>
      </c>
      <c r="CO113" s="176">
        <f t="shared" si="12"/>
        <v>0</v>
      </c>
      <c r="CP113" s="176">
        <f t="shared" si="12"/>
        <v>0</v>
      </c>
      <c r="CQ113" s="176">
        <f t="shared" si="12"/>
        <v>0</v>
      </c>
      <c r="CR113" s="176">
        <f t="shared" si="12"/>
        <v>0</v>
      </c>
      <c r="CS113" s="176">
        <f t="shared" si="12"/>
        <v>0</v>
      </c>
      <c r="CT113" s="176">
        <f t="shared" si="12"/>
        <v>0</v>
      </c>
      <c r="CU113" s="176">
        <f t="shared" si="12"/>
        <v>0</v>
      </c>
      <c r="CV113" s="176">
        <f t="shared" si="12"/>
        <v>0</v>
      </c>
      <c r="CW113" s="176">
        <f t="shared" si="12"/>
        <v>0</v>
      </c>
      <c r="CX113" s="176">
        <f t="shared" si="12"/>
        <v>0</v>
      </c>
      <c r="CY113" s="176">
        <f t="shared" si="12"/>
        <v>0</v>
      </c>
      <c r="CZ113" s="176">
        <f t="shared" si="12"/>
        <v>0</v>
      </c>
    </row>
    <row r="114" spans="1:104" ht="15.75" customHeight="1" x14ac:dyDescent="0.3">
      <c r="A114" s="14"/>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row>
    <row r="115" spans="1:104" ht="15.75" customHeight="1" x14ac:dyDescent="0.3">
      <c r="A115" s="11" t="s">
        <v>111</v>
      </c>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row>
    <row r="116" spans="1:104" ht="15.75" customHeight="1" x14ac:dyDescent="0.3">
      <c r="A116" s="14" t="s">
        <v>262</v>
      </c>
      <c r="B116" s="174">
        <f>'Economische variabelen'!H195</f>
        <v>5</v>
      </c>
      <c r="C116" s="1"/>
      <c r="D116" s="175">
        <f t="shared" ref="D116:CZ116" si="13">IF(D109&lt;$E131,$B116*$I91,0)</f>
        <v>0</v>
      </c>
      <c r="E116" s="175">
        <f t="shared" si="13"/>
        <v>0</v>
      </c>
      <c r="F116" s="175">
        <f t="shared" si="13"/>
        <v>0</v>
      </c>
      <c r="G116" s="175">
        <f t="shared" si="13"/>
        <v>0</v>
      </c>
      <c r="H116" s="175">
        <f t="shared" si="13"/>
        <v>0</v>
      </c>
      <c r="I116" s="175">
        <f t="shared" si="13"/>
        <v>0</v>
      </c>
      <c r="J116" s="175">
        <f t="shared" si="13"/>
        <v>0</v>
      </c>
      <c r="K116" s="175">
        <f t="shared" si="13"/>
        <v>0</v>
      </c>
      <c r="L116" s="175">
        <f t="shared" si="13"/>
        <v>0</v>
      </c>
      <c r="M116" s="175">
        <f t="shared" si="13"/>
        <v>0</v>
      </c>
      <c r="N116" s="175">
        <f t="shared" si="13"/>
        <v>0</v>
      </c>
      <c r="O116" s="175">
        <f t="shared" si="13"/>
        <v>0</v>
      </c>
      <c r="P116" s="175">
        <f t="shared" si="13"/>
        <v>0</v>
      </c>
      <c r="Q116" s="175">
        <f t="shared" si="13"/>
        <v>0</v>
      </c>
      <c r="R116" s="175">
        <f t="shared" si="13"/>
        <v>0</v>
      </c>
      <c r="S116" s="175">
        <f t="shared" si="13"/>
        <v>0</v>
      </c>
      <c r="T116" s="175">
        <f t="shared" si="13"/>
        <v>0</v>
      </c>
      <c r="U116" s="175">
        <f t="shared" si="13"/>
        <v>0</v>
      </c>
      <c r="V116" s="175">
        <f t="shared" si="13"/>
        <v>0</v>
      </c>
      <c r="W116" s="175">
        <f t="shared" si="13"/>
        <v>0</v>
      </c>
      <c r="X116" s="175">
        <f t="shared" si="13"/>
        <v>0</v>
      </c>
      <c r="Y116" s="175">
        <f t="shared" si="13"/>
        <v>0</v>
      </c>
      <c r="Z116" s="175">
        <f t="shared" si="13"/>
        <v>0</v>
      </c>
      <c r="AA116" s="175">
        <f t="shared" si="13"/>
        <v>0</v>
      </c>
      <c r="AB116" s="175">
        <f t="shared" si="13"/>
        <v>0</v>
      </c>
      <c r="AC116" s="175">
        <f t="shared" si="13"/>
        <v>0</v>
      </c>
      <c r="AD116" s="175">
        <f t="shared" si="13"/>
        <v>0</v>
      </c>
      <c r="AE116" s="175">
        <f t="shared" si="13"/>
        <v>0</v>
      </c>
      <c r="AF116" s="175">
        <f t="shared" si="13"/>
        <v>0</v>
      </c>
      <c r="AG116" s="175">
        <f t="shared" si="13"/>
        <v>0</v>
      </c>
      <c r="AH116" s="175">
        <f t="shared" si="13"/>
        <v>0</v>
      </c>
      <c r="AI116" s="175">
        <f t="shared" si="13"/>
        <v>0</v>
      </c>
      <c r="AJ116" s="175">
        <f t="shared" si="13"/>
        <v>0</v>
      </c>
      <c r="AK116" s="175">
        <f t="shared" si="13"/>
        <v>0</v>
      </c>
      <c r="AL116" s="175">
        <f t="shared" si="13"/>
        <v>0</v>
      </c>
      <c r="AM116" s="175">
        <f t="shared" si="13"/>
        <v>0</v>
      </c>
      <c r="AN116" s="175">
        <f t="shared" si="13"/>
        <v>0</v>
      </c>
      <c r="AO116" s="175">
        <f t="shared" si="13"/>
        <v>0</v>
      </c>
      <c r="AP116" s="175">
        <f t="shared" si="13"/>
        <v>0</v>
      </c>
      <c r="AQ116" s="175">
        <f t="shared" si="13"/>
        <v>0</v>
      </c>
      <c r="AR116" s="175">
        <f t="shared" si="13"/>
        <v>0</v>
      </c>
      <c r="AS116" s="175">
        <f t="shared" si="13"/>
        <v>0</v>
      </c>
      <c r="AT116" s="175">
        <f t="shared" si="13"/>
        <v>0</v>
      </c>
      <c r="AU116" s="175">
        <f t="shared" si="13"/>
        <v>0</v>
      </c>
      <c r="AV116" s="175">
        <f t="shared" si="13"/>
        <v>0</v>
      </c>
      <c r="AW116" s="175">
        <f t="shared" si="13"/>
        <v>0</v>
      </c>
      <c r="AX116" s="175">
        <f t="shared" si="13"/>
        <v>0</v>
      </c>
      <c r="AY116" s="175">
        <f t="shared" si="13"/>
        <v>0</v>
      </c>
      <c r="AZ116" s="175">
        <f t="shared" si="13"/>
        <v>0</v>
      </c>
      <c r="BA116" s="175">
        <f t="shared" si="13"/>
        <v>0</v>
      </c>
      <c r="BB116" s="175">
        <f t="shared" si="13"/>
        <v>0</v>
      </c>
      <c r="BC116" s="175">
        <f t="shared" si="13"/>
        <v>0</v>
      </c>
      <c r="BD116" s="175">
        <f t="shared" si="13"/>
        <v>0</v>
      </c>
      <c r="BE116" s="175">
        <f t="shared" si="13"/>
        <v>0</v>
      </c>
      <c r="BF116" s="175">
        <f t="shared" si="13"/>
        <v>0</v>
      </c>
      <c r="BG116" s="175">
        <f t="shared" si="13"/>
        <v>0</v>
      </c>
      <c r="BH116" s="175">
        <f t="shared" si="13"/>
        <v>0</v>
      </c>
      <c r="BI116" s="175">
        <f t="shared" si="13"/>
        <v>0</v>
      </c>
      <c r="BJ116" s="175">
        <f t="shared" si="13"/>
        <v>0</v>
      </c>
      <c r="BK116" s="175">
        <f t="shared" si="13"/>
        <v>0</v>
      </c>
      <c r="BL116" s="175">
        <f t="shared" si="13"/>
        <v>0</v>
      </c>
      <c r="BM116" s="175">
        <f t="shared" si="13"/>
        <v>0</v>
      </c>
      <c r="BN116" s="175">
        <f t="shared" si="13"/>
        <v>0</v>
      </c>
      <c r="BO116" s="175">
        <f t="shared" si="13"/>
        <v>0</v>
      </c>
      <c r="BP116" s="175">
        <f t="shared" si="13"/>
        <v>0</v>
      </c>
      <c r="BQ116" s="175">
        <f t="shared" si="13"/>
        <v>0</v>
      </c>
      <c r="BR116" s="175">
        <f t="shared" si="13"/>
        <v>0</v>
      </c>
      <c r="BS116" s="175">
        <f t="shared" si="13"/>
        <v>0</v>
      </c>
      <c r="BT116" s="175">
        <f t="shared" si="13"/>
        <v>0</v>
      </c>
      <c r="BU116" s="175">
        <f t="shared" si="13"/>
        <v>0</v>
      </c>
      <c r="BV116" s="175">
        <f t="shared" si="13"/>
        <v>0</v>
      </c>
      <c r="BW116" s="175">
        <f t="shared" si="13"/>
        <v>0</v>
      </c>
      <c r="BX116" s="175">
        <f t="shared" si="13"/>
        <v>0</v>
      </c>
      <c r="BY116" s="175">
        <f t="shared" si="13"/>
        <v>0</v>
      </c>
      <c r="BZ116" s="175">
        <f t="shared" si="13"/>
        <v>0</v>
      </c>
      <c r="CA116" s="175">
        <f t="shared" si="13"/>
        <v>0</v>
      </c>
      <c r="CB116" s="175">
        <f t="shared" si="13"/>
        <v>0</v>
      </c>
      <c r="CC116" s="175">
        <f t="shared" si="13"/>
        <v>0</v>
      </c>
      <c r="CD116" s="175">
        <f t="shared" si="13"/>
        <v>0</v>
      </c>
      <c r="CE116" s="175">
        <f t="shared" si="13"/>
        <v>0</v>
      </c>
      <c r="CF116" s="175">
        <f t="shared" si="13"/>
        <v>0</v>
      </c>
      <c r="CG116" s="175">
        <f t="shared" si="13"/>
        <v>0</v>
      </c>
      <c r="CH116" s="175">
        <f t="shared" si="13"/>
        <v>0</v>
      </c>
      <c r="CI116" s="175">
        <f t="shared" si="13"/>
        <v>0</v>
      </c>
      <c r="CJ116" s="175">
        <f t="shared" si="13"/>
        <v>0</v>
      </c>
      <c r="CK116" s="175">
        <f t="shared" si="13"/>
        <v>0</v>
      </c>
      <c r="CL116" s="175">
        <f t="shared" si="13"/>
        <v>0</v>
      </c>
      <c r="CM116" s="175">
        <f t="shared" si="13"/>
        <v>0</v>
      </c>
      <c r="CN116" s="175">
        <f t="shared" si="13"/>
        <v>0</v>
      </c>
      <c r="CO116" s="175">
        <f t="shared" si="13"/>
        <v>0</v>
      </c>
      <c r="CP116" s="175">
        <f t="shared" si="13"/>
        <v>0</v>
      </c>
      <c r="CQ116" s="175">
        <f t="shared" si="13"/>
        <v>0</v>
      </c>
      <c r="CR116" s="175">
        <f t="shared" si="13"/>
        <v>0</v>
      </c>
      <c r="CS116" s="175">
        <f t="shared" si="13"/>
        <v>0</v>
      </c>
      <c r="CT116" s="175">
        <f t="shared" si="13"/>
        <v>0</v>
      </c>
      <c r="CU116" s="175">
        <f t="shared" si="13"/>
        <v>0</v>
      </c>
      <c r="CV116" s="175">
        <f t="shared" si="13"/>
        <v>0</v>
      </c>
      <c r="CW116" s="175">
        <f t="shared" si="13"/>
        <v>0</v>
      </c>
      <c r="CX116" s="175">
        <f t="shared" si="13"/>
        <v>0</v>
      </c>
      <c r="CY116" s="175">
        <f t="shared" si="13"/>
        <v>0</v>
      </c>
      <c r="CZ116" s="175">
        <f t="shared" si="13"/>
        <v>0</v>
      </c>
    </row>
    <row r="117" spans="1:104" ht="15.75" customHeight="1" x14ac:dyDescent="0.3">
      <c r="A117" s="14" t="s">
        <v>61</v>
      </c>
      <c r="B117" s="174">
        <f>'Economische variabelen'!H196</f>
        <v>0</v>
      </c>
      <c r="C117" s="1"/>
      <c r="D117" s="175">
        <f t="shared" ref="D117:CZ117" si="14">IF(D109&lt;$E131,$B117*$I91,0)</f>
        <v>0</v>
      </c>
      <c r="E117" s="175">
        <f t="shared" si="14"/>
        <v>0</v>
      </c>
      <c r="F117" s="175">
        <f t="shared" si="14"/>
        <v>0</v>
      </c>
      <c r="G117" s="175">
        <f t="shared" si="14"/>
        <v>0</v>
      </c>
      <c r="H117" s="175">
        <f t="shared" si="14"/>
        <v>0</v>
      </c>
      <c r="I117" s="175">
        <f t="shared" si="14"/>
        <v>0</v>
      </c>
      <c r="J117" s="175">
        <f t="shared" si="14"/>
        <v>0</v>
      </c>
      <c r="K117" s="175">
        <f t="shared" si="14"/>
        <v>0</v>
      </c>
      <c r="L117" s="175">
        <f t="shared" si="14"/>
        <v>0</v>
      </c>
      <c r="M117" s="175">
        <f t="shared" si="14"/>
        <v>0</v>
      </c>
      <c r="N117" s="175">
        <f t="shared" si="14"/>
        <v>0</v>
      </c>
      <c r="O117" s="175">
        <f t="shared" si="14"/>
        <v>0</v>
      </c>
      <c r="P117" s="175">
        <f t="shared" si="14"/>
        <v>0</v>
      </c>
      <c r="Q117" s="175">
        <f t="shared" si="14"/>
        <v>0</v>
      </c>
      <c r="R117" s="175">
        <f t="shared" si="14"/>
        <v>0</v>
      </c>
      <c r="S117" s="175">
        <f t="shared" si="14"/>
        <v>0</v>
      </c>
      <c r="T117" s="175">
        <f t="shared" si="14"/>
        <v>0</v>
      </c>
      <c r="U117" s="175">
        <f t="shared" si="14"/>
        <v>0</v>
      </c>
      <c r="V117" s="175">
        <f t="shared" si="14"/>
        <v>0</v>
      </c>
      <c r="W117" s="175">
        <f t="shared" si="14"/>
        <v>0</v>
      </c>
      <c r="X117" s="175">
        <f t="shared" si="14"/>
        <v>0</v>
      </c>
      <c r="Y117" s="175">
        <f t="shared" si="14"/>
        <v>0</v>
      </c>
      <c r="Z117" s="175">
        <f t="shared" si="14"/>
        <v>0</v>
      </c>
      <c r="AA117" s="175">
        <f t="shared" si="14"/>
        <v>0</v>
      </c>
      <c r="AB117" s="175">
        <f t="shared" si="14"/>
        <v>0</v>
      </c>
      <c r="AC117" s="175">
        <f t="shared" si="14"/>
        <v>0</v>
      </c>
      <c r="AD117" s="175">
        <f t="shared" si="14"/>
        <v>0</v>
      </c>
      <c r="AE117" s="175">
        <f t="shared" si="14"/>
        <v>0</v>
      </c>
      <c r="AF117" s="175">
        <f t="shared" si="14"/>
        <v>0</v>
      </c>
      <c r="AG117" s="175">
        <f t="shared" si="14"/>
        <v>0</v>
      </c>
      <c r="AH117" s="175">
        <f t="shared" si="14"/>
        <v>0</v>
      </c>
      <c r="AI117" s="175">
        <f t="shared" si="14"/>
        <v>0</v>
      </c>
      <c r="AJ117" s="175">
        <f t="shared" si="14"/>
        <v>0</v>
      </c>
      <c r="AK117" s="175">
        <f t="shared" si="14"/>
        <v>0</v>
      </c>
      <c r="AL117" s="175">
        <f t="shared" si="14"/>
        <v>0</v>
      </c>
      <c r="AM117" s="175">
        <f t="shared" si="14"/>
        <v>0</v>
      </c>
      <c r="AN117" s="175">
        <f t="shared" si="14"/>
        <v>0</v>
      </c>
      <c r="AO117" s="175">
        <f t="shared" si="14"/>
        <v>0</v>
      </c>
      <c r="AP117" s="175">
        <f t="shared" si="14"/>
        <v>0</v>
      </c>
      <c r="AQ117" s="175">
        <f t="shared" si="14"/>
        <v>0</v>
      </c>
      <c r="AR117" s="175">
        <f t="shared" si="14"/>
        <v>0</v>
      </c>
      <c r="AS117" s="175">
        <f t="shared" si="14"/>
        <v>0</v>
      </c>
      <c r="AT117" s="175">
        <f t="shared" si="14"/>
        <v>0</v>
      </c>
      <c r="AU117" s="175">
        <f t="shared" si="14"/>
        <v>0</v>
      </c>
      <c r="AV117" s="175">
        <f t="shared" si="14"/>
        <v>0</v>
      </c>
      <c r="AW117" s="175">
        <f t="shared" si="14"/>
        <v>0</v>
      </c>
      <c r="AX117" s="175">
        <f t="shared" si="14"/>
        <v>0</v>
      </c>
      <c r="AY117" s="175">
        <f t="shared" si="14"/>
        <v>0</v>
      </c>
      <c r="AZ117" s="175">
        <f t="shared" si="14"/>
        <v>0</v>
      </c>
      <c r="BA117" s="175">
        <f t="shared" si="14"/>
        <v>0</v>
      </c>
      <c r="BB117" s="175">
        <f t="shared" si="14"/>
        <v>0</v>
      </c>
      <c r="BC117" s="175">
        <f t="shared" si="14"/>
        <v>0</v>
      </c>
      <c r="BD117" s="175">
        <f t="shared" si="14"/>
        <v>0</v>
      </c>
      <c r="BE117" s="175">
        <f t="shared" si="14"/>
        <v>0</v>
      </c>
      <c r="BF117" s="175">
        <f t="shared" si="14"/>
        <v>0</v>
      </c>
      <c r="BG117" s="175">
        <f t="shared" si="14"/>
        <v>0</v>
      </c>
      <c r="BH117" s="175">
        <f t="shared" si="14"/>
        <v>0</v>
      </c>
      <c r="BI117" s="175">
        <f t="shared" si="14"/>
        <v>0</v>
      </c>
      <c r="BJ117" s="175">
        <f t="shared" si="14"/>
        <v>0</v>
      </c>
      <c r="BK117" s="175">
        <f t="shared" si="14"/>
        <v>0</v>
      </c>
      <c r="BL117" s="175">
        <f t="shared" si="14"/>
        <v>0</v>
      </c>
      <c r="BM117" s="175">
        <f t="shared" si="14"/>
        <v>0</v>
      </c>
      <c r="BN117" s="175">
        <f t="shared" si="14"/>
        <v>0</v>
      </c>
      <c r="BO117" s="175">
        <f t="shared" si="14"/>
        <v>0</v>
      </c>
      <c r="BP117" s="175">
        <f t="shared" si="14"/>
        <v>0</v>
      </c>
      <c r="BQ117" s="175">
        <f t="shared" si="14"/>
        <v>0</v>
      </c>
      <c r="BR117" s="175">
        <f t="shared" si="14"/>
        <v>0</v>
      </c>
      <c r="BS117" s="175">
        <f t="shared" si="14"/>
        <v>0</v>
      </c>
      <c r="BT117" s="175">
        <f t="shared" si="14"/>
        <v>0</v>
      </c>
      <c r="BU117" s="175">
        <f t="shared" si="14"/>
        <v>0</v>
      </c>
      <c r="BV117" s="175">
        <f t="shared" si="14"/>
        <v>0</v>
      </c>
      <c r="BW117" s="175">
        <f t="shared" si="14"/>
        <v>0</v>
      </c>
      <c r="BX117" s="175">
        <f t="shared" si="14"/>
        <v>0</v>
      </c>
      <c r="BY117" s="175">
        <f t="shared" si="14"/>
        <v>0</v>
      </c>
      <c r="BZ117" s="175">
        <f t="shared" si="14"/>
        <v>0</v>
      </c>
      <c r="CA117" s="175">
        <f t="shared" si="14"/>
        <v>0</v>
      </c>
      <c r="CB117" s="175">
        <f t="shared" si="14"/>
        <v>0</v>
      </c>
      <c r="CC117" s="175">
        <f t="shared" si="14"/>
        <v>0</v>
      </c>
      <c r="CD117" s="175">
        <f t="shared" si="14"/>
        <v>0</v>
      </c>
      <c r="CE117" s="175">
        <f t="shared" si="14"/>
        <v>0</v>
      </c>
      <c r="CF117" s="175">
        <f t="shared" si="14"/>
        <v>0</v>
      </c>
      <c r="CG117" s="175">
        <f t="shared" si="14"/>
        <v>0</v>
      </c>
      <c r="CH117" s="175">
        <f t="shared" si="14"/>
        <v>0</v>
      </c>
      <c r="CI117" s="175">
        <f t="shared" si="14"/>
        <v>0</v>
      </c>
      <c r="CJ117" s="175">
        <f t="shared" si="14"/>
        <v>0</v>
      </c>
      <c r="CK117" s="175">
        <f t="shared" si="14"/>
        <v>0</v>
      </c>
      <c r="CL117" s="175">
        <f t="shared" si="14"/>
        <v>0</v>
      </c>
      <c r="CM117" s="175">
        <f t="shared" si="14"/>
        <v>0</v>
      </c>
      <c r="CN117" s="175">
        <f t="shared" si="14"/>
        <v>0</v>
      </c>
      <c r="CO117" s="175">
        <f t="shared" si="14"/>
        <v>0</v>
      </c>
      <c r="CP117" s="175">
        <f t="shared" si="14"/>
        <v>0</v>
      </c>
      <c r="CQ117" s="175">
        <f t="shared" si="14"/>
        <v>0</v>
      </c>
      <c r="CR117" s="175">
        <f t="shared" si="14"/>
        <v>0</v>
      </c>
      <c r="CS117" s="175">
        <f t="shared" si="14"/>
        <v>0</v>
      </c>
      <c r="CT117" s="175">
        <f t="shared" si="14"/>
        <v>0</v>
      </c>
      <c r="CU117" s="175">
        <f t="shared" si="14"/>
        <v>0</v>
      </c>
      <c r="CV117" s="175">
        <f t="shared" si="14"/>
        <v>0</v>
      </c>
      <c r="CW117" s="175">
        <f t="shared" si="14"/>
        <v>0</v>
      </c>
      <c r="CX117" s="175">
        <f t="shared" si="14"/>
        <v>0</v>
      </c>
      <c r="CY117" s="175">
        <f t="shared" si="14"/>
        <v>0</v>
      </c>
      <c r="CZ117" s="175">
        <f t="shared" si="14"/>
        <v>0</v>
      </c>
    </row>
    <row r="118" spans="1:104" ht="15.75" customHeight="1" x14ac:dyDescent="0.3">
      <c r="A118" s="7" t="s">
        <v>263</v>
      </c>
      <c r="B118" s="174">
        <f>SUM(B116:B117)</f>
        <v>5</v>
      </c>
      <c r="C118" s="7"/>
      <c r="D118" s="176">
        <f t="shared" ref="D118:CZ118" si="15">SUM(D116:D117)</f>
        <v>0</v>
      </c>
      <c r="E118" s="176">
        <f t="shared" si="15"/>
        <v>0</v>
      </c>
      <c r="F118" s="176">
        <f t="shared" si="15"/>
        <v>0</v>
      </c>
      <c r="G118" s="176">
        <f t="shared" si="15"/>
        <v>0</v>
      </c>
      <c r="H118" s="176">
        <f t="shared" si="15"/>
        <v>0</v>
      </c>
      <c r="I118" s="176">
        <f t="shared" si="15"/>
        <v>0</v>
      </c>
      <c r="J118" s="176">
        <f t="shared" si="15"/>
        <v>0</v>
      </c>
      <c r="K118" s="176">
        <f t="shared" si="15"/>
        <v>0</v>
      </c>
      <c r="L118" s="176">
        <f t="shared" si="15"/>
        <v>0</v>
      </c>
      <c r="M118" s="176">
        <f t="shared" si="15"/>
        <v>0</v>
      </c>
      <c r="N118" s="176">
        <f t="shared" si="15"/>
        <v>0</v>
      </c>
      <c r="O118" s="176">
        <f t="shared" si="15"/>
        <v>0</v>
      </c>
      <c r="P118" s="176">
        <f t="shared" si="15"/>
        <v>0</v>
      </c>
      <c r="Q118" s="176">
        <f t="shared" si="15"/>
        <v>0</v>
      </c>
      <c r="R118" s="176">
        <f t="shared" si="15"/>
        <v>0</v>
      </c>
      <c r="S118" s="176">
        <f t="shared" si="15"/>
        <v>0</v>
      </c>
      <c r="T118" s="176">
        <f t="shared" si="15"/>
        <v>0</v>
      </c>
      <c r="U118" s="176">
        <f t="shared" si="15"/>
        <v>0</v>
      </c>
      <c r="V118" s="176">
        <f t="shared" si="15"/>
        <v>0</v>
      </c>
      <c r="W118" s="176">
        <f t="shared" si="15"/>
        <v>0</v>
      </c>
      <c r="X118" s="176">
        <f t="shared" si="15"/>
        <v>0</v>
      </c>
      <c r="Y118" s="176">
        <f t="shared" si="15"/>
        <v>0</v>
      </c>
      <c r="Z118" s="176">
        <f t="shared" si="15"/>
        <v>0</v>
      </c>
      <c r="AA118" s="176">
        <f t="shared" si="15"/>
        <v>0</v>
      </c>
      <c r="AB118" s="176">
        <f t="shared" si="15"/>
        <v>0</v>
      </c>
      <c r="AC118" s="176">
        <f t="shared" si="15"/>
        <v>0</v>
      </c>
      <c r="AD118" s="176">
        <f t="shared" si="15"/>
        <v>0</v>
      </c>
      <c r="AE118" s="176">
        <f t="shared" si="15"/>
        <v>0</v>
      </c>
      <c r="AF118" s="176">
        <f t="shared" si="15"/>
        <v>0</v>
      </c>
      <c r="AG118" s="176">
        <f t="shared" si="15"/>
        <v>0</v>
      </c>
      <c r="AH118" s="176">
        <f t="shared" si="15"/>
        <v>0</v>
      </c>
      <c r="AI118" s="176">
        <f t="shared" si="15"/>
        <v>0</v>
      </c>
      <c r="AJ118" s="176">
        <f t="shared" si="15"/>
        <v>0</v>
      </c>
      <c r="AK118" s="176">
        <f t="shared" si="15"/>
        <v>0</v>
      </c>
      <c r="AL118" s="176">
        <f t="shared" si="15"/>
        <v>0</v>
      </c>
      <c r="AM118" s="176">
        <f t="shared" si="15"/>
        <v>0</v>
      </c>
      <c r="AN118" s="176">
        <f t="shared" si="15"/>
        <v>0</v>
      </c>
      <c r="AO118" s="176">
        <f t="shared" si="15"/>
        <v>0</v>
      </c>
      <c r="AP118" s="176">
        <f t="shared" si="15"/>
        <v>0</v>
      </c>
      <c r="AQ118" s="176">
        <f t="shared" si="15"/>
        <v>0</v>
      </c>
      <c r="AR118" s="176">
        <f t="shared" si="15"/>
        <v>0</v>
      </c>
      <c r="AS118" s="176">
        <f t="shared" si="15"/>
        <v>0</v>
      </c>
      <c r="AT118" s="176">
        <f t="shared" si="15"/>
        <v>0</v>
      </c>
      <c r="AU118" s="176">
        <f t="shared" si="15"/>
        <v>0</v>
      </c>
      <c r="AV118" s="176">
        <f t="shared" si="15"/>
        <v>0</v>
      </c>
      <c r="AW118" s="176">
        <f t="shared" si="15"/>
        <v>0</v>
      </c>
      <c r="AX118" s="176">
        <f t="shared" si="15"/>
        <v>0</v>
      </c>
      <c r="AY118" s="176">
        <f t="shared" si="15"/>
        <v>0</v>
      </c>
      <c r="AZ118" s="176">
        <f t="shared" si="15"/>
        <v>0</v>
      </c>
      <c r="BA118" s="176">
        <f t="shared" si="15"/>
        <v>0</v>
      </c>
      <c r="BB118" s="176">
        <f t="shared" si="15"/>
        <v>0</v>
      </c>
      <c r="BC118" s="176">
        <f t="shared" si="15"/>
        <v>0</v>
      </c>
      <c r="BD118" s="176">
        <f t="shared" si="15"/>
        <v>0</v>
      </c>
      <c r="BE118" s="176">
        <f t="shared" si="15"/>
        <v>0</v>
      </c>
      <c r="BF118" s="176">
        <f t="shared" si="15"/>
        <v>0</v>
      </c>
      <c r="BG118" s="176">
        <f t="shared" si="15"/>
        <v>0</v>
      </c>
      <c r="BH118" s="176">
        <f t="shared" si="15"/>
        <v>0</v>
      </c>
      <c r="BI118" s="176">
        <f t="shared" si="15"/>
        <v>0</v>
      </c>
      <c r="BJ118" s="176">
        <f t="shared" si="15"/>
        <v>0</v>
      </c>
      <c r="BK118" s="176">
        <f t="shared" si="15"/>
        <v>0</v>
      </c>
      <c r="BL118" s="176">
        <f t="shared" si="15"/>
        <v>0</v>
      </c>
      <c r="BM118" s="176">
        <f t="shared" si="15"/>
        <v>0</v>
      </c>
      <c r="BN118" s="176">
        <f t="shared" si="15"/>
        <v>0</v>
      </c>
      <c r="BO118" s="176">
        <f t="shared" si="15"/>
        <v>0</v>
      </c>
      <c r="BP118" s="176">
        <f t="shared" si="15"/>
        <v>0</v>
      </c>
      <c r="BQ118" s="176">
        <f t="shared" si="15"/>
        <v>0</v>
      </c>
      <c r="BR118" s="176">
        <f t="shared" si="15"/>
        <v>0</v>
      </c>
      <c r="BS118" s="176">
        <f t="shared" si="15"/>
        <v>0</v>
      </c>
      <c r="BT118" s="176">
        <f t="shared" si="15"/>
        <v>0</v>
      </c>
      <c r="BU118" s="176">
        <f t="shared" si="15"/>
        <v>0</v>
      </c>
      <c r="BV118" s="176">
        <f t="shared" si="15"/>
        <v>0</v>
      </c>
      <c r="BW118" s="176">
        <f t="shared" si="15"/>
        <v>0</v>
      </c>
      <c r="BX118" s="176">
        <f t="shared" si="15"/>
        <v>0</v>
      </c>
      <c r="BY118" s="176">
        <f t="shared" si="15"/>
        <v>0</v>
      </c>
      <c r="BZ118" s="176">
        <f t="shared" si="15"/>
        <v>0</v>
      </c>
      <c r="CA118" s="176">
        <f t="shared" si="15"/>
        <v>0</v>
      </c>
      <c r="CB118" s="176">
        <f t="shared" si="15"/>
        <v>0</v>
      </c>
      <c r="CC118" s="176">
        <f t="shared" si="15"/>
        <v>0</v>
      </c>
      <c r="CD118" s="176">
        <f t="shared" si="15"/>
        <v>0</v>
      </c>
      <c r="CE118" s="176">
        <f t="shared" si="15"/>
        <v>0</v>
      </c>
      <c r="CF118" s="176">
        <f t="shared" si="15"/>
        <v>0</v>
      </c>
      <c r="CG118" s="176">
        <f t="shared" si="15"/>
        <v>0</v>
      </c>
      <c r="CH118" s="176">
        <f t="shared" si="15"/>
        <v>0</v>
      </c>
      <c r="CI118" s="176">
        <f t="shared" si="15"/>
        <v>0</v>
      </c>
      <c r="CJ118" s="176">
        <f t="shared" si="15"/>
        <v>0</v>
      </c>
      <c r="CK118" s="176">
        <f t="shared" si="15"/>
        <v>0</v>
      </c>
      <c r="CL118" s="176">
        <f t="shared" si="15"/>
        <v>0</v>
      </c>
      <c r="CM118" s="176">
        <f t="shared" si="15"/>
        <v>0</v>
      </c>
      <c r="CN118" s="176">
        <f t="shared" si="15"/>
        <v>0</v>
      </c>
      <c r="CO118" s="176">
        <f t="shared" si="15"/>
        <v>0</v>
      </c>
      <c r="CP118" s="176">
        <f t="shared" si="15"/>
        <v>0</v>
      </c>
      <c r="CQ118" s="176">
        <f t="shared" si="15"/>
        <v>0</v>
      </c>
      <c r="CR118" s="176">
        <f t="shared" si="15"/>
        <v>0</v>
      </c>
      <c r="CS118" s="176">
        <f t="shared" si="15"/>
        <v>0</v>
      </c>
      <c r="CT118" s="176">
        <f t="shared" si="15"/>
        <v>0</v>
      </c>
      <c r="CU118" s="176">
        <f t="shared" si="15"/>
        <v>0</v>
      </c>
      <c r="CV118" s="176">
        <f t="shared" si="15"/>
        <v>0</v>
      </c>
      <c r="CW118" s="176">
        <f t="shared" si="15"/>
        <v>0</v>
      </c>
      <c r="CX118" s="176">
        <f t="shared" si="15"/>
        <v>0</v>
      </c>
      <c r="CY118" s="176">
        <f t="shared" si="15"/>
        <v>0</v>
      </c>
      <c r="CZ118" s="176">
        <f t="shared" si="15"/>
        <v>0</v>
      </c>
    </row>
    <row r="119" spans="1:104"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row>
    <row r="120" spans="1:104" ht="15.75" customHeight="1" x14ac:dyDescent="0.3">
      <c r="A120" s="7" t="s">
        <v>198</v>
      </c>
      <c r="B120" s="7"/>
      <c r="C120" s="7"/>
      <c r="D120" s="176">
        <f t="shared" ref="D120:CZ120" si="16">SUM(D113,D118)</f>
        <v>0</v>
      </c>
      <c r="E120" s="176">
        <f t="shared" si="16"/>
        <v>0</v>
      </c>
      <c r="F120" s="176">
        <f t="shared" si="16"/>
        <v>0</v>
      </c>
      <c r="G120" s="176">
        <f t="shared" si="16"/>
        <v>0</v>
      </c>
      <c r="H120" s="176">
        <f t="shared" si="16"/>
        <v>0</v>
      </c>
      <c r="I120" s="176">
        <f t="shared" si="16"/>
        <v>0</v>
      </c>
      <c r="J120" s="176">
        <f t="shared" si="16"/>
        <v>0</v>
      </c>
      <c r="K120" s="176">
        <f t="shared" si="16"/>
        <v>0</v>
      </c>
      <c r="L120" s="176">
        <f t="shared" si="16"/>
        <v>0</v>
      </c>
      <c r="M120" s="176">
        <f t="shared" si="16"/>
        <v>0</v>
      </c>
      <c r="N120" s="176">
        <f t="shared" si="16"/>
        <v>0</v>
      </c>
      <c r="O120" s="176">
        <f t="shared" si="16"/>
        <v>0</v>
      </c>
      <c r="P120" s="176">
        <f t="shared" si="16"/>
        <v>0</v>
      </c>
      <c r="Q120" s="176">
        <f t="shared" si="16"/>
        <v>0</v>
      </c>
      <c r="R120" s="176">
        <f t="shared" si="16"/>
        <v>0</v>
      </c>
      <c r="S120" s="176">
        <f t="shared" si="16"/>
        <v>0</v>
      </c>
      <c r="T120" s="176">
        <f t="shared" si="16"/>
        <v>0</v>
      </c>
      <c r="U120" s="176">
        <f t="shared" si="16"/>
        <v>0</v>
      </c>
      <c r="V120" s="176">
        <f t="shared" si="16"/>
        <v>0</v>
      </c>
      <c r="W120" s="176">
        <f t="shared" si="16"/>
        <v>0</v>
      </c>
      <c r="X120" s="176">
        <f t="shared" si="16"/>
        <v>0</v>
      </c>
      <c r="Y120" s="176">
        <f t="shared" si="16"/>
        <v>0</v>
      </c>
      <c r="Z120" s="176">
        <f t="shared" si="16"/>
        <v>0</v>
      </c>
      <c r="AA120" s="176">
        <f t="shared" si="16"/>
        <v>0</v>
      </c>
      <c r="AB120" s="176">
        <f t="shared" si="16"/>
        <v>0</v>
      </c>
      <c r="AC120" s="176">
        <f t="shared" si="16"/>
        <v>0</v>
      </c>
      <c r="AD120" s="176">
        <f t="shared" si="16"/>
        <v>0</v>
      </c>
      <c r="AE120" s="176">
        <f t="shared" si="16"/>
        <v>0</v>
      </c>
      <c r="AF120" s="176">
        <f t="shared" si="16"/>
        <v>0</v>
      </c>
      <c r="AG120" s="176">
        <f t="shared" si="16"/>
        <v>0</v>
      </c>
      <c r="AH120" s="176">
        <f t="shared" si="16"/>
        <v>0</v>
      </c>
      <c r="AI120" s="176">
        <f t="shared" si="16"/>
        <v>0</v>
      </c>
      <c r="AJ120" s="176">
        <f t="shared" si="16"/>
        <v>0</v>
      </c>
      <c r="AK120" s="176">
        <f t="shared" si="16"/>
        <v>0</v>
      </c>
      <c r="AL120" s="176">
        <f t="shared" si="16"/>
        <v>0</v>
      </c>
      <c r="AM120" s="176">
        <f t="shared" si="16"/>
        <v>0</v>
      </c>
      <c r="AN120" s="176">
        <f t="shared" si="16"/>
        <v>0</v>
      </c>
      <c r="AO120" s="176">
        <f t="shared" si="16"/>
        <v>0</v>
      </c>
      <c r="AP120" s="176">
        <f t="shared" si="16"/>
        <v>0</v>
      </c>
      <c r="AQ120" s="176">
        <f t="shared" si="16"/>
        <v>0</v>
      </c>
      <c r="AR120" s="176">
        <f t="shared" si="16"/>
        <v>0</v>
      </c>
      <c r="AS120" s="176">
        <f t="shared" si="16"/>
        <v>0</v>
      </c>
      <c r="AT120" s="176">
        <f t="shared" si="16"/>
        <v>0</v>
      </c>
      <c r="AU120" s="176">
        <f t="shared" si="16"/>
        <v>0</v>
      </c>
      <c r="AV120" s="176">
        <f t="shared" si="16"/>
        <v>0</v>
      </c>
      <c r="AW120" s="176">
        <f t="shared" si="16"/>
        <v>0</v>
      </c>
      <c r="AX120" s="176">
        <f t="shared" si="16"/>
        <v>0</v>
      </c>
      <c r="AY120" s="176">
        <f t="shared" si="16"/>
        <v>0</v>
      </c>
      <c r="AZ120" s="176">
        <f t="shared" si="16"/>
        <v>0</v>
      </c>
      <c r="BA120" s="176">
        <f t="shared" si="16"/>
        <v>0</v>
      </c>
      <c r="BB120" s="176">
        <f t="shared" si="16"/>
        <v>0</v>
      </c>
      <c r="BC120" s="176">
        <f t="shared" si="16"/>
        <v>0</v>
      </c>
      <c r="BD120" s="176">
        <f t="shared" si="16"/>
        <v>0</v>
      </c>
      <c r="BE120" s="176">
        <f t="shared" si="16"/>
        <v>0</v>
      </c>
      <c r="BF120" s="176">
        <f t="shared" si="16"/>
        <v>0</v>
      </c>
      <c r="BG120" s="176">
        <f t="shared" si="16"/>
        <v>0</v>
      </c>
      <c r="BH120" s="176">
        <f t="shared" si="16"/>
        <v>0</v>
      </c>
      <c r="BI120" s="176">
        <f t="shared" si="16"/>
        <v>0</v>
      </c>
      <c r="BJ120" s="176">
        <f t="shared" si="16"/>
        <v>0</v>
      </c>
      <c r="BK120" s="176">
        <f t="shared" si="16"/>
        <v>0</v>
      </c>
      <c r="BL120" s="176">
        <f t="shared" si="16"/>
        <v>0</v>
      </c>
      <c r="BM120" s="176">
        <f t="shared" si="16"/>
        <v>0</v>
      </c>
      <c r="BN120" s="176">
        <f t="shared" si="16"/>
        <v>0</v>
      </c>
      <c r="BO120" s="176">
        <f t="shared" si="16"/>
        <v>0</v>
      </c>
      <c r="BP120" s="176">
        <f t="shared" si="16"/>
        <v>0</v>
      </c>
      <c r="BQ120" s="176">
        <f t="shared" si="16"/>
        <v>0</v>
      </c>
      <c r="BR120" s="176">
        <f t="shared" si="16"/>
        <v>0</v>
      </c>
      <c r="BS120" s="176">
        <f t="shared" si="16"/>
        <v>0</v>
      </c>
      <c r="BT120" s="176">
        <f t="shared" si="16"/>
        <v>0</v>
      </c>
      <c r="BU120" s="176">
        <f t="shared" si="16"/>
        <v>0</v>
      </c>
      <c r="BV120" s="176">
        <f t="shared" si="16"/>
        <v>0</v>
      </c>
      <c r="BW120" s="176">
        <f t="shared" si="16"/>
        <v>0</v>
      </c>
      <c r="BX120" s="176">
        <f t="shared" si="16"/>
        <v>0</v>
      </c>
      <c r="BY120" s="176">
        <f t="shared" si="16"/>
        <v>0</v>
      </c>
      <c r="BZ120" s="176">
        <f t="shared" si="16"/>
        <v>0</v>
      </c>
      <c r="CA120" s="176">
        <f t="shared" si="16"/>
        <v>0</v>
      </c>
      <c r="CB120" s="176">
        <f t="shared" si="16"/>
        <v>0</v>
      </c>
      <c r="CC120" s="176">
        <f t="shared" si="16"/>
        <v>0</v>
      </c>
      <c r="CD120" s="176">
        <f t="shared" si="16"/>
        <v>0</v>
      </c>
      <c r="CE120" s="176">
        <f t="shared" si="16"/>
        <v>0</v>
      </c>
      <c r="CF120" s="176">
        <f t="shared" si="16"/>
        <v>0</v>
      </c>
      <c r="CG120" s="176">
        <f t="shared" si="16"/>
        <v>0</v>
      </c>
      <c r="CH120" s="176">
        <f t="shared" si="16"/>
        <v>0</v>
      </c>
      <c r="CI120" s="176">
        <f t="shared" si="16"/>
        <v>0</v>
      </c>
      <c r="CJ120" s="176">
        <f t="shared" si="16"/>
        <v>0</v>
      </c>
      <c r="CK120" s="176">
        <f t="shared" si="16"/>
        <v>0</v>
      </c>
      <c r="CL120" s="176">
        <f t="shared" si="16"/>
        <v>0</v>
      </c>
      <c r="CM120" s="176">
        <f t="shared" si="16"/>
        <v>0</v>
      </c>
      <c r="CN120" s="176">
        <f t="shared" si="16"/>
        <v>0</v>
      </c>
      <c r="CO120" s="176">
        <f t="shared" si="16"/>
        <v>0</v>
      </c>
      <c r="CP120" s="176">
        <f t="shared" si="16"/>
        <v>0</v>
      </c>
      <c r="CQ120" s="176">
        <f t="shared" si="16"/>
        <v>0</v>
      </c>
      <c r="CR120" s="176">
        <f t="shared" si="16"/>
        <v>0</v>
      </c>
      <c r="CS120" s="176">
        <f t="shared" si="16"/>
        <v>0</v>
      </c>
      <c r="CT120" s="176">
        <f t="shared" si="16"/>
        <v>0</v>
      </c>
      <c r="CU120" s="176">
        <f t="shared" si="16"/>
        <v>0</v>
      </c>
      <c r="CV120" s="176">
        <f t="shared" si="16"/>
        <v>0</v>
      </c>
      <c r="CW120" s="176">
        <f t="shared" si="16"/>
        <v>0</v>
      </c>
      <c r="CX120" s="176">
        <f t="shared" si="16"/>
        <v>0</v>
      </c>
      <c r="CY120" s="176">
        <f t="shared" si="16"/>
        <v>0</v>
      </c>
      <c r="CZ120" s="176">
        <f t="shared" si="16"/>
        <v>0</v>
      </c>
    </row>
    <row r="121" spans="1:104"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row>
    <row r="122" spans="1:104" ht="15.75" customHeight="1" x14ac:dyDescent="0.35">
      <c r="A122" s="10" t="s">
        <v>264</v>
      </c>
      <c r="B122" s="10"/>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row>
    <row r="123" spans="1:104" ht="15.75" customHeight="1" x14ac:dyDescent="0.3">
      <c r="A123" s="14" t="s">
        <v>265</v>
      </c>
      <c r="B123" s="194">
        <f>I90</f>
        <v>0</v>
      </c>
      <c r="C123" s="1"/>
      <c r="D123" s="1" t="s">
        <v>266</v>
      </c>
      <c r="E123" s="194">
        <f>'Economische variabelen'!D218</f>
        <v>30</v>
      </c>
      <c r="F123" s="1"/>
      <c r="G123" s="1"/>
      <c r="H123" s="20"/>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row>
    <row r="124" spans="1:104" ht="15.75" customHeight="1" x14ac:dyDescent="0.3">
      <c r="A124" s="14" t="s">
        <v>267</v>
      </c>
      <c r="B124" s="194">
        <f>'Economische variabelen'!D216</f>
        <v>1.78</v>
      </c>
      <c r="C124" s="1"/>
      <c r="D124" s="1" t="s">
        <v>208</v>
      </c>
      <c r="E124" s="19">
        <f>B126*B125</f>
        <v>0</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row>
    <row r="125" spans="1:104" ht="15.75" customHeight="1" x14ac:dyDescent="0.3">
      <c r="A125" s="14" t="s">
        <v>268</v>
      </c>
      <c r="B125" s="13">
        <f>B124*B123</f>
        <v>0</v>
      </c>
      <c r="C125" s="1"/>
      <c r="D125" s="1" t="s">
        <v>269</v>
      </c>
      <c r="E125" s="19">
        <f>E124-C101-SUM(D113:CY113)</f>
        <v>0</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row>
    <row r="126" spans="1:104" ht="15.75" customHeight="1" x14ac:dyDescent="0.3">
      <c r="A126" s="14" t="s">
        <v>270</v>
      </c>
      <c r="B126" s="174">
        <f>'Economische variabelen'!D217</f>
        <v>40.770000000000003</v>
      </c>
      <c r="C126" s="1"/>
      <c r="D126" s="1" t="s">
        <v>271</v>
      </c>
      <c r="E126" s="19">
        <f>IF(B123&gt;0,E125/H90,0)</f>
        <v>0</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row>
    <row r="127" spans="1:104" ht="15.75" customHeight="1" x14ac:dyDescent="0.3">
      <c r="A127" s="1"/>
      <c r="B127" s="1"/>
      <c r="C127" s="1"/>
      <c r="D127" s="1" t="s">
        <v>272</v>
      </c>
      <c r="E127" s="19">
        <f>E126/E123</f>
        <v>0</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row>
    <row r="128" spans="1:104" ht="15.75" customHeight="1" x14ac:dyDescent="0.3">
      <c r="A128" s="1"/>
      <c r="B128" s="20"/>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row>
    <row r="129" spans="1:104"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row>
    <row r="130" spans="1:104" ht="15.75" customHeight="1" x14ac:dyDescent="0.35">
      <c r="A130" s="10" t="s">
        <v>273</v>
      </c>
      <c r="B130" s="10"/>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row>
    <row r="131" spans="1:104" ht="15.75" customHeight="1" x14ac:dyDescent="0.3">
      <c r="A131" s="14" t="s">
        <v>274</v>
      </c>
      <c r="B131" s="194">
        <f>I91</f>
        <v>0</v>
      </c>
      <c r="C131" s="1"/>
      <c r="D131" s="1" t="s">
        <v>266</v>
      </c>
      <c r="E131" s="194">
        <f>'Economische variabelen'!D229</f>
        <v>70</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row>
    <row r="132" spans="1:104" ht="15.75" customHeight="1" x14ac:dyDescent="0.3">
      <c r="A132" s="14" t="s">
        <v>267</v>
      </c>
      <c r="B132" s="194">
        <f>'Economische variabelen'!D227</f>
        <v>1.84</v>
      </c>
      <c r="C132" s="1"/>
      <c r="D132" s="1" t="s">
        <v>208</v>
      </c>
      <c r="E132" s="19">
        <f>B133*B134</f>
        <v>0</v>
      </c>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row>
    <row r="133" spans="1:104" ht="15.75" customHeight="1" x14ac:dyDescent="0.3">
      <c r="A133" s="14" t="s">
        <v>268</v>
      </c>
      <c r="B133" s="13">
        <f>B131*B132</f>
        <v>0</v>
      </c>
      <c r="C133" s="1"/>
      <c r="D133" s="1" t="s">
        <v>269</v>
      </c>
      <c r="E133" s="19">
        <f>E132-C107-SUM(D118:CY118)</f>
        <v>0</v>
      </c>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row>
    <row r="134" spans="1:104" ht="15.75" customHeight="1" x14ac:dyDescent="0.3">
      <c r="A134" s="14" t="s">
        <v>270</v>
      </c>
      <c r="B134" s="174">
        <f>'Economische variabelen'!D228</f>
        <v>107</v>
      </c>
      <c r="C134" s="1"/>
      <c r="D134" s="1" t="s">
        <v>271</v>
      </c>
      <c r="E134" s="19">
        <f>IF(B131&gt;0,E133/H91,0)</f>
        <v>0</v>
      </c>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row>
    <row r="135" spans="1:104" ht="15.75" customHeight="1" x14ac:dyDescent="0.3">
      <c r="A135" s="1"/>
      <c r="B135" s="1"/>
      <c r="C135" s="1"/>
      <c r="D135" s="1" t="s">
        <v>272</v>
      </c>
      <c r="E135" s="19">
        <f>E134/E131</f>
        <v>0</v>
      </c>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row>
    <row r="136" spans="1:104"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row>
    <row r="137" spans="1:104" ht="15.75" customHeight="1" x14ac:dyDescent="0.35">
      <c r="A137" s="10" t="s">
        <v>207</v>
      </c>
      <c r="B137" s="10"/>
      <c r="C137" s="11">
        <v>0</v>
      </c>
      <c r="D137" s="11">
        <v>1</v>
      </c>
      <c r="E137" s="11">
        <v>2</v>
      </c>
      <c r="F137" s="11">
        <v>3</v>
      </c>
      <c r="G137" s="11">
        <v>4</v>
      </c>
      <c r="H137" s="11">
        <v>5</v>
      </c>
      <c r="I137" s="11">
        <v>6</v>
      </c>
      <c r="J137" s="11">
        <v>7</v>
      </c>
      <c r="K137" s="11">
        <v>8</v>
      </c>
      <c r="L137" s="11">
        <v>9</v>
      </c>
      <c r="M137" s="11">
        <v>10</v>
      </c>
      <c r="N137" s="11">
        <v>11</v>
      </c>
      <c r="O137" s="11">
        <v>12</v>
      </c>
      <c r="P137" s="11">
        <v>13</v>
      </c>
      <c r="Q137" s="11">
        <v>14</v>
      </c>
      <c r="R137" s="11">
        <v>15</v>
      </c>
      <c r="S137" s="11">
        <v>16</v>
      </c>
      <c r="T137" s="11">
        <v>17</v>
      </c>
      <c r="U137" s="11">
        <v>18</v>
      </c>
      <c r="V137" s="11">
        <v>19</v>
      </c>
      <c r="W137" s="11">
        <v>20</v>
      </c>
      <c r="X137" s="11">
        <v>21</v>
      </c>
      <c r="Y137" s="11">
        <v>22</v>
      </c>
      <c r="Z137" s="11">
        <v>23</v>
      </c>
      <c r="AA137" s="11">
        <v>24</v>
      </c>
      <c r="AB137" s="11">
        <v>25</v>
      </c>
      <c r="AC137" s="11">
        <v>26</v>
      </c>
      <c r="AD137" s="11">
        <v>27</v>
      </c>
      <c r="AE137" s="11">
        <v>28</v>
      </c>
      <c r="AF137" s="11">
        <v>29</v>
      </c>
      <c r="AG137" s="11">
        <v>30</v>
      </c>
      <c r="AH137" s="11">
        <v>31</v>
      </c>
      <c r="AI137" s="11">
        <v>32</v>
      </c>
      <c r="AJ137" s="11">
        <v>33</v>
      </c>
      <c r="AK137" s="11">
        <v>34</v>
      </c>
      <c r="AL137" s="11">
        <v>35</v>
      </c>
      <c r="AM137" s="11">
        <v>36</v>
      </c>
      <c r="AN137" s="11">
        <v>37</v>
      </c>
      <c r="AO137" s="11">
        <v>38</v>
      </c>
      <c r="AP137" s="11">
        <v>39</v>
      </c>
      <c r="AQ137" s="11">
        <v>40</v>
      </c>
      <c r="AR137" s="11">
        <v>41</v>
      </c>
      <c r="AS137" s="11">
        <v>42</v>
      </c>
      <c r="AT137" s="11">
        <v>43</v>
      </c>
      <c r="AU137" s="11">
        <v>44</v>
      </c>
      <c r="AV137" s="11">
        <v>45</v>
      </c>
      <c r="AW137" s="11">
        <v>46</v>
      </c>
      <c r="AX137" s="11">
        <v>47</v>
      </c>
      <c r="AY137" s="11">
        <v>48</v>
      </c>
      <c r="AZ137" s="11">
        <v>49</v>
      </c>
      <c r="BA137" s="11">
        <v>50</v>
      </c>
      <c r="BB137" s="11">
        <v>51</v>
      </c>
      <c r="BC137" s="11">
        <v>52</v>
      </c>
      <c r="BD137" s="11">
        <v>53</v>
      </c>
      <c r="BE137" s="11">
        <v>54</v>
      </c>
      <c r="BF137" s="11">
        <v>55</v>
      </c>
      <c r="BG137" s="11">
        <v>56</v>
      </c>
      <c r="BH137" s="11">
        <v>57</v>
      </c>
      <c r="BI137" s="11">
        <v>58</v>
      </c>
      <c r="BJ137" s="11">
        <v>59</v>
      </c>
      <c r="BK137" s="11">
        <v>60</v>
      </c>
      <c r="BL137" s="11">
        <v>61</v>
      </c>
      <c r="BM137" s="11">
        <v>62</v>
      </c>
      <c r="BN137" s="11">
        <v>63</v>
      </c>
      <c r="BO137" s="11">
        <v>64</v>
      </c>
      <c r="BP137" s="11">
        <v>65</v>
      </c>
      <c r="BQ137" s="11">
        <v>66</v>
      </c>
      <c r="BR137" s="11">
        <v>67</v>
      </c>
      <c r="BS137" s="11">
        <v>68</v>
      </c>
      <c r="BT137" s="11">
        <v>69</v>
      </c>
      <c r="BU137" s="11">
        <v>70</v>
      </c>
      <c r="BV137" s="11">
        <v>71</v>
      </c>
      <c r="BW137" s="11">
        <v>72</v>
      </c>
      <c r="BX137" s="11">
        <v>73</v>
      </c>
      <c r="BY137" s="11">
        <v>74</v>
      </c>
      <c r="BZ137" s="11">
        <v>75</v>
      </c>
      <c r="CA137" s="11">
        <v>76</v>
      </c>
      <c r="CB137" s="11">
        <v>77</v>
      </c>
      <c r="CC137" s="11">
        <v>78</v>
      </c>
      <c r="CD137" s="11">
        <v>79</v>
      </c>
      <c r="CE137" s="11">
        <v>80</v>
      </c>
      <c r="CF137" s="11">
        <v>81</v>
      </c>
      <c r="CG137" s="11">
        <v>82</v>
      </c>
      <c r="CH137" s="11">
        <v>83</v>
      </c>
      <c r="CI137" s="11">
        <v>84</v>
      </c>
      <c r="CJ137" s="11">
        <v>85</v>
      </c>
      <c r="CK137" s="11">
        <v>86</v>
      </c>
      <c r="CL137" s="11">
        <v>87</v>
      </c>
      <c r="CM137" s="11">
        <v>88</v>
      </c>
      <c r="CN137" s="11">
        <v>89</v>
      </c>
      <c r="CO137" s="11">
        <v>90</v>
      </c>
      <c r="CP137" s="11">
        <v>91</v>
      </c>
      <c r="CQ137" s="11">
        <v>92</v>
      </c>
      <c r="CR137" s="11">
        <v>93</v>
      </c>
      <c r="CS137" s="11">
        <v>94</v>
      </c>
      <c r="CT137" s="11">
        <v>95</v>
      </c>
      <c r="CU137" s="11">
        <v>96</v>
      </c>
      <c r="CV137" s="11">
        <v>97</v>
      </c>
      <c r="CW137" s="11">
        <v>98</v>
      </c>
      <c r="CX137" s="11">
        <v>99</v>
      </c>
      <c r="CY137" s="11">
        <v>100</v>
      </c>
      <c r="CZ137" s="11">
        <v>100</v>
      </c>
    </row>
    <row r="138" spans="1:104" ht="15.75" customHeight="1" x14ac:dyDescent="0.3">
      <c r="A138" s="14" t="s">
        <v>99</v>
      </c>
      <c r="B138" s="1"/>
      <c r="C138" s="175">
        <f>IF(C98=$E123,$E124,0)+IF(C98=$E131,$E132,0)</f>
        <v>0</v>
      </c>
      <c r="D138" s="175">
        <f>IF(D98=$E123,$E124,0)+IF(D98=$E131,$E132,0)</f>
        <v>0</v>
      </c>
      <c r="E138" s="175">
        <f t="shared" ref="E138:BP138" si="17">IF(E98=$E123,$E124,0)+IF(E98=$E131,$E132,0)</f>
        <v>0</v>
      </c>
      <c r="F138" s="175">
        <f t="shared" si="17"/>
        <v>0</v>
      </c>
      <c r="G138" s="175">
        <f t="shared" si="17"/>
        <v>0</v>
      </c>
      <c r="H138" s="175">
        <f t="shared" si="17"/>
        <v>0</v>
      </c>
      <c r="I138" s="175">
        <f t="shared" si="17"/>
        <v>0</v>
      </c>
      <c r="J138" s="175">
        <f t="shared" si="17"/>
        <v>0</v>
      </c>
      <c r="K138" s="175">
        <f t="shared" si="17"/>
        <v>0</v>
      </c>
      <c r="L138" s="175">
        <f t="shared" si="17"/>
        <v>0</v>
      </c>
      <c r="M138" s="175">
        <f t="shared" si="17"/>
        <v>0</v>
      </c>
      <c r="N138" s="175">
        <f t="shared" si="17"/>
        <v>0</v>
      </c>
      <c r="O138" s="175">
        <f t="shared" si="17"/>
        <v>0</v>
      </c>
      <c r="P138" s="175">
        <f t="shared" si="17"/>
        <v>0</v>
      </c>
      <c r="Q138" s="175">
        <f t="shared" si="17"/>
        <v>0</v>
      </c>
      <c r="R138" s="175">
        <f t="shared" si="17"/>
        <v>0</v>
      </c>
      <c r="S138" s="175">
        <f t="shared" si="17"/>
        <v>0</v>
      </c>
      <c r="T138" s="175">
        <f t="shared" si="17"/>
        <v>0</v>
      </c>
      <c r="U138" s="175">
        <f t="shared" si="17"/>
        <v>0</v>
      </c>
      <c r="V138" s="175">
        <f t="shared" si="17"/>
        <v>0</v>
      </c>
      <c r="W138" s="175">
        <f t="shared" si="17"/>
        <v>0</v>
      </c>
      <c r="X138" s="175">
        <f t="shared" si="17"/>
        <v>0</v>
      </c>
      <c r="Y138" s="175">
        <f t="shared" si="17"/>
        <v>0</v>
      </c>
      <c r="Z138" s="175">
        <f t="shared" si="17"/>
        <v>0</v>
      </c>
      <c r="AA138" s="175">
        <f t="shared" si="17"/>
        <v>0</v>
      </c>
      <c r="AB138" s="175">
        <f t="shared" si="17"/>
        <v>0</v>
      </c>
      <c r="AC138" s="175">
        <f t="shared" si="17"/>
        <v>0</v>
      </c>
      <c r="AD138" s="175">
        <f t="shared" si="17"/>
        <v>0</v>
      </c>
      <c r="AE138" s="175">
        <f t="shared" si="17"/>
        <v>0</v>
      </c>
      <c r="AF138" s="175">
        <f t="shared" si="17"/>
        <v>0</v>
      </c>
      <c r="AG138" s="175">
        <f t="shared" si="17"/>
        <v>0</v>
      </c>
      <c r="AH138" s="175">
        <f t="shared" si="17"/>
        <v>0</v>
      </c>
      <c r="AI138" s="175">
        <f t="shared" si="17"/>
        <v>0</v>
      </c>
      <c r="AJ138" s="175">
        <f t="shared" si="17"/>
        <v>0</v>
      </c>
      <c r="AK138" s="175">
        <f t="shared" si="17"/>
        <v>0</v>
      </c>
      <c r="AL138" s="175">
        <f t="shared" si="17"/>
        <v>0</v>
      </c>
      <c r="AM138" s="175">
        <f t="shared" si="17"/>
        <v>0</v>
      </c>
      <c r="AN138" s="175">
        <f t="shared" si="17"/>
        <v>0</v>
      </c>
      <c r="AO138" s="175">
        <f t="shared" si="17"/>
        <v>0</v>
      </c>
      <c r="AP138" s="175">
        <f t="shared" si="17"/>
        <v>0</v>
      </c>
      <c r="AQ138" s="175">
        <f t="shared" si="17"/>
        <v>0</v>
      </c>
      <c r="AR138" s="175">
        <f t="shared" si="17"/>
        <v>0</v>
      </c>
      <c r="AS138" s="175">
        <f t="shared" si="17"/>
        <v>0</v>
      </c>
      <c r="AT138" s="175">
        <f t="shared" si="17"/>
        <v>0</v>
      </c>
      <c r="AU138" s="175">
        <f t="shared" si="17"/>
        <v>0</v>
      </c>
      <c r="AV138" s="175">
        <f t="shared" si="17"/>
        <v>0</v>
      </c>
      <c r="AW138" s="175">
        <f t="shared" si="17"/>
        <v>0</v>
      </c>
      <c r="AX138" s="175">
        <f t="shared" si="17"/>
        <v>0</v>
      </c>
      <c r="AY138" s="175">
        <f t="shared" si="17"/>
        <v>0</v>
      </c>
      <c r="AZ138" s="175">
        <f t="shared" si="17"/>
        <v>0</v>
      </c>
      <c r="BA138" s="175">
        <f t="shared" si="17"/>
        <v>0</v>
      </c>
      <c r="BB138" s="175">
        <f t="shared" si="17"/>
        <v>0</v>
      </c>
      <c r="BC138" s="175">
        <f t="shared" si="17"/>
        <v>0</v>
      </c>
      <c r="BD138" s="175">
        <f t="shared" si="17"/>
        <v>0</v>
      </c>
      <c r="BE138" s="175">
        <f t="shared" si="17"/>
        <v>0</v>
      </c>
      <c r="BF138" s="175">
        <f t="shared" si="17"/>
        <v>0</v>
      </c>
      <c r="BG138" s="175">
        <f t="shared" si="17"/>
        <v>0</v>
      </c>
      <c r="BH138" s="175">
        <f t="shared" si="17"/>
        <v>0</v>
      </c>
      <c r="BI138" s="175">
        <f t="shared" si="17"/>
        <v>0</v>
      </c>
      <c r="BJ138" s="175">
        <f t="shared" si="17"/>
        <v>0</v>
      </c>
      <c r="BK138" s="175">
        <f t="shared" si="17"/>
        <v>0</v>
      </c>
      <c r="BL138" s="175">
        <f t="shared" si="17"/>
        <v>0</v>
      </c>
      <c r="BM138" s="175">
        <f t="shared" si="17"/>
        <v>0</v>
      </c>
      <c r="BN138" s="175">
        <f t="shared" si="17"/>
        <v>0</v>
      </c>
      <c r="BO138" s="175">
        <f t="shared" si="17"/>
        <v>0</v>
      </c>
      <c r="BP138" s="175">
        <f t="shared" si="17"/>
        <v>0</v>
      </c>
      <c r="BQ138" s="175">
        <f t="shared" ref="BQ138:CZ138" si="18">IF(BQ98=$E123,$E124,0)+IF(BQ98=$E131,$E132,0)</f>
        <v>0</v>
      </c>
      <c r="BR138" s="175">
        <f t="shared" si="18"/>
        <v>0</v>
      </c>
      <c r="BS138" s="175">
        <f t="shared" si="18"/>
        <v>0</v>
      </c>
      <c r="BT138" s="175">
        <f t="shared" si="18"/>
        <v>0</v>
      </c>
      <c r="BU138" s="175">
        <f t="shared" si="18"/>
        <v>0</v>
      </c>
      <c r="BV138" s="175">
        <f t="shared" si="18"/>
        <v>0</v>
      </c>
      <c r="BW138" s="175">
        <f t="shared" si="18"/>
        <v>0</v>
      </c>
      <c r="BX138" s="175">
        <f t="shared" si="18"/>
        <v>0</v>
      </c>
      <c r="BY138" s="175">
        <f t="shared" si="18"/>
        <v>0</v>
      </c>
      <c r="BZ138" s="175">
        <f t="shared" si="18"/>
        <v>0</v>
      </c>
      <c r="CA138" s="175">
        <f t="shared" si="18"/>
        <v>0</v>
      </c>
      <c r="CB138" s="175">
        <f t="shared" si="18"/>
        <v>0</v>
      </c>
      <c r="CC138" s="175">
        <f t="shared" si="18"/>
        <v>0</v>
      </c>
      <c r="CD138" s="175">
        <f t="shared" si="18"/>
        <v>0</v>
      </c>
      <c r="CE138" s="175">
        <f t="shared" si="18"/>
        <v>0</v>
      </c>
      <c r="CF138" s="175">
        <f t="shared" si="18"/>
        <v>0</v>
      </c>
      <c r="CG138" s="175">
        <f t="shared" si="18"/>
        <v>0</v>
      </c>
      <c r="CH138" s="175">
        <f t="shared" si="18"/>
        <v>0</v>
      </c>
      <c r="CI138" s="175">
        <f t="shared" si="18"/>
        <v>0</v>
      </c>
      <c r="CJ138" s="175">
        <f t="shared" si="18"/>
        <v>0</v>
      </c>
      <c r="CK138" s="175">
        <f t="shared" si="18"/>
        <v>0</v>
      </c>
      <c r="CL138" s="175">
        <f t="shared" si="18"/>
        <v>0</v>
      </c>
      <c r="CM138" s="175">
        <f t="shared" si="18"/>
        <v>0</v>
      </c>
      <c r="CN138" s="175">
        <f t="shared" si="18"/>
        <v>0</v>
      </c>
      <c r="CO138" s="175">
        <f t="shared" si="18"/>
        <v>0</v>
      </c>
      <c r="CP138" s="175">
        <f t="shared" si="18"/>
        <v>0</v>
      </c>
      <c r="CQ138" s="175">
        <f t="shared" si="18"/>
        <v>0</v>
      </c>
      <c r="CR138" s="175">
        <f t="shared" si="18"/>
        <v>0</v>
      </c>
      <c r="CS138" s="175">
        <f t="shared" si="18"/>
        <v>0</v>
      </c>
      <c r="CT138" s="175">
        <f t="shared" si="18"/>
        <v>0</v>
      </c>
      <c r="CU138" s="175">
        <f t="shared" si="18"/>
        <v>0</v>
      </c>
      <c r="CV138" s="175">
        <f t="shared" si="18"/>
        <v>0</v>
      </c>
      <c r="CW138" s="175">
        <f t="shared" si="18"/>
        <v>0</v>
      </c>
      <c r="CX138" s="175">
        <f t="shared" si="18"/>
        <v>0</v>
      </c>
      <c r="CY138" s="175">
        <f t="shared" si="18"/>
        <v>0</v>
      </c>
      <c r="CZ138" s="175">
        <f t="shared" si="18"/>
        <v>0</v>
      </c>
    </row>
    <row r="139" spans="1:104" ht="15.75" customHeight="1" x14ac:dyDescent="0.3">
      <c r="A139" s="14" t="s">
        <v>275</v>
      </c>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row>
    <row r="140" spans="1:104"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row>
    <row r="141" spans="1:104" ht="15.75" customHeight="1" x14ac:dyDescent="0.35">
      <c r="A141" s="10" t="s">
        <v>276</v>
      </c>
      <c r="B141" s="10"/>
      <c r="C141" s="11">
        <v>0</v>
      </c>
      <c r="D141" s="11">
        <v>1</v>
      </c>
      <c r="E141" s="11">
        <v>2</v>
      </c>
      <c r="F141" s="11">
        <v>3</v>
      </c>
      <c r="G141" s="11">
        <v>4</v>
      </c>
      <c r="H141" s="11">
        <v>5</v>
      </c>
      <c r="I141" s="11">
        <v>6</v>
      </c>
      <c r="J141" s="11">
        <v>7</v>
      </c>
      <c r="K141" s="11">
        <v>8</v>
      </c>
      <c r="L141" s="11">
        <v>9</v>
      </c>
      <c r="M141" s="11">
        <v>10</v>
      </c>
      <c r="N141" s="11">
        <v>11</v>
      </c>
      <c r="O141" s="11">
        <v>12</v>
      </c>
      <c r="P141" s="11">
        <v>13</v>
      </c>
      <c r="Q141" s="11">
        <v>14</v>
      </c>
      <c r="R141" s="11">
        <v>15</v>
      </c>
      <c r="S141" s="11">
        <v>16</v>
      </c>
      <c r="T141" s="11">
        <v>17</v>
      </c>
      <c r="U141" s="11">
        <v>18</v>
      </c>
      <c r="V141" s="11">
        <v>19</v>
      </c>
      <c r="W141" s="11">
        <v>20</v>
      </c>
      <c r="X141" s="11">
        <v>21</v>
      </c>
      <c r="Y141" s="11">
        <v>22</v>
      </c>
      <c r="Z141" s="11">
        <v>23</v>
      </c>
      <c r="AA141" s="11">
        <v>24</v>
      </c>
      <c r="AB141" s="11">
        <v>25</v>
      </c>
      <c r="AC141" s="11">
        <v>26</v>
      </c>
      <c r="AD141" s="11">
        <v>27</v>
      </c>
      <c r="AE141" s="11">
        <v>28</v>
      </c>
      <c r="AF141" s="11">
        <v>29</v>
      </c>
      <c r="AG141" s="11">
        <v>30</v>
      </c>
      <c r="AH141" s="11">
        <v>31</v>
      </c>
      <c r="AI141" s="11">
        <v>32</v>
      </c>
      <c r="AJ141" s="11">
        <v>33</v>
      </c>
      <c r="AK141" s="11">
        <v>34</v>
      </c>
      <c r="AL141" s="11">
        <v>35</v>
      </c>
      <c r="AM141" s="11">
        <v>36</v>
      </c>
      <c r="AN141" s="11">
        <v>37</v>
      </c>
      <c r="AO141" s="11">
        <v>38</v>
      </c>
      <c r="AP141" s="11">
        <v>39</v>
      </c>
      <c r="AQ141" s="11">
        <v>40</v>
      </c>
      <c r="AR141" s="11">
        <v>41</v>
      </c>
      <c r="AS141" s="11">
        <v>42</v>
      </c>
      <c r="AT141" s="11">
        <v>43</v>
      </c>
      <c r="AU141" s="11">
        <v>44</v>
      </c>
      <c r="AV141" s="11">
        <v>45</v>
      </c>
      <c r="AW141" s="11">
        <v>46</v>
      </c>
      <c r="AX141" s="11">
        <v>47</v>
      </c>
      <c r="AY141" s="11">
        <v>48</v>
      </c>
      <c r="AZ141" s="11">
        <v>49</v>
      </c>
      <c r="BA141" s="11">
        <v>50</v>
      </c>
      <c r="BB141" s="11">
        <v>51</v>
      </c>
      <c r="BC141" s="11">
        <v>52</v>
      </c>
      <c r="BD141" s="11">
        <v>53</v>
      </c>
      <c r="BE141" s="11">
        <v>54</v>
      </c>
      <c r="BF141" s="11">
        <v>55</v>
      </c>
      <c r="BG141" s="11">
        <v>56</v>
      </c>
      <c r="BH141" s="11">
        <v>57</v>
      </c>
      <c r="BI141" s="11">
        <v>58</v>
      </c>
      <c r="BJ141" s="11">
        <v>59</v>
      </c>
      <c r="BK141" s="11">
        <v>60</v>
      </c>
      <c r="BL141" s="11">
        <v>61</v>
      </c>
      <c r="BM141" s="11">
        <v>62</v>
      </c>
      <c r="BN141" s="11">
        <v>63</v>
      </c>
      <c r="BO141" s="11">
        <v>64</v>
      </c>
      <c r="BP141" s="11">
        <v>65</v>
      </c>
      <c r="BQ141" s="11">
        <v>66</v>
      </c>
      <c r="BR141" s="11">
        <v>67</v>
      </c>
      <c r="BS141" s="11">
        <v>68</v>
      </c>
      <c r="BT141" s="11">
        <v>69</v>
      </c>
      <c r="BU141" s="11">
        <v>70</v>
      </c>
      <c r="BV141" s="11">
        <v>71</v>
      </c>
      <c r="BW141" s="11">
        <v>72</v>
      </c>
      <c r="BX141" s="11">
        <v>73</v>
      </c>
      <c r="BY141" s="11">
        <v>74</v>
      </c>
      <c r="BZ141" s="11">
        <v>75</v>
      </c>
      <c r="CA141" s="11">
        <v>76</v>
      </c>
      <c r="CB141" s="11">
        <v>77</v>
      </c>
      <c r="CC141" s="11">
        <v>78</v>
      </c>
      <c r="CD141" s="11">
        <v>79</v>
      </c>
      <c r="CE141" s="11">
        <v>80</v>
      </c>
      <c r="CF141" s="11">
        <v>81</v>
      </c>
      <c r="CG141" s="11">
        <v>82</v>
      </c>
      <c r="CH141" s="11">
        <v>83</v>
      </c>
      <c r="CI141" s="11">
        <v>84</v>
      </c>
      <c r="CJ141" s="11">
        <v>85</v>
      </c>
      <c r="CK141" s="11">
        <v>86</v>
      </c>
      <c r="CL141" s="11">
        <v>87</v>
      </c>
      <c r="CM141" s="11">
        <v>88</v>
      </c>
      <c r="CN141" s="11">
        <v>89</v>
      </c>
      <c r="CO141" s="11">
        <v>90</v>
      </c>
      <c r="CP141" s="11">
        <v>91</v>
      </c>
      <c r="CQ141" s="11">
        <v>92</v>
      </c>
      <c r="CR141" s="11">
        <v>93</v>
      </c>
      <c r="CS141" s="11">
        <v>94</v>
      </c>
      <c r="CT141" s="11">
        <v>95</v>
      </c>
      <c r="CU141" s="11">
        <v>96</v>
      </c>
      <c r="CV141" s="11">
        <v>97</v>
      </c>
      <c r="CW141" s="11">
        <v>98</v>
      </c>
      <c r="CX141" s="11">
        <v>99</v>
      </c>
      <c r="CY141" s="11">
        <v>100</v>
      </c>
      <c r="CZ141" s="11">
        <v>100</v>
      </c>
    </row>
    <row r="142" spans="1:104" ht="15.75" customHeight="1" x14ac:dyDescent="0.3">
      <c r="A142" s="14" t="s">
        <v>211</v>
      </c>
      <c r="B142" s="1"/>
      <c r="C142" s="19">
        <f>-(C101+C107)</f>
        <v>0</v>
      </c>
      <c r="D142" s="19">
        <f t="shared" ref="D142:CZ142" si="19">D138-D120</f>
        <v>0</v>
      </c>
      <c r="E142" s="19">
        <f t="shared" si="19"/>
        <v>0</v>
      </c>
      <c r="F142" s="19">
        <f t="shared" si="19"/>
        <v>0</v>
      </c>
      <c r="G142" s="19">
        <f t="shared" si="19"/>
        <v>0</v>
      </c>
      <c r="H142" s="19">
        <f t="shared" si="19"/>
        <v>0</v>
      </c>
      <c r="I142" s="19">
        <f t="shared" si="19"/>
        <v>0</v>
      </c>
      <c r="J142" s="19">
        <f t="shared" si="19"/>
        <v>0</v>
      </c>
      <c r="K142" s="19">
        <f t="shared" si="19"/>
        <v>0</v>
      </c>
      <c r="L142" s="19">
        <f t="shared" si="19"/>
        <v>0</v>
      </c>
      <c r="M142" s="19">
        <f t="shared" si="19"/>
        <v>0</v>
      </c>
      <c r="N142" s="19">
        <f t="shared" si="19"/>
        <v>0</v>
      </c>
      <c r="O142" s="19">
        <f t="shared" si="19"/>
        <v>0</v>
      </c>
      <c r="P142" s="19">
        <f t="shared" si="19"/>
        <v>0</v>
      </c>
      <c r="Q142" s="19">
        <f t="shared" si="19"/>
        <v>0</v>
      </c>
      <c r="R142" s="19">
        <f t="shared" si="19"/>
        <v>0</v>
      </c>
      <c r="S142" s="19">
        <f t="shared" si="19"/>
        <v>0</v>
      </c>
      <c r="T142" s="19">
        <f t="shared" si="19"/>
        <v>0</v>
      </c>
      <c r="U142" s="19">
        <f t="shared" si="19"/>
        <v>0</v>
      </c>
      <c r="V142" s="19">
        <f t="shared" si="19"/>
        <v>0</v>
      </c>
      <c r="W142" s="19">
        <f t="shared" si="19"/>
        <v>0</v>
      </c>
      <c r="X142" s="19">
        <f t="shared" si="19"/>
        <v>0</v>
      </c>
      <c r="Y142" s="19">
        <f t="shared" si="19"/>
        <v>0</v>
      </c>
      <c r="Z142" s="19">
        <f t="shared" si="19"/>
        <v>0</v>
      </c>
      <c r="AA142" s="19">
        <f t="shared" si="19"/>
        <v>0</v>
      </c>
      <c r="AB142" s="19">
        <f t="shared" si="19"/>
        <v>0</v>
      </c>
      <c r="AC142" s="19">
        <f t="shared" si="19"/>
        <v>0</v>
      </c>
      <c r="AD142" s="19">
        <f t="shared" si="19"/>
        <v>0</v>
      </c>
      <c r="AE142" s="19">
        <f t="shared" si="19"/>
        <v>0</v>
      </c>
      <c r="AF142" s="19">
        <f t="shared" si="19"/>
        <v>0</v>
      </c>
      <c r="AG142" s="19">
        <f t="shared" si="19"/>
        <v>0</v>
      </c>
      <c r="AH142" s="19">
        <f t="shared" si="19"/>
        <v>0</v>
      </c>
      <c r="AI142" s="19">
        <f t="shared" si="19"/>
        <v>0</v>
      </c>
      <c r="AJ142" s="19">
        <f t="shared" si="19"/>
        <v>0</v>
      </c>
      <c r="AK142" s="19">
        <f t="shared" si="19"/>
        <v>0</v>
      </c>
      <c r="AL142" s="19">
        <f t="shared" si="19"/>
        <v>0</v>
      </c>
      <c r="AM142" s="19">
        <f t="shared" si="19"/>
        <v>0</v>
      </c>
      <c r="AN142" s="19">
        <f t="shared" si="19"/>
        <v>0</v>
      </c>
      <c r="AO142" s="19">
        <f t="shared" si="19"/>
        <v>0</v>
      </c>
      <c r="AP142" s="19">
        <f t="shared" si="19"/>
        <v>0</v>
      </c>
      <c r="AQ142" s="19">
        <f t="shared" si="19"/>
        <v>0</v>
      </c>
      <c r="AR142" s="19">
        <f t="shared" si="19"/>
        <v>0</v>
      </c>
      <c r="AS142" s="19">
        <f t="shared" si="19"/>
        <v>0</v>
      </c>
      <c r="AT142" s="19">
        <f t="shared" si="19"/>
        <v>0</v>
      </c>
      <c r="AU142" s="19">
        <f t="shared" si="19"/>
        <v>0</v>
      </c>
      <c r="AV142" s="19">
        <f t="shared" si="19"/>
        <v>0</v>
      </c>
      <c r="AW142" s="19">
        <f t="shared" si="19"/>
        <v>0</v>
      </c>
      <c r="AX142" s="19">
        <f t="shared" si="19"/>
        <v>0</v>
      </c>
      <c r="AY142" s="19">
        <f t="shared" si="19"/>
        <v>0</v>
      </c>
      <c r="AZ142" s="19">
        <f t="shared" si="19"/>
        <v>0</v>
      </c>
      <c r="BA142" s="19">
        <f t="shared" si="19"/>
        <v>0</v>
      </c>
      <c r="BB142" s="19">
        <f t="shared" si="19"/>
        <v>0</v>
      </c>
      <c r="BC142" s="19">
        <f t="shared" si="19"/>
        <v>0</v>
      </c>
      <c r="BD142" s="19">
        <f t="shared" si="19"/>
        <v>0</v>
      </c>
      <c r="BE142" s="19">
        <f t="shared" si="19"/>
        <v>0</v>
      </c>
      <c r="BF142" s="19">
        <f t="shared" si="19"/>
        <v>0</v>
      </c>
      <c r="BG142" s="19">
        <f t="shared" si="19"/>
        <v>0</v>
      </c>
      <c r="BH142" s="19">
        <f t="shared" si="19"/>
        <v>0</v>
      </c>
      <c r="BI142" s="19">
        <f t="shared" si="19"/>
        <v>0</v>
      </c>
      <c r="BJ142" s="19">
        <f t="shared" si="19"/>
        <v>0</v>
      </c>
      <c r="BK142" s="19">
        <f t="shared" si="19"/>
        <v>0</v>
      </c>
      <c r="BL142" s="19">
        <f t="shared" si="19"/>
        <v>0</v>
      </c>
      <c r="BM142" s="19">
        <f t="shared" si="19"/>
        <v>0</v>
      </c>
      <c r="BN142" s="19">
        <f t="shared" si="19"/>
        <v>0</v>
      </c>
      <c r="BO142" s="19">
        <f t="shared" si="19"/>
        <v>0</v>
      </c>
      <c r="BP142" s="19">
        <f t="shared" si="19"/>
        <v>0</v>
      </c>
      <c r="BQ142" s="19">
        <f t="shared" si="19"/>
        <v>0</v>
      </c>
      <c r="BR142" s="19">
        <f t="shared" si="19"/>
        <v>0</v>
      </c>
      <c r="BS142" s="19">
        <f t="shared" si="19"/>
        <v>0</v>
      </c>
      <c r="BT142" s="19">
        <f t="shared" si="19"/>
        <v>0</v>
      </c>
      <c r="BU142" s="19">
        <f t="shared" si="19"/>
        <v>0</v>
      </c>
      <c r="BV142" s="19">
        <f t="shared" si="19"/>
        <v>0</v>
      </c>
      <c r="BW142" s="19">
        <f t="shared" si="19"/>
        <v>0</v>
      </c>
      <c r="BX142" s="19">
        <f t="shared" si="19"/>
        <v>0</v>
      </c>
      <c r="BY142" s="19">
        <f t="shared" si="19"/>
        <v>0</v>
      </c>
      <c r="BZ142" s="19">
        <f t="shared" si="19"/>
        <v>0</v>
      </c>
      <c r="CA142" s="19">
        <f t="shared" si="19"/>
        <v>0</v>
      </c>
      <c r="CB142" s="19">
        <f t="shared" si="19"/>
        <v>0</v>
      </c>
      <c r="CC142" s="19">
        <f t="shared" si="19"/>
        <v>0</v>
      </c>
      <c r="CD142" s="19">
        <f t="shared" si="19"/>
        <v>0</v>
      </c>
      <c r="CE142" s="19">
        <f t="shared" si="19"/>
        <v>0</v>
      </c>
      <c r="CF142" s="19">
        <f t="shared" si="19"/>
        <v>0</v>
      </c>
      <c r="CG142" s="19">
        <f t="shared" si="19"/>
        <v>0</v>
      </c>
      <c r="CH142" s="19">
        <f t="shared" si="19"/>
        <v>0</v>
      </c>
      <c r="CI142" s="19">
        <f t="shared" si="19"/>
        <v>0</v>
      </c>
      <c r="CJ142" s="19">
        <f t="shared" si="19"/>
        <v>0</v>
      </c>
      <c r="CK142" s="19">
        <f t="shared" si="19"/>
        <v>0</v>
      </c>
      <c r="CL142" s="19">
        <f t="shared" si="19"/>
        <v>0</v>
      </c>
      <c r="CM142" s="19">
        <f t="shared" si="19"/>
        <v>0</v>
      </c>
      <c r="CN142" s="19">
        <f t="shared" si="19"/>
        <v>0</v>
      </c>
      <c r="CO142" s="19">
        <f t="shared" si="19"/>
        <v>0</v>
      </c>
      <c r="CP142" s="19">
        <f t="shared" si="19"/>
        <v>0</v>
      </c>
      <c r="CQ142" s="19">
        <f t="shared" si="19"/>
        <v>0</v>
      </c>
      <c r="CR142" s="19">
        <f t="shared" si="19"/>
        <v>0</v>
      </c>
      <c r="CS142" s="19">
        <f t="shared" si="19"/>
        <v>0</v>
      </c>
      <c r="CT142" s="19">
        <f t="shared" si="19"/>
        <v>0</v>
      </c>
      <c r="CU142" s="19">
        <f t="shared" si="19"/>
        <v>0</v>
      </c>
      <c r="CV142" s="19">
        <f t="shared" si="19"/>
        <v>0</v>
      </c>
      <c r="CW142" s="19">
        <f t="shared" si="19"/>
        <v>0</v>
      </c>
      <c r="CX142" s="19">
        <f t="shared" si="19"/>
        <v>0</v>
      </c>
      <c r="CY142" s="19">
        <f t="shared" si="19"/>
        <v>0</v>
      </c>
      <c r="CZ142" s="19">
        <f t="shared" si="19"/>
        <v>0</v>
      </c>
    </row>
    <row r="143" spans="1:104" ht="15.75" customHeight="1" x14ac:dyDescent="0.3">
      <c r="A143" s="14"/>
      <c r="B143" s="1"/>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c r="CB143" s="20"/>
      <c r="CC143" s="20"/>
      <c r="CD143" s="20"/>
      <c r="CE143" s="20"/>
      <c r="CF143" s="20"/>
      <c r="CG143" s="20"/>
      <c r="CH143" s="20"/>
      <c r="CI143" s="20"/>
      <c r="CJ143" s="20"/>
      <c r="CK143" s="20"/>
      <c r="CL143" s="20"/>
      <c r="CM143" s="20"/>
      <c r="CN143" s="20"/>
      <c r="CO143" s="20"/>
      <c r="CP143" s="20"/>
      <c r="CQ143" s="20"/>
      <c r="CR143" s="20"/>
      <c r="CS143" s="20"/>
      <c r="CT143" s="20"/>
      <c r="CU143" s="20"/>
      <c r="CV143" s="20"/>
      <c r="CW143" s="20"/>
      <c r="CX143" s="20"/>
      <c r="CY143" s="20"/>
      <c r="CZ143" s="20"/>
    </row>
    <row r="144" spans="1:104" ht="15.75" customHeight="1" x14ac:dyDescent="0.3">
      <c r="A144" s="14" t="s">
        <v>277</v>
      </c>
      <c r="B144" s="1"/>
      <c r="C144" s="19">
        <f>SUM(C142:CY142)</f>
        <v>0</v>
      </c>
      <c r="D144" s="1"/>
      <c r="E144" s="1" t="s">
        <v>219</v>
      </c>
      <c r="F144" s="187">
        <f t="array" ref="F144">NPV('Economische variabelen'!C80,CALC_Bos!C122:CY122)</f>
        <v>0</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row>
    <row r="145" spans="1:106" ht="15.75" customHeight="1" x14ac:dyDescent="0.3">
      <c r="A145" s="14" t="s">
        <v>278</v>
      </c>
      <c r="B145" s="1"/>
      <c r="C145" s="19" t="e">
        <f>C144/E90</f>
        <v>#DIV/0!</v>
      </c>
      <c r="D145" s="1"/>
      <c r="E145" s="1" t="s">
        <v>279</v>
      </c>
      <c r="F145" s="187">
        <f>IF(F144=0,0,F144/(B123+B131))</f>
        <v>0</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row>
    <row r="146" spans="1:106" ht="15.75" customHeight="1" x14ac:dyDescent="0.3">
      <c r="A146" s="14" t="s">
        <v>280</v>
      </c>
      <c r="B146" s="1"/>
      <c r="C146" s="19">
        <f>IF(AND(E127&lt;&gt;0,E135&lt;&gt;0),AVERAGE(E127,E135),IF(E127&lt;&gt;0,E127,IF(E135&lt;&gt;0,E135,0)))</f>
        <v>0</v>
      </c>
      <c r="D146" s="1"/>
      <c r="E146" s="1"/>
      <c r="F146" s="187"/>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row>
    <row r="147" spans="1:106" ht="15.75" customHeight="1" x14ac:dyDescent="0.3">
      <c r="A147" s="14" t="s">
        <v>281</v>
      </c>
      <c r="B147" s="1"/>
      <c r="C147" s="19">
        <f>C146+B94</f>
        <v>0</v>
      </c>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row>
    <row r="148" spans="1:106"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row>
    <row r="149" spans="1:106"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row>
    <row r="150" spans="1:106" ht="15.75" customHeight="1" x14ac:dyDescent="0.25"/>
    <row r="151" spans="1:106" ht="15.75" customHeight="1" x14ac:dyDescent="0.4">
      <c r="A151" s="5" t="s">
        <v>283</v>
      </c>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row>
    <row r="152" spans="1:106" ht="15.75" customHeight="1" x14ac:dyDescent="0.45">
      <c r="A152" s="1"/>
      <c r="B152" s="179"/>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row>
    <row r="153" spans="1:106" ht="15.75" customHeight="1" x14ac:dyDescent="0.35">
      <c r="A153" s="10" t="s">
        <v>248</v>
      </c>
      <c r="B153" s="1"/>
      <c r="C153" s="1"/>
      <c r="D153" s="10" t="s">
        <v>249</v>
      </c>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row>
    <row r="154" spans="1:106" ht="15.75" customHeight="1" x14ac:dyDescent="0.3">
      <c r="A154" s="14"/>
      <c r="B154" s="1"/>
      <c r="C154" s="1"/>
      <c r="D154" s="9"/>
      <c r="E154" s="1"/>
      <c r="F154" s="1"/>
      <c r="G154" s="1"/>
      <c r="H154" s="1" t="s">
        <v>250</v>
      </c>
      <c r="I154" s="1" t="s">
        <v>251</v>
      </c>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row>
    <row r="155" spans="1:106" ht="15.75" customHeight="1" x14ac:dyDescent="0.3">
      <c r="A155" s="14" t="s">
        <v>252</v>
      </c>
      <c r="B155" s="174">
        <f>IF('Invoer - uitgebreid'!J19&gt;0,(Invoer!M15*'Economische variabelen'!E198+'Economische variabelen'!E199*Invoer!N15+Invoer!O15*'Economische variabelen'!E200+'Economische variabelen'!E201*Invoer!P15)/'Invoer - uitgebreid'!J19,0)</f>
        <v>0</v>
      </c>
      <c r="C155" s="1"/>
      <c r="D155" s="1" t="s">
        <v>253</v>
      </c>
      <c r="E155" s="194">
        <f>'Invoer - uitgebreid'!J19</f>
        <v>0</v>
      </c>
      <c r="F155" s="1"/>
      <c r="G155" s="1" t="s">
        <v>17</v>
      </c>
      <c r="H155" s="13">
        <f>IF('Invoer - uitgebreid'!J20="Snelgroeiende bomen",'Invoer - uitgebreid'!J19,0)+IF('Invoer - uitgebreid'!J20="Mix",'Invoer - uitgebreid'!J19*0.5,0)</f>
        <v>0</v>
      </c>
      <c r="I155" s="13">
        <f>IF('Invoer - uitgebreid'!J20="Snelgroeiende bomen",CALC_Agroforestry!E159,0)+IF('Invoer - uitgebreid'!J20="Mix",E159*0.5,0)</f>
        <v>0</v>
      </c>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row>
    <row r="156" spans="1:106" ht="15.75" customHeight="1" x14ac:dyDescent="0.3">
      <c r="A156" s="198" t="s">
        <v>254</v>
      </c>
      <c r="B156" s="199">
        <f>'Economische variabelen'!E194</f>
        <v>0.1</v>
      </c>
      <c r="C156" s="1"/>
      <c r="D156" s="1" t="s">
        <v>255</v>
      </c>
      <c r="E156" s="199">
        <f>'Economische variabelen'!C190</f>
        <v>0.75</v>
      </c>
      <c r="F156" s="1"/>
      <c r="G156" s="1" t="s">
        <v>18</v>
      </c>
      <c r="H156" s="13">
        <f>IF('Invoer - uitgebreid'!J20="Traaggroeiende bomen",'Invoer - uitgebreid'!J19,0)+IF('Invoer - uitgebreid'!J20="Mix",'Invoer - uitgebreid'!J19*0.5,0)</f>
        <v>0</v>
      </c>
      <c r="I156" s="13">
        <f>IF('Invoer - uitgebreid'!J20="Traaggroeiende bomen",CALC_Agroforestry!E159,0)+IF('Invoer - uitgebreid'!J20="Mix",E159*0.5,0)</f>
        <v>0</v>
      </c>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row>
    <row r="157" spans="1:106" ht="15.75" customHeight="1" x14ac:dyDescent="0.3">
      <c r="A157" s="14" t="s">
        <v>256</v>
      </c>
      <c r="B157" s="199">
        <f>(1-'Economische variabelen'!C190)</f>
        <v>0.25</v>
      </c>
      <c r="C157" s="1"/>
      <c r="D157" s="1" t="s">
        <v>90</v>
      </c>
      <c r="E157" s="194">
        <f>'Economische variabelen'!E193</f>
        <v>50</v>
      </c>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row>
    <row r="158" spans="1:106" ht="15.75" customHeight="1" x14ac:dyDescent="0.3">
      <c r="A158" s="14" t="s">
        <v>257</v>
      </c>
      <c r="B158" s="194">
        <f>E155*(1-B157)</f>
        <v>0</v>
      </c>
      <c r="C158" s="1"/>
      <c r="D158" s="1"/>
      <c r="E158" s="194"/>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row>
    <row r="159" spans="1:106" ht="15.75" customHeight="1" x14ac:dyDescent="0.3">
      <c r="A159" s="14" t="s">
        <v>258</v>
      </c>
      <c r="B159" s="19">
        <f>B155*(1-B157)*(1+B156)</f>
        <v>0</v>
      </c>
      <c r="C159" s="1"/>
      <c r="D159" s="196" t="s">
        <v>259</v>
      </c>
      <c r="E159" s="194">
        <f>E155*E157</f>
        <v>0</v>
      </c>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row>
    <row r="160" spans="1:106"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row>
    <row r="161" spans="1:104"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row>
    <row r="162" spans="1:104" ht="15.75" customHeight="1" x14ac:dyDescent="0.35">
      <c r="A162" s="10" t="s">
        <v>45</v>
      </c>
      <c r="B162" s="10" t="s">
        <v>260</v>
      </c>
      <c r="C162" s="11" t="s">
        <v>75</v>
      </c>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11"/>
      <c r="CZ162" s="11"/>
    </row>
    <row r="163" spans="1:104" ht="15.75" customHeight="1" x14ac:dyDescent="0.35">
      <c r="A163" s="11" t="s">
        <v>100</v>
      </c>
      <c r="B163" s="10"/>
      <c r="C163" s="11">
        <v>0</v>
      </c>
      <c r="D163" s="11">
        <v>1</v>
      </c>
      <c r="E163" s="11">
        <v>2</v>
      </c>
      <c r="F163" s="11">
        <v>3</v>
      </c>
      <c r="G163" s="11">
        <v>4</v>
      </c>
      <c r="H163" s="11">
        <v>5</v>
      </c>
      <c r="I163" s="11">
        <v>6</v>
      </c>
      <c r="J163" s="11">
        <v>7</v>
      </c>
      <c r="K163" s="11">
        <v>8</v>
      </c>
      <c r="L163" s="11">
        <v>9</v>
      </c>
      <c r="M163" s="11">
        <v>10</v>
      </c>
      <c r="N163" s="11">
        <v>11</v>
      </c>
      <c r="O163" s="11">
        <v>12</v>
      </c>
      <c r="P163" s="11">
        <v>13</v>
      </c>
      <c r="Q163" s="11">
        <v>14</v>
      </c>
      <c r="R163" s="11">
        <v>15</v>
      </c>
      <c r="S163" s="11">
        <v>16</v>
      </c>
      <c r="T163" s="11">
        <v>17</v>
      </c>
      <c r="U163" s="11">
        <v>18</v>
      </c>
      <c r="V163" s="11">
        <v>19</v>
      </c>
      <c r="W163" s="11">
        <v>20</v>
      </c>
      <c r="X163" s="11">
        <v>21</v>
      </c>
      <c r="Y163" s="11">
        <v>22</v>
      </c>
      <c r="Z163" s="11">
        <v>23</v>
      </c>
      <c r="AA163" s="11">
        <v>24</v>
      </c>
      <c r="AB163" s="11">
        <v>25</v>
      </c>
      <c r="AC163" s="11">
        <v>26</v>
      </c>
      <c r="AD163" s="11">
        <v>27</v>
      </c>
      <c r="AE163" s="11">
        <v>28</v>
      </c>
      <c r="AF163" s="11">
        <v>29</v>
      </c>
      <c r="AG163" s="11">
        <v>30</v>
      </c>
      <c r="AH163" s="11">
        <v>31</v>
      </c>
      <c r="AI163" s="11">
        <v>32</v>
      </c>
      <c r="AJ163" s="11">
        <v>33</v>
      </c>
      <c r="AK163" s="11">
        <v>34</v>
      </c>
      <c r="AL163" s="11">
        <v>35</v>
      </c>
      <c r="AM163" s="11">
        <v>36</v>
      </c>
      <c r="AN163" s="11">
        <v>37</v>
      </c>
      <c r="AO163" s="11">
        <v>38</v>
      </c>
      <c r="AP163" s="11">
        <v>39</v>
      </c>
      <c r="AQ163" s="11">
        <v>40</v>
      </c>
      <c r="AR163" s="11">
        <v>41</v>
      </c>
      <c r="AS163" s="11">
        <v>42</v>
      </c>
      <c r="AT163" s="11">
        <v>43</v>
      </c>
      <c r="AU163" s="11">
        <v>44</v>
      </c>
      <c r="AV163" s="11">
        <v>45</v>
      </c>
      <c r="AW163" s="11">
        <v>46</v>
      </c>
      <c r="AX163" s="11">
        <v>47</v>
      </c>
      <c r="AY163" s="11">
        <v>48</v>
      </c>
      <c r="AZ163" s="11">
        <v>49</v>
      </c>
      <c r="BA163" s="11">
        <v>50</v>
      </c>
      <c r="BB163" s="11">
        <v>51</v>
      </c>
      <c r="BC163" s="11">
        <v>52</v>
      </c>
      <c r="BD163" s="11">
        <v>53</v>
      </c>
      <c r="BE163" s="11">
        <v>54</v>
      </c>
      <c r="BF163" s="11">
        <v>55</v>
      </c>
      <c r="BG163" s="11">
        <v>56</v>
      </c>
      <c r="BH163" s="11">
        <v>57</v>
      </c>
      <c r="BI163" s="11">
        <v>58</v>
      </c>
      <c r="BJ163" s="11">
        <v>59</v>
      </c>
      <c r="BK163" s="11">
        <v>60</v>
      </c>
      <c r="BL163" s="11">
        <v>61</v>
      </c>
      <c r="BM163" s="11">
        <v>62</v>
      </c>
      <c r="BN163" s="11">
        <v>63</v>
      </c>
      <c r="BO163" s="11">
        <v>64</v>
      </c>
      <c r="BP163" s="11">
        <v>65</v>
      </c>
      <c r="BQ163" s="11">
        <v>66</v>
      </c>
      <c r="BR163" s="11">
        <v>67</v>
      </c>
      <c r="BS163" s="11">
        <v>68</v>
      </c>
      <c r="BT163" s="11">
        <v>69</v>
      </c>
      <c r="BU163" s="11">
        <v>70</v>
      </c>
      <c r="BV163" s="11">
        <v>71</v>
      </c>
      <c r="BW163" s="11">
        <v>72</v>
      </c>
      <c r="BX163" s="11">
        <v>73</v>
      </c>
      <c r="BY163" s="11">
        <v>74</v>
      </c>
      <c r="BZ163" s="11">
        <v>75</v>
      </c>
      <c r="CA163" s="11">
        <v>76</v>
      </c>
      <c r="CB163" s="11">
        <v>77</v>
      </c>
      <c r="CC163" s="11">
        <v>78</v>
      </c>
      <c r="CD163" s="11">
        <v>79</v>
      </c>
      <c r="CE163" s="11">
        <v>80</v>
      </c>
      <c r="CF163" s="11">
        <v>81</v>
      </c>
      <c r="CG163" s="11">
        <v>82</v>
      </c>
      <c r="CH163" s="11">
        <v>83</v>
      </c>
      <c r="CI163" s="11">
        <v>84</v>
      </c>
      <c r="CJ163" s="11">
        <v>85</v>
      </c>
      <c r="CK163" s="11">
        <v>86</v>
      </c>
      <c r="CL163" s="11">
        <v>87</v>
      </c>
      <c r="CM163" s="11">
        <v>88</v>
      </c>
      <c r="CN163" s="11">
        <v>89</v>
      </c>
      <c r="CO163" s="11">
        <v>90</v>
      </c>
      <c r="CP163" s="11">
        <v>91</v>
      </c>
      <c r="CQ163" s="11">
        <v>92</v>
      </c>
      <c r="CR163" s="11">
        <v>93</v>
      </c>
      <c r="CS163" s="11">
        <v>94</v>
      </c>
      <c r="CT163" s="11">
        <v>95</v>
      </c>
      <c r="CU163" s="11">
        <v>96</v>
      </c>
      <c r="CV163" s="11">
        <v>97</v>
      </c>
      <c r="CW163" s="11">
        <v>98</v>
      </c>
      <c r="CX163" s="11">
        <v>99</v>
      </c>
      <c r="CY163" s="11">
        <v>100</v>
      </c>
      <c r="CZ163" s="1"/>
    </row>
    <row r="164" spans="1:104" ht="15.75" customHeight="1" x14ac:dyDescent="0.3">
      <c r="A164" s="14" t="s">
        <v>261</v>
      </c>
      <c r="B164" s="174">
        <f>'Economische variabelen'!J191</f>
        <v>5</v>
      </c>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row>
    <row r="165" spans="1:104" ht="15.75" customHeight="1" x14ac:dyDescent="0.3">
      <c r="A165" s="14" t="s">
        <v>47</v>
      </c>
      <c r="B165" s="174">
        <f>'Economische variabelen'!J192</f>
        <v>8.5</v>
      </c>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row>
    <row r="166" spans="1:104" ht="15.75" customHeight="1" x14ac:dyDescent="0.3">
      <c r="A166" s="7" t="s">
        <v>65</v>
      </c>
      <c r="B166" s="174">
        <f>SUM(B164:B165)</f>
        <v>13.5</v>
      </c>
      <c r="C166" s="176">
        <f>B166*I155</f>
        <v>0</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row>
    <row r="167" spans="1:104" ht="15.75" customHeight="1" x14ac:dyDescent="0.3">
      <c r="A167" s="14"/>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row>
    <row r="168" spans="1:104" ht="15.75" customHeight="1" x14ac:dyDescent="0.35">
      <c r="A168" s="11" t="s">
        <v>111</v>
      </c>
      <c r="B168" s="10"/>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row>
    <row r="169" spans="1:104" ht="15.75" customHeight="1" x14ac:dyDescent="0.3">
      <c r="A169" s="14" t="s">
        <v>261</v>
      </c>
      <c r="B169" s="174">
        <f>'Economische variabelen'!J191</f>
        <v>5</v>
      </c>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row>
    <row r="170" spans="1:104" ht="15.75" customHeight="1" x14ac:dyDescent="0.3">
      <c r="A170" s="14" t="s">
        <v>47</v>
      </c>
      <c r="B170" s="174">
        <f>'Economische variabelen'!J192</f>
        <v>8.5</v>
      </c>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row>
    <row r="171" spans="1:104" ht="15.75" customHeight="1" x14ac:dyDescent="0.3">
      <c r="A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row>
    <row r="172" spans="1:104" ht="15.75" customHeight="1" x14ac:dyDescent="0.3">
      <c r="A172" s="7" t="s">
        <v>65</v>
      </c>
      <c r="B172" s="174">
        <f>SUM(B164:B165)</f>
        <v>13.5</v>
      </c>
      <c r="C172" s="176">
        <f>B172*I156</f>
        <v>0</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row>
    <row r="173" spans="1:104"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row>
    <row r="174" spans="1:104" ht="15.75" customHeight="1" x14ac:dyDescent="0.35">
      <c r="A174" s="10" t="s">
        <v>48</v>
      </c>
      <c r="B174" s="10" t="s">
        <v>161</v>
      </c>
      <c r="C174" s="11">
        <v>0</v>
      </c>
      <c r="D174" s="11">
        <v>1</v>
      </c>
      <c r="E174" s="11">
        <v>2</v>
      </c>
      <c r="F174" s="11">
        <v>3</v>
      </c>
      <c r="G174" s="11">
        <v>4</v>
      </c>
      <c r="H174" s="11">
        <v>5</v>
      </c>
      <c r="I174" s="11">
        <v>6</v>
      </c>
      <c r="J174" s="11">
        <v>7</v>
      </c>
      <c r="K174" s="11">
        <v>8</v>
      </c>
      <c r="L174" s="11">
        <v>9</v>
      </c>
      <c r="M174" s="11">
        <v>10</v>
      </c>
      <c r="N174" s="11">
        <v>11</v>
      </c>
      <c r="O174" s="11">
        <v>12</v>
      </c>
      <c r="P174" s="11">
        <v>13</v>
      </c>
      <c r="Q174" s="11">
        <v>14</v>
      </c>
      <c r="R174" s="11">
        <v>15</v>
      </c>
      <c r="S174" s="11">
        <v>16</v>
      </c>
      <c r="T174" s="11">
        <v>17</v>
      </c>
      <c r="U174" s="11">
        <v>18</v>
      </c>
      <c r="V174" s="11">
        <v>19</v>
      </c>
      <c r="W174" s="11">
        <v>20</v>
      </c>
      <c r="X174" s="11">
        <v>21</v>
      </c>
      <c r="Y174" s="11">
        <v>22</v>
      </c>
      <c r="Z174" s="11">
        <v>23</v>
      </c>
      <c r="AA174" s="11">
        <v>24</v>
      </c>
      <c r="AB174" s="11">
        <v>25</v>
      </c>
      <c r="AC174" s="11">
        <v>26</v>
      </c>
      <c r="AD174" s="11">
        <v>27</v>
      </c>
      <c r="AE174" s="11">
        <v>28</v>
      </c>
      <c r="AF174" s="11">
        <v>29</v>
      </c>
      <c r="AG174" s="11">
        <v>30</v>
      </c>
      <c r="AH174" s="11">
        <v>31</v>
      </c>
      <c r="AI174" s="11">
        <v>32</v>
      </c>
      <c r="AJ174" s="11">
        <v>33</v>
      </c>
      <c r="AK174" s="11">
        <v>34</v>
      </c>
      <c r="AL174" s="11">
        <v>35</v>
      </c>
      <c r="AM174" s="11">
        <v>36</v>
      </c>
      <c r="AN174" s="11">
        <v>37</v>
      </c>
      <c r="AO174" s="11">
        <v>38</v>
      </c>
      <c r="AP174" s="11">
        <v>39</v>
      </c>
      <c r="AQ174" s="11">
        <v>40</v>
      </c>
      <c r="AR174" s="11">
        <v>41</v>
      </c>
      <c r="AS174" s="11">
        <v>42</v>
      </c>
      <c r="AT174" s="11">
        <v>43</v>
      </c>
      <c r="AU174" s="11">
        <v>44</v>
      </c>
      <c r="AV174" s="11">
        <v>45</v>
      </c>
      <c r="AW174" s="11">
        <v>46</v>
      </c>
      <c r="AX174" s="11">
        <v>47</v>
      </c>
      <c r="AY174" s="11">
        <v>48</v>
      </c>
      <c r="AZ174" s="11">
        <v>49</v>
      </c>
      <c r="BA174" s="11">
        <v>50</v>
      </c>
      <c r="BB174" s="11">
        <v>51</v>
      </c>
      <c r="BC174" s="11">
        <v>52</v>
      </c>
      <c r="BD174" s="11">
        <v>53</v>
      </c>
      <c r="BE174" s="11">
        <v>54</v>
      </c>
      <c r="BF174" s="11">
        <v>55</v>
      </c>
      <c r="BG174" s="11">
        <v>56</v>
      </c>
      <c r="BH174" s="11">
        <v>57</v>
      </c>
      <c r="BI174" s="11">
        <v>58</v>
      </c>
      <c r="BJ174" s="11">
        <v>59</v>
      </c>
      <c r="BK174" s="11">
        <v>60</v>
      </c>
      <c r="BL174" s="11">
        <v>61</v>
      </c>
      <c r="BM174" s="11">
        <v>62</v>
      </c>
      <c r="BN174" s="11">
        <v>63</v>
      </c>
      <c r="BO174" s="11">
        <v>64</v>
      </c>
      <c r="BP174" s="11">
        <v>65</v>
      </c>
      <c r="BQ174" s="11">
        <v>66</v>
      </c>
      <c r="BR174" s="11">
        <v>67</v>
      </c>
      <c r="BS174" s="11">
        <v>68</v>
      </c>
      <c r="BT174" s="11">
        <v>69</v>
      </c>
      <c r="BU174" s="11">
        <v>70</v>
      </c>
      <c r="BV174" s="11">
        <v>71</v>
      </c>
      <c r="BW174" s="11">
        <v>72</v>
      </c>
      <c r="BX174" s="11">
        <v>73</v>
      </c>
      <c r="BY174" s="11">
        <v>74</v>
      </c>
      <c r="BZ174" s="11">
        <v>75</v>
      </c>
      <c r="CA174" s="11">
        <v>76</v>
      </c>
      <c r="CB174" s="11">
        <v>77</v>
      </c>
      <c r="CC174" s="11">
        <v>78</v>
      </c>
      <c r="CD174" s="11">
        <v>79</v>
      </c>
      <c r="CE174" s="11">
        <v>80</v>
      </c>
      <c r="CF174" s="11">
        <v>81</v>
      </c>
      <c r="CG174" s="11">
        <v>82</v>
      </c>
      <c r="CH174" s="11">
        <v>83</v>
      </c>
      <c r="CI174" s="11">
        <v>84</v>
      </c>
      <c r="CJ174" s="11">
        <v>85</v>
      </c>
      <c r="CK174" s="11">
        <v>86</v>
      </c>
      <c r="CL174" s="11">
        <v>87</v>
      </c>
      <c r="CM174" s="11">
        <v>88</v>
      </c>
      <c r="CN174" s="11">
        <v>89</v>
      </c>
      <c r="CO174" s="11">
        <v>90</v>
      </c>
      <c r="CP174" s="11">
        <v>91</v>
      </c>
      <c r="CQ174" s="11">
        <v>92</v>
      </c>
      <c r="CR174" s="11">
        <v>93</v>
      </c>
      <c r="CS174" s="11">
        <v>94</v>
      </c>
      <c r="CT174" s="11">
        <v>95</v>
      </c>
      <c r="CU174" s="11">
        <v>96</v>
      </c>
      <c r="CV174" s="11">
        <v>97</v>
      </c>
      <c r="CW174" s="11">
        <v>98</v>
      </c>
      <c r="CX174" s="11">
        <v>99</v>
      </c>
      <c r="CY174" s="11">
        <v>100</v>
      </c>
      <c r="CZ174" s="11">
        <v>100</v>
      </c>
    </row>
    <row r="175" spans="1:104" ht="15.75" customHeight="1" x14ac:dyDescent="0.3">
      <c r="A175" s="11" t="s">
        <v>100</v>
      </c>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row>
    <row r="176" spans="1:104" ht="15.75" customHeight="1" x14ac:dyDescent="0.3">
      <c r="A176" s="14" t="s">
        <v>262</v>
      </c>
      <c r="B176" s="174">
        <f>'Economische variabelen'!J195</f>
        <v>5</v>
      </c>
      <c r="C176" s="1"/>
      <c r="D176" s="175">
        <f t="shared" ref="D176:CZ176" si="20">IF(D174&lt;$E188,$B176*$I155,0)</f>
        <v>0</v>
      </c>
      <c r="E176" s="175">
        <f t="shared" si="20"/>
        <v>0</v>
      </c>
      <c r="F176" s="175">
        <f t="shared" si="20"/>
        <v>0</v>
      </c>
      <c r="G176" s="175">
        <f t="shared" si="20"/>
        <v>0</v>
      </c>
      <c r="H176" s="175">
        <f t="shared" si="20"/>
        <v>0</v>
      </c>
      <c r="I176" s="175">
        <f t="shared" si="20"/>
        <v>0</v>
      </c>
      <c r="J176" s="175">
        <f t="shared" si="20"/>
        <v>0</v>
      </c>
      <c r="K176" s="175">
        <f t="shared" si="20"/>
        <v>0</v>
      </c>
      <c r="L176" s="175">
        <f t="shared" si="20"/>
        <v>0</v>
      </c>
      <c r="M176" s="175">
        <f t="shared" si="20"/>
        <v>0</v>
      </c>
      <c r="N176" s="175">
        <f t="shared" si="20"/>
        <v>0</v>
      </c>
      <c r="O176" s="175">
        <f t="shared" si="20"/>
        <v>0</v>
      </c>
      <c r="P176" s="175">
        <f t="shared" si="20"/>
        <v>0</v>
      </c>
      <c r="Q176" s="175">
        <f t="shared" si="20"/>
        <v>0</v>
      </c>
      <c r="R176" s="175">
        <f t="shared" si="20"/>
        <v>0</v>
      </c>
      <c r="S176" s="175">
        <f t="shared" si="20"/>
        <v>0</v>
      </c>
      <c r="T176" s="175">
        <f t="shared" si="20"/>
        <v>0</v>
      </c>
      <c r="U176" s="175">
        <f t="shared" si="20"/>
        <v>0</v>
      </c>
      <c r="V176" s="175">
        <f t="shared" si="20"/>
        <v>0</v>
      </c>
      <c r="W176" s="175">
        <f t="shared" si="20"/>
        <v>0</v>
      </c>
      <c r="X176" s="175">
        <f t="shared" si="20"/>
        <v>0</v>
      </c>
      <c r="Y176" s="175">
        <f t="shared" si="20"/>
        <v>0</v>
      </c>
      <c r="Z176" s="175">
        <f t="shared" si="20"/>
        <v>0</v>
      </c>
      <c r="AA176" s="175">
        <f t="shared" si="20"/>
        <v>0</v>
      </c>
      <c r="AB176" s="175">
        <f t="shared" si="20"/>
        <v>0</v>
      </c>
      <c r="AC176" s="175">
        <f t="shared" si="20"/>
        <v>0</v>
      </c>
      <c r="AD176" s="175">
        <f t="shared" si="20"/>
        <v>0</v>
      </c>
      <c r="AE176" s="175">
        <f t="shared" si="20"/>
        <v>0</v>
      </c>
      <c r="AF176" s="175">
        <f t="shared" si="20"/>
        <v>0</v>
      </c>
      <c r="AG176" s="175">
        <f t="shared" si="20"/>
        <v>0</v>
      </c>
      <c r="AH176" s="175">
        <f t="shared" si="20"/>
        <v>0</v>
      </c>
      <c r="AI176" s="175">
        <f t="shared" si="20"/>
        <v>0</v>
      </c>
      <c r="AJ176" s="175">
        <f t="shared" si="20"/>
        <v>0</v>
      </c>
      <c r="AK176" s="175">
        <f t="shared" si="20"/>
        <v>0</v>
      </c>
      <c r="AL176" s="175">
        <f t="shared" si="20"/>
        <v>0</v>
      </c>
      <c r="AM176" s="175">
        <f t="shared" si="20"/>
        <v>0</v>
      </c>
      <c r="AN176" s="175">
        <f t="shared" si="20"/>
        <v>0</v>
      </c>
      <c r="AO176" s="175">
        <f t="shared" si="20"/>
        <v>0</v>
      </c>
      <c r="AP176" s="175">
        <f t="shared" si="20"/>
        <v>0</v>
      </c>
      <c r="AQ176" s="175">
        <f t="shared" si="20"/>
        <v>0</v>
      </c>
      <c r="AR176" s="175">
        <f t="shared" si="20"/>
        <v>0</v>
      </c>
      <c r="AS176" s="175">
        <f t="shared" si="20"/>
        <v>0</v>
      </c>
      <c r="AT176" s="175">
        <f t="shared" si="20"/>
        <v>0</v>
      </c>
      <c r="AU176" s="175">
        <f t="shared" si="20"/>
        <v>0</v>
      </c>
      <c r="AV176" s="175">
        <f t="shared" si="20"/>
        <v>0</v>
      </c>
      <c r="AW176" s="175">
        <f t="shared" si="20"/>
        <v>0</v>
      </c>
      <c r="AX176" s="175">
        <f t="shared" si="20"/>
        <v>0</v>
      </c>
      <c r="AY176" s="175">
        <f t="shared" si="20"/>
        <v>0</v>
      </c>
      <c r="AZ176" s="175">
        <f t="shared" si="20"/>
        <v>0</v>
      </c>
      <c r="BA176" s="175">
        <f t="shared" si="20"/>
        <v>0</v>
      </c>
      <c r="BB176" s="175">
        <f t="shared" si="20"/>
        <v>0</v>
      </c>
      <c r="BC176" s="175">
        <f t="shared" si="20"/>
        <v>0</v>
      </c>
      <c r="BD176" s="175">
        <f t="shared" si="20"/>
        <v>0</v>
      </c>
      <c r="BE176" s="175">
        <f t="shared" si="20"/>
        <v>0</v>
      </c>
      <c r="BF176" s="175">
        <f t="shared" si="20"/>
        <v>0</v>
      </c>
      <c r="BG176" s="175">
        <f t="shared" si="20"/>
        <v>0</v>
      </c>
      <c r="BH176" s="175">
        <f t="shared" si="20"/>
        <v>0</v>
      </c>
      <c r="BI176" s="175">
        <f t="shared" si="20"/>
        <v>0</v>
      </c>
      <c r="BJ176" s="175">
        <f t="shared" si="20"/>
        <v>0</v>
      </c>
      <c r="BK176" s="175">
        <f t="shared" si="20"/>
        <v>0</v>
      </c>
      <c r="BL176" s="175">
        <f t="shared" si="20"/>
        <v>0</v>
      </c>
      <c r="BM176" s="175">
        <f t="shared" si="20"/>
        <v>0</v>
      </c>
      <c r="BN176" s="175">
        <f t="shared" si="20"/>
        <v>0</v>
      </c>
      <c r="BO176" s="175">
        <f t="shared" si="20"/>
        <v>0</v>
      </c>
      <c r="BP176" s="175">
        <f t="shared" si="20"/>
        <v>0</v>
      </c>
      <c r="BQ176" s="175">
        <f t="shared" si="20"/>
        <v>0</v>
      </c>
      <c r="BR176" s="175">
        <f t="shared" si="20"/>
        <v>0</v>
      </c>
      <c r="BS176" s="175">
        <f t="shared" si="20"/>
        <v>0</v>
      </c>
      <c r="BT176" s="175">
        <f t="shared" si="20"/>
        <v>0</v>
      </c>
      <c r="BU176" s="175">
        <f t="shared" si="20"/>
        <v>0</v>
      </c>
      <c r="BV176" s="175">
        <f t="shared" si="20"/>
        <v>0</v>
      </c>
      <c r="BW176" s="175">
        <f t="shared" si="20"/>
        <v>0</v>
      </c>
      <c r="BX176" s="175">
        <f t="shared" si="20"/>
        <v>0</v>
      </c>
      <c r="BY176" s="175">
        <f t="shared" si="20"/>
        <v>0</v>
      </c>
      <c r="BZ176" s="175">
        <f t="shared" si="20"/>
        <v>0</v>
      </c>
      <c r="CA176" s="175">
        <f t="shared" si="20"/>
        <v>0</v>
      </c>
      <c r="CB176" s="175">
        <f t="shared" si="20"/>
        <v>0</v>
      </c>
      <c r="CC176" s="175">
        <f t="shared" si="20"/>
        <v>0</v>
      </c>
      <c r="CD176" s="175">
        <f t="shared" si="20"/>
        <v>0</v>
      </c>
      <c r="CE176" s="175">
        <f t="shared" si="20"/>
        <v>0</v>
      </c>
      <c r="CF176" s="175">
        <f t="shared" si="20"/>
        <v>0</v>
      </c>
      <c r="CG176" s="175">
        <f t="shared" si="20"/>
        <v>0</v>
      </c>
      <c r="CH176" s="175">
        <f t="shared" si="20"/>
        <v>0</v>
      </c>
      <c r="CI176" s="175">
        <f t="shared" si="20"/>
        <v>0</v>
      </c>
      <c r="CJ176" s="175">
        <f t="shared" si="20"/>
        <v>0</v>
      </c>
      <c r="CK176" s="175">
        <f t="shared" si="20"/>
        <v>0</v>
      </c>
      <c r="CL176" s="175">
        <f t="shared" si="20"/>
        <v>0</v>
      </c>
      <c r="CM176" s="175">
        <f t="shared" si="20"/>
        <v>0</v>
      </c>
      <c r="CN176" s="175">
        <f t="shared" si="20"/>
        <v>0</v>
      </c>
      <c r="CO176" s="175">
        <f t="shared" si="20"/>
        <v>0</v>
      </c>
      <c r="CP176" s="175">
        <f t="shared" si="20"/>
        <v>0</v>
      </c>
      <c r="CQ176" s="175">
        <f t="shared" si="20"/>
        <v>0</v>
      </c>
      <c r="CR176" s="175">
        <f t="shared" si="20"/>
        <v>0</v>
      </c>
      <c r="CS176" s="175">
        <f t="shared" si="20"/>
        <v>0</v>
      </c>
      <c r="CT176" s="175">
        <f t="shared" si="20"/>
        <v>0</v>
      </c>
      <c r="CU176" s="175">
        <f t="shared" si="20"/>
        <v>0</v>
      </c>
      <c r="CV176" s="175">
        <f t="shared" si="20"/>
        <v>0</v>
      </c>
      <c r="CW176" s="175">
        <f t="shared" si="20"/>
        <v>0</v>
      </c>
      <c r="CX176" s="175">
        <f t="shared" si="20"/>
        <v>0</v>
      </c>
      <c r="CY176" s="175">
        <f t="shared" si="20"/>
        <v>0</v>
      </c>
      <c r="CZ176" s="175">
        <f t="shared" si="20"/>
        <v>0</v>
      </c>
    </row>
    <row r="177" spans="1:104" ht="15.75" customHeight="1" x14ac:dyDescent="0.3">
      <c r="A177" s="14" t="s">
        <v>61</v>
      </c>
      <c r="B177" s="174">
        <f>'Economische variabelen'!J196</f>
        <v>0</v>
      </c>
      <c r="C177" s="1"/>
      <c r="D177" s="175">
        <f t="shared" ref="D177:CZ177" si="21">IF(D174&lt;$E188,$B177*$I156,0)</f>
        <v>0</v>
      </c>
      <c r="E177" s="175">
        <f t="shared" si="21"/>
        <v>0</v>
      </c>
      <c r="F177" s="175">
        <f t="shared" si="21"/>
        <v>0</v>
      </c>
      <c r="G177" s="175">
        <f t="shared" si="21"/>
        <v>0</v>
      </c>
      <c r="H177" s="175">
        <f t="shared" si="21"/>
        <v>0</v>
      </c>
      <c r="I177" s="175">
        <f t="shared" si="21"/>
        <v>0</v>
      </c>
      <c r="J177" s="175">
        <f t="shared" si="21"/>
        <v>0</v>
      </c>
      <c r="K177" s="175">
        <f t="shared" si="21"/>
        <v>0</v>
      </c>
      <c r="L177" s="175">
        <f t="shared" si="21"/>
        <v>0</v>
      </c>
      <c r="M177" s="175">
        <f t="shared" si="21"/>
        <v>0</v>
      </c>
      <c r="N177" s="175">
        <f t="shared" si="21"/>
        <v>0</v>
      </c>
      <c r="O177" s="175">
        <f t="shared" si="21"/>
        <v>0</v>
      </c>
      <c r="P177" s="175">
        <f t="shared" si="21"/>
        <v>0</v>
      </c>
      <c r="Q177" s="175">
        <f t="shared" si="21"/>
        <v>0</v>
      </c>
      <c r="R177" s="175">
        <f t="shared" si="21"/>
        <v>0</v>
      </c>
      <c r="S177" s="175">
        <f t="shared" si="21"/>
        <v>0</v>
      </c>
      <c r="T177" s="175">
        <f t="shared" si="21"/>
        <v>0</v>
      </c>
      <c r="U177" s="175">
        <f t="shared" si="21"/>
        <v>0</v>
      </c>
      <c r="V177" s="175">
        <f t="shared" si="21"/>
        <v>0</v>
      </c>
      <c r="W177" s="175">
        <f t="shared" si="21"/>
        <v>0</v>
      </c>
      <c r="X177" s="175">
        <f t="shared" si="21"/>
        <v>0</v>
      </c>
      <c r="Y177" s="175">
        <f t="shared" si="21"/>
        <v>0</v>
      </c>
      <c r="Z177" s="175">
        <f t="shared" si="21"/>
        <v>0</v>
      </c>
      <c r="AA177" s="175">
        <f t="shared" si="21"/>
        <v>0</v>
      </c>
      <c r="AB177" s="175">
        <f t="shared" si="21"/>
        <v>0</v>
      </c>
      <c r="AC177" s="175">
        <f t="shared" si="21"/>
        <v>0</v>
      </c>
      <c r="AD177" s="175">
        <f t="shared" si="21"/>
        <v>0</v>
      </c>
      <c r="AE177" s="175">
        <f t="shared" si="21"/>
        <v>0</v>
      </c>
      <c r="AF177" s="175">
        <f t="shared" si="21"/>
        <v>0</v>
      </c>
      <c r="AG177" s="175">
        <f t="shared" si="21"/>
        <v>0</v>
      </c>
      <c r="AH177" s="175">
        <f t="shared" si="21"/>
        <v>0</v>
      </c>
      <c r="AI177" s="175">
        <f t="shared" si="21"/>
        <v>0</v>
      </c>
      <c r="AJ177" s="175">
        <f t="shared" si="21"/>
        <v>0</v>
      </c>
      <c r="AK177" s="175">
        <f t="shared" si="21"/>
        <v>0</v>
      </c>
      <c r="AL177" s="175">
        <f t="shared" si="21"/>
        <v>0</v>
      </c>
      <c r="AM177" s="175">
        <f t="shared" si="21"/>
        <v>0</v>
      </c>
      <c r="AN177" s="175">
        <f t="shared" si="21"/>
        <v>0</v>
      </c>
      <c r="AO177" s="175">
        <f t="shared" si="21"/>
        <v>0</v>
      </c>
      <c r="AP177" s="175">
        <f t="shared" si="21"/>
        <v>0</v>
      </c>
      <c r="AQ177" s="175">
        <f t="shared" si="21"/>
        <v>0</v>
      </c>
      <c r="AR177" s="175">
        <f t="shared" si="21"/>
        <v>0</v>
      </c>
      <c r="AS177" s="175">
        <f t="shared" si="21"/>
        <v>0</v>
      </c>
      <c r="AT177" s="175">
        <f t="shared" si="21"/>
        <v>0</v>
      </c>
      <c r="AU177" s="175">
        <f t="shared" si="21"/>
        <v>0</v>
      </c>
      <c r="AV177" s="175">
        <f t="shared" si="21"/>
        <v>0</v>
      </c>
      <c r="AW177" s="175">
        <f t="shared" si="21"/>
        <v>0</v>
      </c>
      <c r="AX177" s="175">
        <f t="shared" si="21"/>
        <v>0</v>
      </c>
      <c r="AY177" s="175">
        <f t="shared" si="21"/>
        <v>0</v>
      </c>
      <c r="AZ177" s="175">
        <f t="shared" si="21"/>
        <v>0</v>
      </c>
      <c r="BA177" s="175">
        <f t="shared" si="21"/>
        <v>0</v>
      </c>
      <c r="BB177" s="175">
        <f t="shared" si="21"/>
        <v>0</v>
      </c>
      <c r="BC177" s="175">
        <f t="shared" si="21"/>
        <v>0</v>
      </c>
      <c r="BD177" s="175">
        <f t="shared" si="21"/>
        <v>0</v>
      </c>
      <c r="BE177" s="175">
        <f t="shared" si="21"/>
        <v>0</v>
      </c>
      <c r="BF177" s="175">
        <f t="shared" si="21"/>
        <v>0</v>
      </c>
      <c r="BG177" s="175">
        <f t="shared" si="21"/>
        <v>0</v>
      </c>
      <c r="BH177" s="175">
        <f t="shared" si="21"/>
        <v>0</v>
      </c>
      <c r="BI177" s="175">
        <f t="shared" si="21"/>
        <v>0</v>
      </c>
      <c r="BJ177" s="175">
        <f t="shared" si="21"/>
        <v>0</v>
      </c>
      <c r="BK177" s="175">
        <f t="shared" si="21"/>
        <v>0</v>
      </c>
      <c r="BL177" s="175">
        <f t="shared" si="21"/>
        <v>0</v>
      </c>
      <c r="BM177" s="175">
        <f t="shared" si="21"/>
        <v>0</v>
      </c>
      <c r="BN177" s="175">
        <f t="shared" si="21"/>
        <v>0</v>
      </c>
      <c r="BO177" s="175">
        <f t="shared" si="21"/>
        <v>0</v>
      </c>
      <c r="BP177" s="175">
        <f t="shared" si="21"/>
        <v>0</v>
      </c>
      <c r="BQ177" s="175">
        <f t="shared" si="21"/>
        <v>0</v>
      </c>
      <c r="BR177" s="175">
        <f t="shared" si="21"/>
        <v>0</v>
      </c>
      <c r="BS177" s="175">
        <f t="shared" si="21"/>
        <v>0</v>
      </c>
      <c r="BT177" s="175">
        <f t="shared" si="21"/>
        <v>0</v>
      </c>
      <c r="BU177" s="175">
        <f t="shared" si="21"/>
        <v>0</v>
      </c>
      <c r="BV177" s="175">
        <f t="shared" si="21"/>
        <v>0</v>
      </c>
      <c r="BW177" s="175">
        <f t="shared" si="21"/>
        <v>0</v>
      </c>
      <c r="BX177" s="175">
        <f t="shared" si="21"/>
        <v>0</v>
      </c>
      <c r="BY177" s="175">
        <f t="shared" si="21"/>
        <v>0</v>
      </c>
      <c r="BZ177" s="175">
        <f t="shared" si="21"/>
        <v>0</v>
      </c>
      <c r="CA177" s="175">
        <f t="shared" si="21"/>
        <v>0</v>
      </c>
      <c r="CB177" s="175">
        <f t="shared" si="21"/>
        <v>0</v>
      </c>
      <c r="CC177" s="175">
        <f t="shared" si="21"/>
        <v>0</v>
      </c>
      <c r="CD177" s="175">
        <f t="shared" si="21"/>
        <v>0</v>
      </c>
      <c r="CE177" s="175">
        <f t="shared" si="21"/>
        <v>0</v>
      </c>
      <c r="CF177" s="175">
        <f t="shared" si="21"/>
        <v>0</v>
      </c>
      <c r="CG177" s="175">
        <f t="shared" si="21"/>
        <v>0</v>
      </c>
      <c r="CH177" s="175">
        <f t="shared" si="21"/>
        <v>0</v>
      </c>
      <c r="CI177" s="175">
        <f t="shared" si="21"/>
        <v>0</v>
      </c>
      <c r="CJ177" s="175">
        <f t="shared" si="21"/>
        <v>0</v>
      </c>
      <c r="CK177" s="175">
        <f t="shared" si="21"/>
        <v>0</v>
      </c>
      <c r="CL177" s="175">
        <f t="shared" si="21"/>
        <v>0</v>
      </c>
      <c r="CM177" s="175">
        <f t="shared" si="21"/>
        <v>0</v>
      </c>
      <c r="CN177" s="175">
        <f t="shared" si="21"/>
        <v>0</v>
      </c>
      <c r="CO177" s="175">
        <f t="shared" si="21"/>
        <v>0</v>
      </c>
      <c r="CP177" s="175">
        <f t="shared" si="21"/>
        <v>0</v>
      </c>
      <c r="CQ177" s="175">
        <f t="shared" si="21"/>
        <v>0</v>
      </c>
      <c r="CR177" s="175">
        <f t="shared" si="21"/>
        <v>0</v>
      </c>
      <c r="CS177" s="175">
        <f t="shared" si="21"/>
        <v>0</v>
      </c>
      <c r="CT177" s="175">
        <f t="shared" si="21"/>
        <v>0</v>
      </c>
      <c r="CU177" s="175">
        <f t="shared" si="21"/>
        <v>0</v>
      </c>
      <c r="CV177" s="175">
        <f t="shared" si="21"/>
        <v>0</v>
      </c>
      <c r="CW177" s="175">
        <f t="shared" si="21"/>
        <v>0</v>
      </c>
      <c r="CX177" s="175">
        <f t="shared" si="21"/>
        <v>0</v>
      </c>
      <c r="CY177" s="175">
        <f t="shared" si="21"/>
        <v>0</v>
      </c>
      <c r="CZ177" s="175">
        <f t="shared" si="21"/>
        <v>0</v>
      </c>
    </row>
    <row r="178" spans="1:104" ht="15.75" customHeight="1" x14ac:dyDescent="0.3">
      <c r="A178" s="7" t="s">
        <v>65</v>
      </c>
      <c r="B178" s="174">
        <f>SUM(B176:B177)</f>
        <v>5</v>
      </c>
      <c r="C178" s="7"/>
      <c r="D178" s="176">
        <f t="shared" ref="D178:CZ178" si="22">SUM(D176:D177)</f>
        <v>0</v>
      </c>
      <c r="E178" s="176">
        <f t="shared" si="22"/>
        <v>0</v>
      </c>
      <c r="F178" s="176">
        <f t="shared" si="22"/>
        <v>0</v>
      </c>
      <c r="G178" s="176">
        <f t="shared" si="22"/>
        <v>0</v>
      </c>
      <c r="H178" s="176">
        <f t="shared" si="22"/>
        <v>0</v>
      </c>
      <c r="I178" s="176">
        <f t="shared" si="22"/>
        <v>0</v>
      </c>
      <c r="J178" s="176">
        <f t="shared" si="22"/>
        <v>0</v>
      </c>
      <c r="K178" s="176">
        <f t="shared" si="22"/>
        <v>0</v>
      </c>
      <c r="L178" s="176">
        <f t="shared" si="22"/>
        <v>0</v>
      </c>
      <c r="M178" s="176">
        <f t="shared" si="22"/>
        <v>0</v>
      </c>
      <c r="N178" s="176">
        <f t="shared" si="22"/>
        <v>0</v>
      </c>
      <c r="O178" s="176">
        <f t="shared" si="22"/>
        <v>0</v>
      </c>
      <c r="P178" s="176">
        <f t="shared" si="22"/>
        <v>0</v>
      </c>
      <c r="Q178" s="176">
        <f t="shared" si="22"/>
        <v>0</v>
      </c>
      <c r="R178" s="176">
        <f t="shared" si="22"/>
        <v>0</v>
      </c>
      <c r="S178" s="176">
        <f t="shared" si="22"/>
        <v>0</v>
      </c>
      <c r="T178" s="176">
        <f t="shared" si="22"/>
        <v>0</v>
      </c>
      <c r="U178" s="176">
        <f t="shared" si="22"/>
        <v>0</v>
      </c>
      <c r="V178" s="176">
        <f t="shared" si="22"/>
        <v>0</v>
      </c>
      <c r="W178" s="176">
        <f t="shared" si="22"/>
        <v>0</v>
      </c>
      <c r="X178" s="176">
        <f t="shared" si="22"/>
        <v>0</v>
      </c>
      <c r="Y178" s="176">
        <f t="shared" si="22"/>
        <v>0</v>
      </c>
      <c r="Z178" s="176">
        <f t="shared" si="22"/>
        <v>0</v>
      </c>
      <c r="AA178" s="176">
        <f t="shared" si="22"/>
        <v>0</v>
      </c>
      <c r="AB178" s="176">
        <f t="shared" si="22"/>
        <v>0</v>
      </c>
      <c r="AC178" s="176">
        <f t="shared" si="22"/>
        <v>0</v>
      </c>
      <c r="AD178" s="176">
        <f t="shared" si="22"/>
        <v>0</v>
      </c>
      <c r="AE178" s="176">
        <f t="shared" si="22"/>
        <v>0</v>
      </c>
      <c r="AF178" s="176">
        <f t="shared" si="22"/>
        <v>0</v>
      </c>
      <c r="AG178" s="176">
        <f t="shared" si="22"/>
        <v>0</v>
      </c>
      <c r="AH178" s="176">
        <f t="shared" si="22"/>
        <v>0</v>
      </c>
      <c r="AI178" s="176">
        <f t="shared" si="22"/>
        <v>0</v>
      </c>
      <c r="AJ178" s="176">
        <f t="shared" si="22"/>
        <v>0</v>
      </c>
      <c r="AK178" s="176">
        <f t="shared" si="22"/>
        <v>0</v>
      </c>
      <c r="AL178" s="176">
        <f t="shared" si="22"/>
        <v>0</v>
      </c>
      <c r="AM178" s="176">
        <f t="shared" si="22"/>
        <v>0</v>
      </c>
      <c r="AN178" s="176">
        <f t="shared" si="22"/>
        <v>0</v>
      </c>
      <c r="AO178" s="176">
        <f t="shared" si="22"/>
        <v>0</v>
      </c>
      <c r="AP178" s="176">
        <f t="shared" si="22"/>
        <v>0</v>
      </c>
      <c r="AQ178" s="176">
        <f t="shared" si="22"/>
        <v>0</v>
      </c>
      <c r="AR178" s="176">
        <f t="shared" si="22"/>
        <v>0</v>
      </c>
      <c r="AS178" s="176">
        <f t="shared" si="22"/>
        <v>0</v>
      </c>
      <c r="AT178" s="176">
        <f t="shared" si="22"/>
        <v>0</v>
      </c>
      <c r="AU178" s="176">
        <f t="shared" si="22"/>
        <v>0</v>
      </c>
      <c r="AV178" s="176">
        <f t="shared" si="22"/>
        <v>0</v>
      </c>
      <c r="AW178" s="176">
        <f t="shared" si="22"/>
        <v>0</v>
      </c>
      <c r="AX178" s="176">
        <f t="shared" si="22"/>
        <v>0</v>
      </c>
      <c r="AY178" s="176">
        <f t="shared" si="22"/>
        <v>0</v>
      </c>
      <c r="AZ178" s="176">
        <f t="shared" si="22"/>
        <v>0</v>
      </c>
      <c r="BA178" s="176">
        <f t="shared" si="22"/>
        <v>0</v>
      </c>
      <c r="BB178" s="176">
        <f t="shared" si="22"/>
        <v>0</v>
      </c>
      <c r="BC178" s="176">
        <f t="shared" si="22"/>
        <v>0</v>
      </c>
      <c r="BD178" s="176">
        <f t="shared" si="22"/>
        <v>0</v>
      </c>
      <c r="BE178" s="176">
        <f t="shared" si="22"/>
        <v>0</v>
      </c>
      <c r="BF178" s="176">
        <f t="shared" si="22"/>
        <v>0</v>
      </c>
      <c r="BG178" s="176">
        <f t="shared" si="22"/>
        <v>0</v>
      </c>
      <c r="BH178" s="176">
        <f t="shared" si="22"/>
        <v>0</v>
      </c>
      <c r="BI178" s="176">
        <f t="shared" si="22"/>
        <v>0</v>
      </c>
      <c r="BJ178" s="176">
        <f t="shared" si="22"/>
        <v>0</v>
      </c>
      <c r="BK178" s="176">
        <f t="shared" si="22"/>
        <v>0</v>
      </c>
      <c r="BL178" s="176">
        <f t="shared" si="22"/>
        <v>0</v>
      </c>
      <c r="BM178" s="176">
        <f t="shared" si="22"/>
        <v>0</v>
      </c>
      <c r="BN178" s="176">
        <f t="shared" si="22"/>
        <v>0</v>
      </c>
      <c r="BO178" s="176">
        <f t="shared" si="22"/>
        <v>0</v>
      </c>
      <c r="BP178" s="176">
        <f t="shared" si="22"/>
        <v>0</v>
      </c>
      <c r="BQ178" s="176">
        <f t="shared" si="22"/>
        <v>0</v>
      </c>
      <c r="BR178" s="176">
        <f t="shared" si="22"/>
        <v>0</v>
      </c>
      <c r="BS178" s="176">
        <f t="shared" si="22"/>
        <v>0</v>
      </c>
      <c r="BT178" s="176">
        <f t="shared" si="22"/>
        <v>0</v>
      </c>
      <c r="BU178" s="176">
        <f t="shared" si="22"/>
        <v>0</v>
      </c>
      <c r="BV178" s="176">
        <f t="shared" si="22"/>
        <v>0</v>
      </c>
      <c r="BW178" s="176">
        <f t="shared" si="22"/>
        <v>0</v>
      </c>
      <c r="BX178" s="176">
        <f t="shared" si="22"/>
        <v>0</v>
      </c>
      <c r="BY178" s="176">
        <f t="shared" si="22"/>
        <v>0</v>
      </c>
      <c r="BZ178" s="176">
        <f t="shared" si="22"/>
        <v>0</v>
      </c>
      <c r="CA178" s="176">
        <f t="shared" si="22"/>
        <v>0</v>
      </c>
      <c r="CB178" s="176">
        <f t="shared" si="22"/>
        <v>0</v>
      </c>
      <c r="CC178" s="176">
        <f t="shared" si="22"/>
        <v>0</v>
      </c>
      <c r="CD178" s="176">
        <f t="shared" si="22"/>
        <v>0</v>
      </c>
      <c r="CE178" s="176">
        <f t="shared" si="22"/>
        <v>0</v>
      </c>
      <c r="CF178" s="176">
        <f t="shared" si="22"/>
        <v>0</v>
      </c>
      <c r="CG178" s="176">
        <f t="shared" si="22"/>
        <v>0</v>
      </c>
      <c r="CH178" s="176">
        <f t="shared" si="22"/>
        <v>0</v>
      </c>
      <c r="CI178" s="176">
        <f t="shared" si="22"/>
        <v>0</v>
      </c>
      <c r="CJ178" s="176">
        <f t="shared" si="22"/>
        <v>0</v>
      </c>
      <c r="CK178" s="176">
        <f t="shared" si="22"/>
        <v>0</v>
      </c>
      <c r="CL178" s="176">
        <f t="shared" si="22"/>
        <v>0</v>
      </c>
      <c r="CM178" s="176">
        <f t="shared" si="22"/>
        <v>0</v>
      </c>
      <c r="CN178" s="176">
        <f t="shared" si="22"/>
        <v>0</v>
      </c>
      <c r="CO178" s="176">
        <f t="shared" si="22"/>
        <v>0</v>
      </c>
      <c r="CP178" s="176">
        <f t="shared" si="22"/>
        <v>0</v>
      </c>
      <c r="CQ178" s="176">
        <f t="shared" si="22"/>
        <v>0</v>
      </c>
      <c r="CR178" s="176">
        <f t="shared" si="22"/>
        <v>0</v>
      </c>
      <c r="CS178" s="176">
        <f t="shared" si="22"/>
        <v>0</v>
      </c>
      <c r="CT178" s="176">
        <f t="shared" si="22"/>
        <v>0</v>
      </c>
      <c r="CU178" s="176">
        <f t="shared" si="22"/>
        <v>0</v>
      </c>
      <c r="CV178" s="176">
        <f t="shared" si="22"/>
        <v>0</v>
      </c>
      <c r="CW178" s="176">
        <f t="shared" si="22"/>
        <v>0</v>
      </c>
      <c r="CX178" s="176">
        <f t="shared" si="22"/>
        <v>0</v>
      </c>
      <c r="CY178" s="176">
        <f t="shared" si="22"/>
        <v>0</v>
      </c>
      <c r="CZ178" s="176">
        <f t="shared" si="22"/>
        <v>0</v>
      </c>
    </row>
    <row r="179" spans="1:104" ht="15.75" customHeight="1" x14ac:dyDescent="0.3">
      <c r="A179" s="14"/>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row>
    <row r="180" spans="1:104" ht="15.75" customHeight="1" x14ac:dyDescent="0.3">
      <c r="A180" s="11" t="s">
        <v>111</v>
      </c>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row>
    <row r="181" spans="1:104" ht="15.75" customHeight="1" x14ac:dyDescent="0.3">
      <c r="A181" s="14" t="s">
        <v>262</v>
      </c>
      <c r="B181" s="174">
        <f>'Economische variabelen'!J195</f>
        <v>5</v>
      </c>
      <c r="C181" s="1"/>
      <c r="D181" s="175">
        <f t="shared" ref="D181:CZ181" si="23">IF(D174&lt;$E196,$B181*$I156,0)</f>
        <v>0</v>
      </c>
      <c r="E181" s="175">
        <f t="shared" si="23"/>
        <v>0</v>
      </c>
      <c r="F181" s="175">
        <f t="shared" si="23"/>
        <v>0</v>
      </c>
      <c r="G181" s="175">
        <f t="shared" si="23"/>
        <v>0</v>
      </c>
      <c r="H181" s="175">
        <f t="shared" si="23"/>
        <v>0</v>
      </c>
      <c r="I181" s="175">
        <f t="shared" si="23"/>
        <v>0</v>
      </c>
      <c r="J181" s="175">
        <f t="shared" si="23"/>
        <v>0</v>
      </c>
      <c r="K181" s="175">
        <f t="shared" si="23"/>
        <v>0</v>
      </c>
      <c r="L181" s="175">
        <f t="shared" si="23"/>
        <v>0</v>
      </c>
      <c r="M181" s="175">
        <f t="shared" si="23"/>
        <v>0</v>
      </c>
      <c r="N181" s="175">
        <f t="shared" si="23"/>
        <v>0</v>
      </c>
      <c r="O181" s="175">
        <f t="shared" si="23"/>
        <v>0</v>
      </c>
      <c r="P181" s="175">
        <f t="shared" si="23"/>
        <v>0</v>
      </c>
      <c r="Q181" s="175">
        <f t="shared" si="23"/>
        <v>0</v>
      </c>
      <c r="R181" s="175">
        <f t="shared" si="23"/>
        <v>0</v>
      </c>
      <c r="S181" s="175">
        <f t="shared" si="23"/>
        <v>0</v>
      </c>
      <c r="T181" s="175">
        <f t="shared" si="23"/>
        <v>0</v>
      </c>
      <c r="U181" s="175">
        <f t="shared" si="23"/>
        <v>0</v>
      </c>
      <c r="V181" s="175">
        <f t="shared" si="23"/>
        <v>0</v>
      </c>
      <c r="W181" s="175">
        <f t="shared" si="23"/>
        <v>0</v>
      </c>
      <c r="X181" s="175">
        <f t="shared" si="23"/>
        <v>0</v>
      </c>
      <c r="Y181" s="175">
        <f t="shared" si="23"/>
        <v>0</v>
      </c>
      <c r="Z181" s="175">
        <f t="shared" si="23"/>
        <v>0</v>
      </c>
      <c r="AA181" s="175">
        <f t="shared" si="23"/>
        <v>0</v>
      </c>
      <c r="AB181" s="175">
        <f t="shared" si="23"/>
        <v>0</v>
      </c>
      <c r="AC181" s="175">
        <f t="shared" si="23"/>
        <v>0</v>
      </c>
      <c r="AD181" s="175">
        <f t="shared" si="23"/>
        <v>0</v>
      </c>
      <c r="AE181" s="175">
        <f t="shared" si="23"/>
        <v>0</v>
      </c>
      <c r="AF181" s="175">
        <f t="shared" si="23"/>
        <v>0</v>
      </c>
      <c r="AG181" s="175">
        <f t="shared" si="23"/>
        <v>0</v>
      </c>
      <c r="AH181" s="175">
        <f t="shared" si="23"/>
        <v>0</v>
      </c>
      <c r="AI181" s="175">
        <f t="shared" si="23"/>
        <v>0</v>
      </c>
      <c r="AJ181" s="175">
        <f t="shared" si="23"/>
        <v>0</v>
      </c>
      <c r="AK181" s="175">
        <f t="shared" si="23"/>
        <v>0</v>
      </c>
      <c r="AL181" s="175">
        <f t="shared" si="23"/>
        <v>0</v>
      </c>
      <c r="AM181" s="175">
        <f t="shared" si="23"/>
        <v>0</v>
      </c>
      <c r="AN181" s="175">
        <f t="shared" si="23"/>
        <v>0</v>
      </c>
      <c r="AO181" s="175">
        <f t="shared" si="23"/>
        <v>0</v>
      </c>
      <c r="AP181" s="175">
        <f t="shared" si="23"/>
        <v>0</v>
      </c>
      <c r="AQ181" s="175">
        <f t="shared" si="23"/>
        <v>0</v>
      </c>
      <c r="AR181" s="175">
        <f t="shared" si="23"/>
        <v>0</v>
      </c>
      <c r="AS181" s="175">
        <f t="shared" si="23"/>
        <v>0</v>
      </c>
      <c r="AT181" s="175">
        <f t="shared" si="23"/>
        <v>0</v>
      </c>
      <c r="AU181" s="175">
        <f t="shared" si="23"/>
        <v>0</v>
      </c>
      <c r="AV181" s="175">
        <f t="shared" si="23"/>
        <v>0</v>
      </c>
      <c r="AW181" s="175">
        <f t="shared" si="23"/>
        <v>0</v>
      </c>
      <c r="AX181" s="175">
        <f t="shared" si="23"/>
        <v>0</v>
      </c>
      <c r="AY181" s="175">
        <f t="shared" si="23"/>
        <v>0</v>
      </c>
      <c r="AZ181" s="175">
        <f t="shared" si="23"/>
        <v>0</v>
      </c>
      <c r="BA181" s="175">
        <f t="shared" si="23"/>
        <v>0</v>
      </c>
      <c r="BB181" s="175">
        <f t="shared" si="23"/>
        <v>0</v>
      </c>
      <c r="BC181" s="175">
        <f t="shared" si="23"/>
        <v>0</v>
      </c>
      <c r="BD181" s="175">
        <f t="shared" si="23"/>
        <v>0</v>
      </c>
      <c r="BE181" s="175">
        <f t="shared" si="23"/>
        <v>0</v>
      </c>
      <c r="BF181" s="175">
        <f t="shared" si="23"/>
        <v>0</v>
      </c>
      <c r="BG181" s="175">
        <f t="shared" si="23"/>
        <v>0</v>
      </c>
      <c r="BH181" s="175">
        <f t="shared" si="23"/>
        <v>0</v>
      </c>
      <c r="BI181" s="175">
        <f t="shared" si="23"/>
        <v>0</v>
      </c>
      <c r="BJ181" s="175">
        <f t="shared" si="23"/>
        <v>0</v>
      </c>
      <c r="BK181" s="175">
        <f t="shared" si="23"/>
        <v>0</v>
      </c>
      <c r="BL181" s="175">
        <f t="shared" si="23"/>
        <v>0</v>
      </c>
      <c r="BM181" s="175">
        <f t="shared" si="23"/>
        <v>0</v>
      </c>
      <c r="BN181" s="175">
        <f t="shared" si="23"/>
        <v>0</v>
      </c>
      <c r="BO181" s="175">
        <f t="shared" si="23"/>
        <v>0</v>
      </c>
      <c r="BP181" s="175">
        <f t="shared" si="23"/>
        <v>0</v>
      </c>
      <c r="BQ181" s="175">
        <f t="shared" si="23"/>
        <v>0</v>
      </c>
      <c r="BR181" s="175">
        <f t="shared" si="23"/>
        <v>0</v>
      </c>
      <c r="BS181" s="175">
        <f t="shared" si="23"/>
        <v>0</v>
      </c>
      <c r="BT181" s="175">
        <f t="shared" si="23"/>
        <v>0</v>
      </c>
      <c r="BU181" s="175">
        <f t="shared" si="23"/>
        <v>0</v>
      </c>
      <c r="BV181" s="175">
        <f t="shared" si="23"/>
        <v>0</v>
      </c>
      <c r="BW181" s="175">
        <f t="shared" si="23"/>
        <v>0</v>
      </c>
      <c r="BX181" s="175">
        <f t="shared" si="23"/>
        <v>0</v>
      </c>
      <c r="BY181" s="175">
        <f t="shared" si="23"/>
        <v>0</v>
      </c>
      <c r="BZ181" s="175">
        <f t="shared" si="23"/>
        <v>0</v>
      </c>
      <c r="CA181" s="175">
        <f t="shared" si="23"/>
        <v>0</v>
      </c>
      <c r="CB181" s="175">
        <f t="shared" si="23"/>
        <v>0</v>
      </c>
      <c r="CC181" s="175">
        <f t="shared" si="23"/>
        <v>0</v>
      </c>
      <c r="CD181" s="175">
        <f t="shared" si="23"/>
        <v>0</v>
      </c>
      <c r="CE181" s="175">
        <f t="shared" si="23"/>
        <v>0</v>
      </c>
      <c r="CF181" s="175">
        <f t="shared" si="23"/>
        <v>0</v>
      </c>
      <c r="CG181" s="175">
        <f t="shared" si="23"/>
        <v>0</v>
      </c>
      <c r="CH181" s="175">
        <f t="shared" si="23"/>
        <v>0</v>
      </c>
      <c r="CI181" s="175">
        <f t="shared" si="23"/>
        <v>0</v>
      </c>
      <c r="CJ181" s="175">
        <f t="shared" si="23"/>
        <v>0</v>
      </c>
      <c r="CK181" s="175">
        <f t="shared" si="23"/>
        <v>0</v>
      </c>
      <c r="CL181" s="175">
        <f t="shared" si="23"/>
        <v>0</v>
      </c>
      <c r="CM181" s="175">
        <f t="shared" si="23"/>
        <v>0</v>
      </c>
      <c r="CN181" s="175">
        <f t="shared" si="23"/>
        <v>0</v>
      </c>
      <c r="CO181" s="175">
        <f t="shared" si="23"/>
        <v>0</v>
      </c>
      <c r="CP181" s="175">
        <f t="shared" si="23"/>
        <v>0</v>
      </c>
      <c r="CQ181" s="175">
        <f t="shared" si="23"/>
        <v>0</v>
      </c>
      <c r="CR181" s="175">
        <f t="shared" si="23"/>
        <v>0</v>
      </c>
      <c r="CS181" s="175">
        <f t="shared" si="23"/>
        <v>0</v>
      </c>
      <c r="CT181" s="175">
        <f t="shared" si="23"/>
        <v>0</v>
      </c>
      <c r="CU181" s="175">
        <f t="shared" si="23"/>
        <v>0</v>
      </c>
      <c r="CV181" s="175">
        <f t="shared" si="23"/>
        <v>0</v>
      </c>
      <c r="CW181" s="175">
        <f t="shared" si="23"/>
        <v>0</v>
      </c>
      <c r="CX181" s="175">
        <f t="shared" si="23"/>
        <v>0</v>
      </c>
      <c r="CY181" s="175">
        <f t="shared" si="23"/>
        <v>0</v>
      </c>
      <c r="CZ181" s="175">
        <f t="shared" si="23"/>
        <v>0</v>
      </c>
    </row>
    <row r="182" spans="1:104" ht="15.75" customHeight="1" x14ac:dyDescent="0.3">
      <c r="A182" s="14" t="s">
        <v>61</v>
      </c>
      <c r="B182" s="174">
        <f>'Economische variabelen'!J196</f>
        <v>0</v>
      </c>
      <c r="C182" s="1"/>
      <c r="D182" s="175">
        <f t="shared" ref="D182:CZ182" si="24">IF(D174&lt;$E196,$B182*$I156,0)</f>
        <v>0</v>
      </c>
      <c r="E182" s="175">
        <f t="shared" si="24"/>
        <v>0</v>
      </c>
      <c r="F182" s="175">
        <f t="shared" si="24"/>
        <v>0</v>
      </c>
      <c r="G182" s="175">
        <f t="shared" si="24"/>
        <v>0</v>
      </c>
      <c r="H182" s="175">
        <f t="shared" si="24"/>
        <v>0</v>
      </c>
      <c r="I182" s="175">
        <f t="shared" si="24"/>
        <v>0</v>
      </c>
      <c r="J182" s="175">
        <f t="shared" si="24"/>
        <v>0</v>
      </c>
      <c r="K182" s="175">
        <f t="shared" si="24"/>
        <v>0</v>
      </c>
      <c r="L182" s="175">
        <f t="shared" si="24"/>
        <v>0</v>
      </c>
      <c r="M182" s="175">
        <f t="shared" si="24"/>
        <v>0</v>
      </c>
      <c r="N182" s="175">
        <f t="shared" si="24"/>
        <v>0</v>
      </c>
      <c r="O182" s="175">
        <f t="shared" si="24"/>
        <v>0</v>
      </c>
      <c r="P182" s="175">
        <f t="shared" si="24"/>
        <v>0</v>
      </c>
      <c r="Q182" s="175">
        <f t="shared" si="24"/>
        <v>0</v>
      </c>
      <c r="R182" s="175">
        <f t="shared" si="24"/>
        <v>0</v>
      </c>
      <c r="S182" s="175">
        <f t="shared" si="24"/>
        <v>0</v>
      </c>
      <c r="T182" s="175">
        <f t="shared" si="24"/>
        <v>0</v>
      </c>
      <c r="U182" s="175">
        <f t="shared" si="24"/>
        <v>0</v>
      </c>
      <c r="V182" s="175">
        <f t="shared" si="24"/>
        <v>0</v>
      </c>
      <c r="W182" s="175">
        <f t="shared" si="24"/>
        <v>0</v>
      </c>
      <c r="X182" s="175">
        <f t="shared" si="24"/>
        <v>0</v>
      </c>
      <c r="Y182" s="175">
        <f t="shared" si="24"/>
        <v>0</v>
      </c>
      <c r="Z182" s="175">
        <f t="shared" si="24"/>
        <v>0</v>
      </c>
      <c r="AA182" s="175">
        <f t="shared" si="24"/>
        <v>0</v>
      </c>
      <c r="AB182" s="175">
        <f t="shared" si="24"/>
        <v>0</v>
      </c>
      <c r="AC182" s="175">
        <f t="shared" si="24"/>
        <v>0</v>
      </c>
      <c r="AD182" s="175">
        <f t="shared" si="24"/>
        <v>0</v>
      </c>
      <c r="AE182" s="175">
        <f t="shared" si="24"/>
        <v>0</v>
      </c>
      <c r="AF182" s="175">
        <f t="shared" si="24"/>
        <v>0</v>
      </c>
      <c r="AG182" s="175">
        <f t="shared" si="24"/>
        <v>0</v>
      </c>
      <c r="AH182" s="175">
        <f t="shared" si="24"/>
        <v>0</v>
      </c>
      <c r="AI182" s="175">
        <f t="shared" si="24"/>
        <v>0</v>
      </c>
      <c r="AJ182" s="175">
        <f t="shared" si="24"/>
        <v>0</v>
      </c>
      <c r="AK182" s="175">
        <f t="shared" si="24"/>
        <v>0</v>
      </c>
      <c r="AL182" s="175">
        <f t="shared" si="24"/>
        <v>0</v>
      </c>
      <c r="AM182" s="175">
        <f t="shared" si="24"/>
        <v>0</v>
      </c>
      <c r="AN182" s="175">
        <f t="shared" si="24"/>
        <v>0</v>
      </c>
      <c r="AO182" s="175">
        <f t="shared" si="24"/>
        <v>0</v>
      </c>
      <c r="AP182" s="175">
        <f t="shared" si="24"/>
        <v>0</v>
      </c>
      <c r="AQ182" s="175">
        <f t="shared" si="24"/>
        <v>0</v>
      </c>
      <c r="AR182" s="175">
        <f t="shared" si="24"/>
        <v>0</v>
      </c>
      <c r="AS182" s="175">
        <f t="shared" si="24"/>
        <v>0</v>
      </c>
      <c r="AT182" s="175">
        <f t="shared" si="24"/>
        <v>0</v>
      </c>
      <c r="AU182" s="175">
        <f t="shared" si="24"/>
        <v>0</v>
      </c>
      <c r="AV182" s="175">
        <f t="shared" si="24"/>
        <v>0</v>
      </c>
      <c r="AW182" s="175">
        <f t="shared" si="24"/>
        <v>0</v>
      </c>
      <c r="AX182" s="175">
        <f t="shared" si="24"/>
        <v>0</v>
      </c>
      <c r="AY182" s="175">
        <f t="shared" si="24"/>
        <v>0</v>
      </c>
      <c r="AZ182" s="175">
        <f t="shared" si="24"/>
        <v>0</v>
      </c>
      <c r="BA182" s="175">
        <f t="shared" si="24"/>
        <v>0</v>
      </c>
      <c r="BB182" s="175">
        <f t="shared" si="24"/>
        <v>0</v>
      </c>
      <c r="BC182" s="175">
        <f t="shared" si="24"/>
        <v>0</v>
      </c>
      <c r="BD182" s="175">
        <f t="shared" si="24"/>
        <v>0</v>
      </c>
      <c r="BE182" s="175">
        <f t="shared" si="24"/>
        <v>0</v>
      </c>
      <c r="BF182" s="175">
        <f t="shared" si="24"/>
        <v>0</v>
      </c>
      <c r="BG182" s="175">
        <f t="shared" si="24"/>
        <v>0</v>
      </c>
      <c r="BH182" s="175">
        <f t="shared" si="24"/>
        <v>0</v>
      </c>
      <c r="BI182" s="175">
        <f t="shared" si="24"/>
        <v>0</v>
      </c>
      <c r="BJ182" s="175">
        <f t="shared" si="24"/>
        <v>0</v>
      </c>
      <c r="BK182" s="175">
        <f t="shared" si="24"/>
        <v>0</v>
      </c>
      <c r="BL182" s="175">
        <f t="shared" si="24"/>
        <v>0</v>
      </c>
      <c r="BM182" s="175">
        <f t="shared" si="24"/>
        <v>0</v>
      </c>
      <c r="BN182" s="175">
        <f t="shared" si="24"/>
        <v>0</v>
      </c>
      <c r="BO182" s="175">
        <f t="shared" si="24"/>
        <v>0</v>
      </c>
      <c r="BP182" s="175">
        <f t="shared" si="24"/>
        <v>0</v>
      </c>
      <c r="BQ182" s="175">
        <f t="shared" si="24"/>
        <v>0</v>
      </c>
      <c r="BR182" s="175">
        <f t="shared" si="24"/>
        <v>0</v>
      </c>
      <c r="BS182" s="175">
        <f t="shared" si="24"/>
        <v>0</v>
      </c>
      <c r="BT182" s="175">
        <f t="shared" si="24"/>
        <v>0</v>
      </c>
      <c r="BU182" s="175">
        <f t="shared" si="24"/>
        <v>0</v>
      </c>
      <c r="BV182" s="175">
        <f t="shared" si="24"/>
        <v>0</v>
      </c>
      <c r="BW182" s="175">
        <f t="shared" si="24"/>
        <v>0</v>
      </c>
      <c r="BX182" s="175">
        <f t="shared" si="24"/>
        <v>0</v>
      </c>
      <c r="BY182" s="175">
        <f t="shared" si="24"/>
        <v>0</v>
      </c>
      <c r="BZ182" s="175">
        <f t="shared" si="24"/>
        <v>0</v>
      </c>
      <c r="CA182" s="175">
        <f t="shared" si="24"/>
        <v>0</v>
      </c>
      <c r="CB182" s="175">
        <f t="shared" si="24"/>
        <v>0</v>
      </c>
      <c r="CC182" s="175">
        <f t="shared" si="24"/>
        <v>0</v>
      </c>
      <c r="CD182" s="175">
        <f t="shared" si="24"/>
        <v>0</v>
      </c>
      <c r="CE182" s="175">
        <f t="shared" si="24"/>
        <v>0</v>
      </c>
      <c r="CF182" s="175">
        <f t="shared" si="24"/>
        <v>0</v>
      </c>
      <c r="CG182" s="175">
        <f t="shared" si="24"/>
        <v>0</v>
      </c>
      <c r="CH182" s="175">
        <f t="shared" si="24"/>
        <v>0</v>
      </c>
      <c r="CI182" s="175">
        <f t="shared" si="24"/>
        <v>0</v>
      </c>
      <c r="CJ182" s="175">
        <f t="shared" si="24"/>
        <v>0</v>
      </c>
      <c r="CK182" s="175">
        <f t="shared" si="24"/>
        <v>0</v>
      </c>
      <c r="CL182" s="175">
        <f t="shared" si="24"/>
        <v>0</v>
      </c>
      <c r="CM182" s="175">
        <f t="shared" si="24"/>
        <v>0</v>
      </c>
      <c r="CN182" s="175">
        <f t="shared" si="24"/>
        <v>0</v>
      </c>
      <c r="CO182" s="175">
        <f t="shared" si="24"/>
        <v>0</v>
      </c>
      <c r="CP182" s="175">
        <f t="shared" si="24"/>
        <v>0</v>
      </c>
      <c r="CQ182" s="175">
        <f t="shared" si="24"/>
        <v>0</v>
      </c>
      <c r="CR182" s="175">
        <f t="shared" si="24"/>
        <v>0</v>
      </c>
      <c r="CS182" s="175">
        <f t="shared" si="24"/>
        <v>0</v>
      </c>
      <c r="CT182" s="175">
        <f t="shared" si="24"/>
        <v>0</v>
      </c>
      <c r="CU182" s="175">
        <f t="shared" si="24"/>
        <v>0</v>
      </c>
      <c r="CV182" s="175">
        <f t="shared" si="24"/>
        <v>0</v>
      </c>
      <c r="CW182" s="175">
        <f t="shared" si="24"/>
        <v>0</v>
      </c>
      <c r="CX182" s="175">
        <f t="shared" si="24"/>
        <v>0</v>
      </c>
      <c r="CY182" s="175">
        <f t="shared" si="24"/>
        <v>0</v>
      </c>
      <c r="CZ182" s="175">
        <f t="shared" si="24"/>
        <v>0</v>
      </c>
    </row>
    <row r="183" spans="1:104" ht="15.75" customHeight="1" x14ac:dyDescent="0.3">
      <c r="A183" s="7" t="s">
        <v>263</v>
      </c>
      <c r="B183" s="174">
        <f>SUM(B181:B182)</f>
        <v>5</v>
      </c>
      <c r="C183" s="7"/>
      <c r="D183" s="176">
        <f t="shared" ref="D183:CZ183" si="25">SUM(D181:D182)</f>
        <v>0</v>
      </c>
      <c r="E183" s="176">
        <f t="shared" si="25"/>
        <v>0</v>
      </c>
      <c r="F183" s="176">
        <f t="shared" si="25"/>
        <v>0</v>
      </c>
      <c r="G183" s="176">
        <f t="shared" si="25"/>
        <v>0</v>
      </c>
      <c r="H183" s="176">
        <f t="shared" si="25"/>
        <v>0</v>
      </c>
      <c r="I183" s="176">
        <f t="shared" si="25"/>
        <v>0</v>
      </c>
      <c r="J183" s="176">
        <f t="shared" si="25"/>
        <v>0</v>
      </c>
      <c r="K183" s="176">
        <f t="shared" si="25"/>
        <v>0</v>
      </c>
      <c r="L183" s="176">
        <f t="shared" si="25"/>
        <v>0</v>
      </c>
      <c r="M183" s="176">
        <f t="shared" si="25"/>
        <v>0</v>
      </c>
      <c r="N183" s="176">
        <f t="shared" si="25"/>
        <v>0</v>
      </c>
      <c r="O183" s="176">
        <f t="shared" si="25"/>
        <v>0</v>
      </c>
      <c r="P183" s="176">
        <f t="shared" si="25"/>
        <v>0</v>
      </c>
      <c r="Q183" s="176">
        <f t="shared" si="25"/>
        <v>0</v>
      </c>
      <c r="R183" s="176">
        <f t="shared" si="25"/>
        <v>0</v>
      </c>
      <c r="S183" s="176">
        <f t="shared" si="25"/>
        <v>0</v>
      </c>
      <c r="T183" s="176">
        <f t="shared" si="25"/>
        <v>0</v>
      </c>
      <c r="U183" s="176">
        <f t="shared" si="25"/>
        <v>0</v>
      </c>
      <c r="V183" s="176">
        <f t="shared" si="25"/>
        <v>0</v>
      </c>
      <c r="W183" s="176">
        <f t="shared" si="25"/>
        <v>0</v>
      </c>
      <c r="X183" s="176">
        <f t="shared" si="25"/>
        <v>0</v>
      </c>
      <c r="Y183" s="176">
        <f t="shared" si="25"/>
        <v>0</v>
      </c>
      <c r="Z183" s="176">
        <f t="shared" si="25"/>
        <v>0</v>
      </c>
      <c r="AA183" s="176">
        <f t="shared" si="25"/>
        <v>0</v>
      </c>
      <c r="AB183" s="176">
        <f t="shared" si="25"/>
        <v>0</v>
      </c>
      <c r="AC183" s="176">
        <f t="shared" si="25"/>
        <v>0</v>
      </c>
      <c r="AD183" s="176">
        <f t="shared" si="25"/>
        <v>0</v>
      </c>
      <c r="AE183" s="176">
        <f t="shared" si="25"/>
        <v>0</v>
      </c>
      <c r="AF183" s="176">
        <f t="shared" si="25"/>
        <v>0</v>
      </c>
      <c r="AG183" s="176">
        <f t="shared" si="25"/>
        <v>0</v>
      </c>
      <c r="AH183" s="176">
        <f t="shared" si="25"/>
        <v>0</v>
      </c>
      <c r="AI183" s="176">
        <f t="shared" si="25"/>
        <v>0</v>
      </c>
      <c r="AJ183" s="176">
        <f t="shared" si="25"/>
        <v>0</v>
      </c>
      <c r="AK183" s="176">
        <f t="shared" si="25"/>
        <v>0</v>
      </c>
      <c r="AL183" s="176">
        <f t="shared" si="25"/>
        <v>0</v>
      </c>
      <c r="AM183" s="176">
        <f t="shared" si="25"/>
        <v>0</v>
      </c>
      <c r="AN183" s="176">
        <f t="shared" si="25"/>
        <v>0</v>
      </c>
      <c r="AO183" s="176">
        <f t="shared" si="25"/>
        <v>0</v>
      </c>
      <c r="AP183" s="176">
        <f t="shared" si="25"/>
        <v>0</v>
      </c>
      <c r="AQ183" s="176">
        <f t="shared" si="25"/>
        <v>0</v>
      </c>
      <c r="AR183" s="176">
        <f t="shared" si="25"/>
        <v>0</v>
      </c>
      <c r="AS183" s="176">
        <f t="shared" si="25"/>
        <v>0</v>
      </c>
      <c r="AT183" s="176">
        <f t="shared" si="25"/>
        <v>0</v>
      </c>
      <c r="AU183" s="176">
        <f t="shared" si="25"/>
        <v>0</v>
      </c>
      <c r="AV183" s="176">
        <f t="shared" si="25"/>
        <v>0</v>
      </c>
      <c r="AW183" s="176">
        <f t="shared" si="25"/>
        <v>0</v>
      </c>
      <c r="AX183" s="176">
        <f t="shared" si="25"/>
        <v>0</v>
      </c>
      <c r="AY183" s="176">
        <f t="shared" si="25"/>
        <v>0</v>
      </c>
      <c r="AZ183" s="176">
        <f t="shared" si="25"/>
        <v>0</v>
      </c>
      <c r="BA183" s="176">
        <f t="shared" si="25"/>
        <v>0</v>
      </c>
      <c r="BB183" s="176">
        <f t="shared" si="25"/>
        <v>0</v>
      </c>
      <c r="BC183" s="176">
        <f t="shared" si="25"/>
        <v>0</v>
      </c>
      <c r="BD183" s="176">
        <f t="shared" si="25"/>
        <v>0</v>
      </c>
      <c r="BE183" s="176">
        <f t="shared" si="25"/>
        <v>0</v>
      </c>
      <c r="BF183" s="176">
        <f t="shared" si="25"/>
        <v>0</v>
      </c>
      <c r="BG183" s="176">
        <f t="shared" si="25"/>
        <v>0</v>
      </c>
      <c r="BH183" s="176">
        <f t="shared" si="25"/>
        <v>0</v>
      </c>
      <c r="BI183" s="176">
        <f t="shared" si="25"/>
        <v>0</v>
      </c>
      <c r="BJ183" s="176">
        <f t="shared" si="25"/>
        <v>0</v>
      </c>
      <c r="BK183" s="176">
        <f t="shared" si="25"/>
        <v>0</v>
      </c>
      <c r="BL183" s="176">
        <f t="shared" si="25"/>
        <v>0</v>
      </c>
      <c r="BM183" s="176">
        <f t="shared" si="25"/>
        <v>0</v>
      </c>
      <c r="BN183" s="176">
        <f t="shared" si="25"/>
        <v>0</v>
      </c>
      <c r="BO183" s="176">
        <f t="shared" si="25"/>
        <v>0</v>
      </c>
      <c r="BP183" s="176">
        <f t="shared" si="25"/>
        <v>0</v>
      </c>
      <c r="BQ183" s="176">
        <f t="shared" si="25"/>
        <v>0</v>
      </c>
      <c r="BR183" s="176">
        <f t="shared" si="25"/>
        <v>0</v>
      </c>
      <c r="BS183" s="176">
        <f t="shared" si="25"/>
        <v>0</v>
      </c>
      <c r="BT183" s="176">
        <f t="shared" si="25"/>
        <v>0</v>
      </c>
      <c r="BU183" s="176">
        <f t="shared" si="25"/>
        <v>0</v>
      </c>
      <c r="BV183" s="176">
        <f t="shared" si="25"/>
        <v>0</v>
      </c>
      <c r="BW183" s="176">
        <f t="shared" si="25"/>
        <v>0</v>
      </c>
      <c r="BX183" s="176">
        <f t="shared" si="25"/>
        <v>0</v>
      </c>
      <c r="BY183" s="176">
        <f t="shared" si="25"/>
        <v>0</v>
      </c>
      <c r="BZ183" s="176">
        <f t="shared" si="25"/>
        <v>0</v>
      </c>
      <c r="CA183" s="176">
        <f t="shared" si="25"/>
        <v>0</v>
      </c>
      <c r="CB183" s="176">
        <f t="shared" si="25"/>
        <v>0</v>
      </c>
      <c r="CC183" s="176">
        <f t="shared" si="25"/>
        <v>0</v>
      </c>
      <c r="CD183" s="176">
        <f t="shared" si="25"/>
        <v>0</v>
      </c>
      <c r="CE183" s="176">
        <f t="shared" si="25"/>
        <v>0</v>
      </c>
      <c r="CF183" s="176">
        <f t="shared" si="25"/>
        <v>0</v>
      </c>
      <c r="CG183" s="176">
        <f t="shared" si="25"/>
        <v>0</v>
      </c>
      <c r="CH183" s="176">
        <f t="shared" si="25"/>
        <v>0</v>
      </c>
      <c r="CI183" s="176">
        <f t="shared" si="25"/>
        <v>0</v>
      </c>
      <c r="CJ183" s="176">
        <f t="shared" si="25"/>
        <v>0</v>
      </c>
      <c r="CK183" s="176">
        <f t="shared" si="25"/>
        <v>0</v>
      </c>
      <c r="CL183" s="176">
        <f t="shared" si="25"/>
        <v>0</v>
      </c>
      <c r="CM183" s="176">
        <f t="shared" si="25"/>
        <v>0</v>
      </c>
      <c r="CN183" s="176">
        <f t="shared" si="25"/>
        <v>0</v>
      </c>
      <c r="CO183" s="176">
        <f t="shared" si="25"/>
        <v>0</v>
      </c>
      <c r="CP183" s="176">
        <f t="shared" si="25"/>
        <v>0</v>
      </c>
      <c r="CQ183" s="176">
        <f t="shared" si="25"/>
        <v>0</v>
      </c>
      <c r="CR183" s="176">
        <f t="shared" si="25"/>
        <v>0</v>
      </c>
      <c r="CS183" s="176">
        <f t="shared" si="25"/>
        <v>0</v>
      </c>
      <c r="CT183" s="176">
        <f t="shared" si="25"/>
        <v>0</v>
      </c>
      <c r="CU183" s="176">
        <f t="shared" si="25"/>
        <v>0</v>
      </c>
      <c r="CV183" s="176">
        <f t="shared" si="25"/>
        <v>0</v>
      </c>
      <c r="CW183" s="176">
        <f t="shared" si="25"/>
        <v>0</v>
      </c>
      <c r="CX183" s="176">
        <f t="shared" si="25"/>
        <v>0</v>
      </c>
      <c r="CY183" s="176">
        <f t="shared" si="25"/>
        <v>0</v>
      </c>
      <c r="CZ183" s="176">
        <f t="shared" si="25"/>
        <v>0</v>
      </c>
    </row>
    <row r="184" spans="1:104"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row>
    <row r="185" spans="1:104" ht="15.75" customHeight="1" x14ac:dyDescent="0.3">
      <c r="A185" s="7" t="s">
        <v>198</v>
      </c>
      <c r="B185" s="7"/>
      <c r="C185" s="7"/>
      <c r="D185" s="176">
        <f t="shared" ref="D185:CZ185" si="26">SUM(D178,D183)</f>
        <v>0</v>
      </c>
      <c r="E185" s="176">
        <f t="shared" si="26"/>
        <v>0</v>
      </c>
      <c r="F185" s="176">
        <f t="shared" si="26"/>
        <v>0</v>
      </c>
      <c r="G185" s="176">
        <f t="shared" si="26"/>
        <v>0</v>
      </c>
      <c r="H185" s="176">
        <f t="shared" si="26"/>
        <v>0</v>
      </c>
      <c r="I185" s="176">
        <f t="shared" si="26"/>
        <v>0</v>
      </c>
      <c r="J185" s="176">
        <f t="shared" si="26"/>
        <v>0</v>
      </c>
      <c r="K185" s="176">
        <f t="shared" si="26"/>
        <v>0</v>
      </c>
      <c r="L185" s="176">
        <f t="shared" si="26"/>
        <v>0</v>
      </c>
      <c r="M185" s="176">
        <f t="shared" si="26"/>
        <v>0</v>
      </c>
      <c r="N185" s="176">
        <f t="shared" si="26"/>
        <v>0</v>
      </c>
      <c r="O185" s="176">
        <f t="shared" si="26"/>
        <v>0</v>
      </c>
      <c r="P185" s="176">
        <f t="shared" si="26"/>
        <v>0</v>
      </c>
      <c r="Q185" s="176">
        <f t="shared" si="26"/>
        <v>0</v>
      </c>
      <c r="R185" s="176">
        <f t="shared" si="26"/>
        <v>0</v>
      </c>
      <c r="S185" s="176">
        <f t="shared" si="26"/>
        <v>0</v>
      </c>
      <c r="T185" s="176">
        <f t="shared" si="26"/>
        <v>0</v>
      </c>
      <c r="U185" s="176">
        <f t="shared" si="26"/>
        <v>0</v>
      </c>
      <c r="V185" s="176">
        <f t="shared" si="26"/>
        <v>0</v>
      </c>
      <c r="W185" s="176">
        <f t="shared" si="26"/>
        <v>0</v>
      </c>
      <c r="X185" s="176">
        <f t="shared" si="26"/>
        <v>0</v>
      </c>
      <c r="Y185" s="176">
        <f t="shared" si="26"/>
        <v>0</v>
      </c>
      <c r="Z185" s="176">
        <f t="shared" si="26"/>
        <v>0</v>
      </c>
      <c r="AA185" s="176">
        <f t="shared" si="26"/>
        <v>0</v>
      </c>
      <c r="AB185" s="176">
        <f t="shared" si="26"/>
        <v>0</v>
      </c>
      <c r="AC185" s="176">
        <f t="shared" si="26"/>
        <v>0</v>
      </c>
      <c r="AD185" s="176">
        <f t="shared" si="26"/>
        <v>0</v>
      </c>
      <c r="AE185" s="176">
        <f t="shared" si="26"/>
        <v>0</v>
      </c>
      <c r="AF185" s="176">
        <f t="shared" si="26"/>
        <v>0</v>
      </c>
      <c r="AG185" s="176">
        <f t="shared" si="26"/>
        <v>0</v>
      </c>
      <c r="AH185" s="176">
        <f t="shared" si="26"/>
        <v>0</v>
      </c>
      <c r="AI185" s="176">
        <f t="shared" si="26"/>
        <v>0</v>
      </c>
      <c r="AJ185" s="176">
        <f t="shared" si="26"/>
        <v>0</v>
      </c>
      <c r="AK185" s="176">
        <f t="shared" si="26"/>
        <v>0</v>
      </c>
      <c r="AL185" s="176">
        <f t="shared" si="26"/>
        <v>0</v>
      </c>
      <c r="AM185" s="176">
        <f t="shared" si="26"/>
        <v>0</v>
      </c>
      <c r="AN185" s="176">
        <f t="shared" si="26"/>
        <v>0</v>
      </c>
      <c r="AO185" s="176">
        <f t="shared" si="26"/>
        <v>0</v>
      </c>
      <c r="AP185" s="176">
        <f t="shared" si="26"/>
        <v>0</v>
      </c>
      <c r="AQ185" s="176">
        <f t="shared" si="26"/>
        <v>0</v>
      </c>
      <c r="AR185" s="176">
        <f t="shared" si="26"/>
        <v>0</v>
      </c>
      <c r="AS185" s="176">
        <f t="shared" si="26"/>
        <v>0</v>
      </c>
      <c r="AT185" s="176">
        <f t="shared" si="26"/>
        <v>0</v>
      </c>
      <c r="AU185" s="176">
        <f t="shared" si="26"/>
        <v>0</v>
      </c>
      <c r="AV185" s="176">
        <f t="shared" si="26"/>
        <v>0</v>
      </c>
      <c r="AW185" s="176">
        <f t="shared" si="26"/>
        <v>0</v>
      </c>
      <c r="AX185" s="176">
        <f t="shared" si="26"/>
        <v>0</v>
      </c>
      <c r="AY185" s="176">
        <f t="shared" si="26"/>
        <v>0</v>
      </c>
      <c r="AZ185" s="176">
        <f t="shared" si="26"/>
        <v>0</v>
      </c>
      <c r="BA185" s="176">
        <f t="shared" si="26"/>
        <v>0</v>
      </c>
      <c r="BB185" s="176">
        <f t="shared" si="26"/>
        <v>0</v>
      </c>
      <c r="BC185" s="176">
        <f t="shared" si="26"/>
        <v>0</v>
      </c>
      <c r="BD185" s="176">
        <f t="shared" si="26"/>
        <v>0</v>
      </c>
      <c r="BE185" s="176">
        <f t="shared" si="26"/>
        <v>0</v>
      </c>
      <c r="BF185" s="176">
        <f t="shared" si="26"/>
        <v>0</v>
      </c>
      <c r="BG185" s="176">
        <f t="shared" si="26"/>
        <v>0</v>
      </c>
      <c r="BH185" s="176">
        <f t="shared" si="26"/>
        <v>0</v>
      </c>
      <c r="BI185" s="176">
        <f t="shared" si="26"/>
        <v>0</v>
      </c>
      <c r="BJ185" s="176">
        <f t="shared" si="26"/>
        <v>0</v>
      </c>
      <c r="BK185" s="176">
        <f t="shared" si="26"/>
        <v>0</v>
      </c>
      <c r="BL185" s="176">
        <f t="shared" si="26"/>
        <v>0</v>
      </c>
      <c r="BM185" s="176">
        <f t="shared" si="26"/>
        <v>0</v>
      </c>
      <c r="BN185" s="176">
        <f t="shared" si="26"/>
        <v>0</v>
      </c>
      <c r="BO185" s="176">
        <f t="shared" si="26"/>
        <v>0</v>
      </c>
      <c r="BP185" s="176">
        <f t="shared" si="26"/>
        <v>0</v>
      </c>
      <c r="BQ185" s="176">
        <f t="shared" si="26"/>
        <v>0</v>
      </c>
      <c r="BR185" s="176">
        <f t="shared" si="26"/>
        <v>0</v>
      </c>
      <c r="BS185" s="176">
        <f t="shared" si="26"/>
        <v>0</v>
      </c>
      <c r="BT185" s="176">
        <f t="shared" si="26"/>
        <v>0</v>
      </c>
      <c r="BU185" s="176">
        <f t="shared" si="26"/>
        <v>0</v>
      </c>
      <c r="BV185" s="176">
        <f t="shared" si="26"/>
        <v>0</v>
      </c>
      <c r="BW185" s="176">
        <f t="shared" si="26"/>
        <v>0</v>
      </c>
      <c r="BX185" s="176">
        <f t="shared" si="26"/>
        <v>0</v>
      </c>
      <c r="BY185" s="176">
        <f t="shared" si="26"/>
        <v>0</v>
      </c>
      <c r="BZ185" s="176">
        <f t="shared" si="26"/>
        <v>0</v>
      </c>
      <c r="CA185" s="176">
        <f t="shared" si="26"/>
        <v>0</v>
      </c>
      <c r="CB185" s="176">
        <f t="shared" si="26"/>
        <v>0</v>
      </c>
      <c r="CC185" s="176">
        <f t="shared" si="26"/>
        <v>0</v>
      </c>
      <c r="CD185" s="176">
        <f t="shared" si="26"/>
        <v>0</v>
      </c>
      <c r="CE185" s="176">
        <f t="shared" si="26"/>
        <v>0</v>
      </c>
      <c r="CF185" s="176">
        <f t="shared" si="26"/>
        <v>0</v>
      </c>
      <c r="CG185" s="176">
        <f t="shared" si="26"/>
        <v>0</v>
      </c>
      <c r="CH185" s="176">
        <f t="shared" si="26"/>
        <v>0</v>
      </c>
      <c r="CI185" s="176">
        <f t="shared" si="26"/>
        <v>0</v>
      </c>
      <c r="CJ185" s="176">
        <f t="shared" si="26"/>
        <v>0</v>
      </c>
      <c r="CK185" s="176">
        <f t="shared" si="26"/>
        <v>0</v>
      </c>
      <c r="CL185" s="176">
        <f t="shared" si="26"/>
        <v>0</v>
      </c>
      <c r="CM185" s="176">
        <f t="shared" si="26"/>
        <v>0</v>
      </c>
      <c r="CN185" s="176">
        <f t="shared" si="26"/>
        <v>0</v>
      </c>
      <c r="CO185" s="176">
        <f t="shared" si="26"/>
        <v>0</v>
      </c>
      <c r="CP185" s="176">
        <f t="shared" si="26"/>
        <v>0</v>
      </c>
      <c r="CQ185" s="176">
        <f t="shared" si="26"/>
        <v>0</v>
      </c>
      <c r="CR185" s="176">
        <f t="shared" si="26"/>
        <v>0</v>
      </c>
      <c r="CS185" s="176">
        <f t="shared" si="26"/>
        <v>0</v>
      </c>
      <c r="CT185" s="176">
        <f t="shared" si="26"/>
        <v>0</v>
      </c>
      <c r="CU185" s="176">
        <f t="shared" si="26"/>
        <v>0</v>
      </c>
      <c r="CV185" s="176">
        <f t="shared" si="26"/>
        <v>0</v>
      </c>
      <c r="CW185" s="176">
        <f t="shared" si="26"/>
        <v>0</v>
      </c>
      <c r="CX185" s="176">
        <f t="shared" si="26"/>
        <v>0</v>
      </c>
      <c r="CY185" s="176">
        <f t="shared" si="26"/>
        <v>0</v>
      </c>
      <c r="CZ185" s="176">
        <f t="shared" si="26"/>
        <v>0</v>
      </c>
    </row>
    <row r="186" spans="1:104"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row>
    <row r="187" spans="1:104" ht="15.75" customHeight="1" x14ac:dyDescent="0.35">
      <c r="A187" s="10" t="s">
        <v>264</v>
      </c>
      <c r="B187" s="10"/>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row>
    <row r="188" spans="1:104" ht="15.75" customHeight="1" x14ac:dyDescent="0.3">
      <c r="A188" s="14" t="s">
        <v>265</v>
      </c>
      <c r="B188" s="194">
        <f>I155</f>
        <v>0</v>
      </c>
      <c r="C188" s="1"/>
      <c r="D188" s="1" t="s">
        <v>266</v>
      </c>
      <c r="E188" s="194">
        <f>'Economische variabelen'!E218</f>
        <v>30</v>
      </c>
      <c r="F188" s="1"/>
      <c r="G188" s="1"/>
      <c r="H188" s="20"/>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row>
    <row r="189" spans="1:104" ht="15.75" customHeight="1" x14ac:dyDescent="0.3">
      <c r="A189" s="14" t="s">
        <v>267</v>
      </c>
      <c r="B189" s="194">
        <f>'Economische variabelen'!E216</f>
        <v>1.78</v>
      </c>
      <c r="C189" s="1"/>
      <c r="D189" s="1" t="s">
        <v>208</v>
      </c>
      <c r="E189" s="19">
        <f>B191*B190</f>
        <v>0</v>
      </c>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row>
    <row r="190" spans="1:104" ht="15.75" customHeight="1" x14ac:dyDescent="0.3">
      <c r="A190" s="14" t="s">
        <v>268</v>
      </c>
      <c r="B190" s="13">
        <f>B189*B188</f>
        <v>0</v>
      </c>
      <c r="C190" s="1"/>
      <c r="D190" s="1" t="s">
        <v>269</v>
      </c>
      <c r="E190" s="19">
        <f>E189-C166-SUM(D178:CY178)</f>
        <v>0</v>
      </c>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row>
    <row r="191" spans="1:104" ht="15.75" customHeight="1" x14ac:dyDescent="0.3">
      <c r="A191" s="14" t="s">
        <v>270</v>
      </c>
      <c r="B191" s="174">
        <f>'Economische variabelen'!E217</f>
        <v>40.770000000000003</v>
      </c>
      <c r="C191" s="1"/>
      <c r="D191" s="1" t="s">
        <v>271</v>
      </c>
      <c r="E191" s="19">
        <f>IF(B188&gt;0,E190/H155,0)</f>
        <v>0</v>
      </c>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row>
    <row r="192" spans="1:104" ht="15.75" customHeight="1" x14ac:dyDescent="0.3">
      <c r="A192" s="1"/>
      <c r="B192" s="1"/>
      <c r="C192" s="1"/>
      <c r="D192" s="1" t="s">
        <v>272</v>
      </c>
      <c r="E192" s="19">
        <f>E191/E188</f>
        <v>0</v>
      </c>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row>
    <row r="193" spans="1:104" ht="15.75" customHeight="1" x14ac:dyDescent="0.3">
      <c r="A193" s="1"/>
      <c r="B193" s="20"/>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row>
    <row r="194" spans="1:104"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row>
    <row r="195" spans="1:104" ht="15.75" customHeight="1" x14ac:dyDescent="0.35">
      <c r="A195" s="10" t="s">
        <v>273</v>
      </c>
      <c r="B195" s="10"/>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row>
    <row r="196" spans="1:104" ht="15.75" customHeight="1" x14ac:dyDescent="0.3">
      <c r="A196" s="14" t="s">
        <v>274</v>
      </c>
      <c r="B196" s="194">
        <f>I156</f>
        <v>0</v>
      </c>
      <c r="C196" s="1"/>
      <c r="D196" s="1" t="s">
        <v>266</v>
      </c>
      <c r="E196" s="194">
        <f>'Economische variabelen'!E229</f>
        <v>70</v>
      </c>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row>
    <row r="197" spans="1:104" ht="15.75" customHeight="1" x14ac:dyDescent="0.3">
      <c r="A197" s="14" t="s">
        <v>267</v>
      </c>
      <c r="B197" s="194">
        <f>'Economische variabelen'!E227</f>
        <v>1.84</v>
      </c>
      <c r="C197" s="1"/>
      <c r="D197" s="1" t="s">
        <v>208</v>
      </c>
      <c r="E197" s="19">
        <f>B198*B199</f>
        <v>0</v>
      </c>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row>
    <row r="198" spans="1:104" ht="15.75" customHeight="1" x14ac:dyDescent="0.3">
      <c r="A198" s="14" t="s">
        <v>268</v>
      </c>
      <c r="B198" s="13">
        <f>B196*B197</f>
        <v>0</v>
      </c>
      <c r="C198" s="1"/>
      <c r="D198" s="1" t="s">
        <v>269</v>
      </c>
      <c r="E198" s="19">
        <f>E197-C172-SUM(D183:CY183)</f>
        <v>0</v>
      </c>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row>
    <row r="199" spans="1:104" ht="15.75" customHeight="1" x14ac:dyDescent="0.3">
      <c r="A199" s="14" t="s">
        <v>270</v>
      </c>
      <c r="B199" s="174">
        <f>'Economische variabelen'!E228</f>
        <v>107</v>
      </c>
      <c r="C199" s="1"/>
      <c r="D199" s="1" t="s">
        <v>271</v>
      </c>
      <c r="E199" s="19">
        <f>IF(B196&gt;0,E198/H156,0)</f>
        <v>0</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row>
    <row r="200" spans="1:104" ht="15.75" customHeight="1" x14ac:dyDescent="0.3">
      <c r="A200" s="1"/>
      <c r="B200" s="1"/>
      <c r="C200" s="1"/>
      <c r="D200" s="1" t="s">
        <v>272</v>
      </c>
      <c r="E200" s="19">
        <f>E199/E196</f>
        <v>0</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row>
    <row r="201" spans="1:104"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row>
    <row r="202" spans="1:104" ht="15.75" customHeight="1" x14ac:dyDescent="0.35">
      <c r="A202" s="10" t="s">
        <v>207</v>
      </c>
      <c r="B202" s="10"/>
      <c r="C202" s="11">
        <v>0</v>
      </c>
      <c r="D202" s="11">
        <v>1</v>
      </c>
      <c r="E202" s="11">
        <v>2</v>
      </c>
      <c r="F202" s="11">
        <v>3</v>
      </c>
      <c r="G202" s="11">
        <v>4</v>
      </c>
      <c r="H202" s="11">
        <v>5</v>
      </c>
      <c r="I202" s="11">
        <v>6</v>
      </c>
      <c r="J202" s="11">
        <v>7</v>
      </c>
      <c r="K202" s="11">
        <v>8</v>
      </c>
      <c r="L202" s="11">
        <v>9</v>
      </c>
      <c r="M202" s="11">
        <v>10</v>
      </c>
      <c r="N202" s="11">
        <v>11</v>
      </c>
      <c r="O202" s="11">
        <v>12</v>
      </c>
      <c r="P202" s="11">
        <v>13</v>
      </c>
      <c r="Q202" s="11">
        <v>14</v>
      </c>
      <c r="R202" s="11">
        <v>15</v>
      </c>
      <c r="S202" s="11">
        <v>16</v>
      </c>
      <c r="T202" s="11">
        <v>17</v>
      </c>
      <c r="U202" s="11">
        <v>18</v>
      </c>
      <c r="V202" s="11">
        <v>19</v>
      </c>
      <c r="W202" s="11">
        <v>20</v>
      </c>
      <c r="X202" s="11">
        <v>21</v>
      </c>
      <c r="Y202" s="11">
        <v>22</v>
      </c>
      <c r="Z202" s="11">
        <v>23</v>
      </c>
      <c r="AA202" s="11">
        <v>24</v>
      </c>
      <c r="AB202" s="11">
        <v>25</v>
      </c>
      <c r="AC202" s="11">
        <v>26</v>
      </c>
      <c r="AD202" s="11">
        <v>27</v>
      </c>
      <c r="AE202" s="11">
        <v>28</v>
      </c>
      <c r="AF202" s="11">
        <v>29</v>
      </c>
      <c r="AG202" s="11">
        <v>30</v>
      </c>
      <c r="AH202" s="11">
        <v>31</v>
      </c>
      <c r="AI202" s="11">
        <v>32</v>
      </c>
      <c r="AJ202" s="11">
        <v>33</v>
      </c>
      <c r="AK202" s="11">
        <v>34</v>
      </c>
      <c r="AL202" s="11">
        <v>35</v>
      </c>
      <c r="AM202" s="11">
        <v>36</v>
      </c>
      <c r="AN202" s="11">
        <v>37</v>
      </c>
      <c r="AO202" s="11">
        <v>38</v>
      </c>
      <c r="AP202" s="11">
        <v>39</v>
      </c>
      <c r="AQ202" s="11">
        <v>40</v>
      </c>
      <c r="AR202" s="11">
        <v>41</v>
      </c>
      <c r="AS202" s="11">
        <v>42</v>
      </c>
      <c r="AT202" s="11">
        <v>43</v>
      </c>
      <c r="AU202" s="11">
        <v>44</v>
      </c>
      <c r="AV202" s="11">
        <v>45</v>
      </c>
      <c r="AW202" s="11">
        <v>46</v>
      </c>
      <c r="AX202" s="11">
        <v>47</v>
      </c>
      <c r="AY202" s="11">
        <v>48</v>
      </c>
      <c r="AZ202" s="11">
        <v>49</v>
      </c>
      <c r="BA202" s="11">
        <v>50</v>
      </c>
      <c r="BB202" s="11">
        <v>51</v>
      </c>
      <c r="BC202" s="11">
        <v>52</v>
      </c>
      <c r="BD202" s="11">
        <v>53</v>
      </c>
      <c r="BE202" s="11">
        <v>54</v>
      </c>
      <c r="BF202" s="11">
        <v>55</v>
      </c>
      <c r="BG202" s="11">
        <v>56</v>
      </c>
      <c r="BH202" s="11">
        <v>57</v>
      </c>
      <c r="BI202" s="11">
        <v>58</v>
      </c>
      <c r="BJ202" s="11">
        <v>59</v>
      </c>
      <c r="BK202" s="11">
        <v>60</v>
      </c>
      <c r="BL202" s="11">
        <v>61</v>
      </c>
      <c r="BM202" s="11">
        <v>62</v>
      </c>
      <c r="BN202" s="11">
        <v>63</v>
      </c>
      <c r="BO202" s="11">
        <v>64</v>
      </c>
      <c r="BP202" s="11">
        <v>65</v>
      </c>
      <c r="BQ202" s="11">
        <v>66</v>
      </c>
      <c r="BR202" s="11">
        <v>67</v>
      </c>
      <c r="BS202" s="11">
        <v>68</v>
      </c>
      <c r="BT202" s="11">
        <v>69</v>
      </c>
      <c r="BU202" s="11">
        <v>70</v>
      </c>
      <c r="BV202" s="11">
        <v>71</v>
      </c>
      <c r="BW202" s="11">
        <v>72</v>
      </c>
      <c r="BX202" s="11">
        <v>73</v>
      </c>
      <c r="BY202" s="11">
        <v>74</v>
      </c>
      <c r="BZ202" s="11">
        <v>75</v>
      </c>
      <c r="CA202" s="11">
        <v>76</v>
      </c>
      <c r="CB202" s="11">
        <v>77</v>
      </c>
      <c r="CC202" s="11">
        <v>78</v>
      </c>
      <c r="CD202" s="11">
        <v>79</v>
      </c>
      <c r="CE202" s="11">
        <v>80</v>
      </c>
      <c r="CF202" s="11">
        <v>81</v>
      </c>
      <c r="CG202" s="11">
        <v>82</v>
      </c>
      <c r="CH202" s="11">
        <v>83</v>
      </c>
      <c r="CI202" s="11">
        <v>84</v>
      </c>
      <c r="CJ202" s="11">
        <v>85</v>
      </c>
      <c r="CK202" s="11">
        <v>86</v>
      </c>
      <c r="CL202" s="11">
        <v>87</v>
      </c>
      <c r="CM202" s="11">
        <v>88</v>
      </c>
      <c r="CN202" s="11">
        <v>89</v>
      </c>
      <c r="CO202" s="11">
        <v>90</v>
      </c>
      <c r="CP202" s="11">
        <v>91</v>
      </c>
      <c r="CQ202" s="11">
        <v>92</v>
      </c>
      <c r="CR202" s="11">
        <v>93</v>
      </c>
      <c r="CS202" s="11">
        <v>94</v>
      </c>
      <c r="CT202" s="11">
        <v>95</v>
      </c>
      <c r="CU202" s="11">
        <v>96</v>
      </c>
      <c r="CV202" s="11">
        <v>97</v>
      </c>
      <c r="CW202" s="11">
        <v>98</v>
      </c>
      <c r="CX202" s="11">
        <v>99</v>
      </c>
      <c r="CY202" s="11">
        <v>100</v>
      </c>
      <c r="CZ202" s="11">
        <v>100</v>
      </c>
    </row>
    <row r="203" spans="1:104" ht="15.75" customHeight="1" x14ac:dyDescent="0.3">
      <c r="A203" s="14" t="s">
        <v>99</v>
      </c>
      <c r="B203" s="1"/>
      <c r="C203" s="175">
        <f>IF(B163=$E188,$E189,0)+IF(B163=$E196,$E199,0)</f>
        <v>0</v>
      </c>
      <c r="D203" s="175">
        <f t="shared" ref="D203:BO203" si="27">IF(D163=$E188,$E189,0)+IF(D163=$E196,$E197,0)</f>
        <v>0</v>
      </c>
      <c r="E203" s="175">
        <f t="shared" si="27"/>
        <v>0</v>
      </c>
      <c r="F203" s="175">
        <f t="shared" si="27"/>
        <v>0</v>
      </c>
      <c r="G203" s="175">
        <f t="shared" si="27"/>
        <v>0</v>
      </c>
      <c r="H203" s="175">
        <f t="shared" si="27"/>
        <v>0</v>
      </c>
      <c r="I203" s="175">
        <f t="shared" si="27"/>
        <v>0</v>
      </c>
      <c r="J203" s="175">
        <f t="shared" si="27"/>
        <v>0</v>
      </c>
      <c r="K203" s="175">
        <f t="shared" si="27"/>
        <v>0</v>
      </c>
      <c r="L203" s="175">
        <f t="shared" si="27"/>
        <v>0</v>
      </c>
      <c r="M203" s="175">
        <f t="shared" si="27"/>
        <v>0</v>
      </c>
      <c r="N203" s="175">
        <f t="shared" si="27"/>
        <v>0</v>
      </c>
      <c r="O203" s="175">
        <f t="shared" si="27"/>
        <v>0</v>
      </c>
      <c r="P203" s="175">
        <f t="shared" si="27"/>
        <v>0</v>
      </c>
      <c r="Q203" s="175">
        <f t="shared" si="27"/>
        <v>0</v>
      </c>
      <c r="R203" s="175">
        <f t="shared" si="27"/>
        <v>0</v>
      </c>
      <c r="S203" s="175">
        <f t="shared" si="27"/>
        <v>0</v>
      </c>
      <c r="T203" s="175">
        <f t="shared" si="27"/>
        <v>0</v>
      </c>
      <c r="U203" s="175">
        <f t="shared" si="27"/>
        <v>0</v>
      </c>
      <c r="V203" s="175">
        <f t="shared" si="27"/>
        <v>0</v>
      </c>
      <c r="W203" s="175">
        <f t="shared" si="27"/>
        <v>0</v>
      </c>
      <c r="X203" s="175">
        <f t="shared" si="27"/>
        <v>0</v>
      </c>
      <c r="Y203" s="175">
        <f t="shared" si="27"/>
        <v>0</v>
      </c>
      <c r="Z203" s="175">
        <f t="shared" si="27"/>
        <v>0</v>
      </c>
      <c r="AA203" s="175">
        <f t="shared" si="27"/>
        <v>0</v>
      </c>
      <c r="AB203" s="175">
        <f t="shared" si="27"/>
        <v>0</v>
      </c>
      <c r="AC203" s="175">
        <f t="shared" si="27"/>
        <v>0</v>
      </c>
      <c r="AD203" s="175">
        <f t="shared" si="27"/>
        <v>0</v>
      </c>
      <c r="AE203" s="175">
        <f t="shared" si="27"/>
        <v>0</v>
      </c>
      <c r="AF203" s="175">
        <f t="shared" si="27"/>
        <v>0</v>
      </c>
      <c r="AG203" s="175">
        <f t="shared" si="27"/>
        <v>0</v>
      </c>
      <c r="AH203" s="175">
        <f t="shared" si="27"/>
        <v>0</v>
      </c>
      <c r="AI203" s="175">
        <f t="shared" si="27"/>
        <v>0</v>
      </c>
      <c r="AJ203" s="175">
        <f t="shared" si="27"/>
        <v>0</v>
      </c>
      <c r="AK203" s="175">
        <f t="shared" si="27"/>
        <v>0</v>
      </c>
      <c r="AL203" s="175">
        <f t="shared" si="27"/>
        <v>0</v>
      </c>
      <c r="AM203" s="175">
        <f t="shared" si="27"/>
        <v>0</v>
      </c>
      <c r="AN203" s="175">
        <f t="shared" si="27"/>
        <v>0</v>
      </c>
      <c r="AO203" s="175">
        <f t="shared" si="27"/>
        <v>0</v>
      </c>
      <c r="AP203" s="175">
        <f t="shared" si="27"/>
        <v>0</v>
      </c>
      <c r="AQ203" s="175">
        <f t="shared" si="27"/>
        <v>0</v>
      </c>
      <c r="AR203" s="175">
        <f t="shared" si="27"/>
        <v>0</v>
      </c>
      <c r="AS203" s="175">
        <f t="shared" si="27"/>
        <v>0</v>
      </c>
      <c r="AT203" s="175">
        <f t="shared" si="27"/>
        <v>0</v>
      </c>
      <c r="AU203" s="175">
        <f t="shared" si="27"/>
        <v>0</v>
      </c>
      <c r="AV203" s="175">
        <f t="shared" si="27"/>
        <v>0</v>
      </c>
      <c r="AW203" s="175">
        <f t="shared" si="27"/>
        <v>0</v>
      </c>
      <c r="AX203" s="175">
        <f t="shared" si="27"/>
        <v>0</v>
      </c>
      <c r="AY203" s="175">
        <f t="shared" si="27"/>
        <v>0</v>
      </c>
      <c r="AZ203" s="175">
        <f t="shared" si="27"/>
        <v>0</v>
      </c>
      <c r="BA203" s="175">
        <f t="shared" si="27"/>
        <v>0</v>
      </c>
      <c r="BB203" s="175">
        <f t="shared" si="27"/>
        <v>0</v>
      </c>
      <c r="BC203" s="175">
        <f t="shared" si="27"/>
        <v>0</v>
      </c>
      <c r="BD203" s="175">
        <f t="shared" si="27"/>
        <v>0</v>
      </c>
      <c r="BE203" s="175">
        <f t="shared" si="27"/>
        <v>0</v>
      </c>
      <c r="BF203" s="175">
        <f t="shared" si="27"/>
        <v>0</v>
      </c>
      <c r="BG203" s="175">
        <f t="shared" si="27"/>
        <v>0</v>
      </c>
      <c r="BH203" s="175">
        <f t="shared" si="27"/>
        <v>0</v>
      </c>
      <c r="BI203" s="175">
        <f t="shared" si="27"/>
        <v>0</v>
      </c>
      <c r="BJ203" s="175">
        <f t="shared" si="27"/>
        <v>0</v>
      </c>
      <c r="BK203" s="175">
        <f t="shared" si="27"/>
        <v>0</v>
      </c>
      <c r="BL203" s="175">
        <f t="shared" si="27"/>
        <v>0</v>
      </c>
      <c r="BM203" s="175">
        <f t="shared" si="27"/>
        <v>0</v>
      </c>
      <c r="BN203" s="175">
        <f t="shared" si="27"/>
        <v>0</v>
      </c>
      <c r="BO203" s="175">
        <f t="shared" si="27"/>
        <v>0</v>
      </c>
      <c r="BP203" s="175">
        <f t="shared" ref="BP203:BU203" si="28">IF(BP163=$E188,$E189,0)+IF(BP163=$E196,$E197,0)</f>
        <v>0</v>
      </c>
      <c r="BQ203" s="175">
        <f t="shared" si="28"/>
        <v>0</v>
      </c>
      <c r="BR203" s="175">
        <f t="shared" si="28"/>
        <v>0</v>
      </c>
      <c r="BS203" s="175">
        <f t="shared" si="28"/>
        <v>0</v>
      </c>
      <c r="BT203" s="175">
        <f t="shared" si="28"/>
        <v>0</v>
      </c>
      <c r="BU203" s="175">
        <f t="shared" si="28"/>
        <v>0</v>
      </c>
      <c r="BV203" s="175">
        <f t="shared" ref="BV203:CZ203" si="29">IF(BV163=$E188,$E189,0)+IF(BV163=$E196,$E197,0)</f>
        <v>0</v>
      </c>
      <c r="BW203" s="175">
        <f t="shared" si="29"/>
        <v>0</v>
      </c>
      <c r="BX203" s="175">
        <f t="shared" si="29"/>
        <v>0</v>
      </c>
      <c r="BY203" s="175">
        <f t="shared" si="29"/>
        <v>0</v>
      </c>
      <c r="BZ203" s="175">
        <f t="shared" si="29"/>
        <v>0</v>
      </c>
      <c r="CA203" s="175">
        <f t="shared" si="29"/>
        <v>0</v>
      </c>
      <c r="CB203" s="175">
        <f t="shared" si="29"/>
        <v>0</v>
      </c>
      <c r="CC203" s="175">
        <f t="shared" si="29"/>
        <v>0</v>
      </c>
      <c r="CD203" s="175">
        <f t="shared" si="29"/>
        <v>0</v>
      </c>
      <c r="CE203" s="175">
        <f t="shared" si="29"/>
        <v>0</v>
      </c>
      <c r="CF203" s="175">
        <f t="shared" si="29"/>
        <v>0</v>
      </c>
      <c r="CG203" s="175">
        <f t="shared" si="29"/>
        <v>0</v>
      </c>
      <c r="CH203" s="175">
        <f t="shared" si="29"/>
        <v>0</v>
      </c>
      <c r="CI203" s="175">
        <f t="shared" si="29"/>
        <v>0</v>
      </c>
      <c r="CJ203" s="175">
        <f t="shared" si="29"/>
        <v>0</v>
      </c>
      <c r="CK203" s="175">
        <f t="shared" si="29"/>
        <v>0</v>
      </c>
      <c r="CL203" s="175">
        <f t="shared" si="29"/>
        <v>0</v>
      </c>
      <c r="CM203" s="175">
        <f t="shared" si="29"/>
        <v>0</v>
      </c>
      <c r="CN203" s="175">
        <f t="shared" si="29"/>
        <v>0</v>
      </c>
      <c r="CO203" s="175">
        <f t="shared" si="29"/>
        <v>0</v>
      </c>
      <c r="CP203" s="175">
        <f t="shared" si="29"/>
        <v>0</v>
      </c>
      <c r="CQ203" s="175">
        <f t="shared" si="29"/>
        <v>0</v>
      </c>
      <c r="CR203" s="175">
        <f t="shared" si="29"/>
        <v>0</v>
      </c>
      <c r="CS203" s="175">
        <f t="shared" si="29"/>
        <v>0</v>
      </c>
      <c r="CT203" s="175">
        <f t="shared" si="29"/>
        <v>0</v>
      </c>
      <c r="CU203" s="175">
        <f t="shared" si="29"/>
        <v>0</v>
      </c>
      <c r="CV203" s="175">
        <f t="shared" si="29"/>
        <v>0</v>
      </c>
      <c r="CW203" s="175">
        <f t="shared" si="29"/>
        <v>0</v>
      </c>
      <c r="CX203" s="175">
        <f t="shared" si="29"/>
        <v>0</v>
      </c>
      <c r="CY203" s="175">
        <f t="shared" si="29"/>
        <v>0</v>
      </c>
      <c r="CZ203" s="175">
        <f t="shared" si="29"/>
        <v>0</v>
      </c>
    </row>
    <row r="204" spans="1:104" ht="15.75" customHeight="1" x14ac:dyDescent="0.3">
      <c r="A204" s="14" t="s">
        <v>275</v>
      </c>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row>
    <row r="205" spans="1:104"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row>
    <row r="206" spans="1:104" ht="15.75" customHeight="1" x14ac:dyDescent="0.35">
      <c r="A206" s="10" t="s">
        <v>276</v>
      </c>
      <c r="B206" s="10"/>
      <c r="C206" s="11">
        <v>0</v>
      </c>
      <c r="D206" s="11">
        <v>1</v>
      </c>
      <c r="E206" s="11">
        <v>2</v>
      </c>
      <c r="F206" s="11">
        <v>3</v>
      </c>
      <c r="G206" s="11">
        <v>4</v>
      </c>
      <c r="H206" s="11">
        <v>5</v>
      </c>
      <c r="I206" s="11">
        <v>6</v>
      </c>
      <c r="J206" s="11">
        <v>7</v>
      </c>
      <c r="K206" s="11">
        <v>8</v>
      </c>
      <c r="L206" s="11">
        <v>9</v>
      </c>
      <c r="M206" s="11">
        <v>10</v>
      </c>
      <c r="N206" s="11">
        <v>11</v>
      </c>
      <c r="O206" s="11">
        <v>12</v>
      </c>
      <c r="P206" s="11">
        <v>13</v>
      </c>
      <c r="Q206" s="11">
        <v>14</v>
      </c>
      <c r="R206" s="11">
        <v>15</v>
      </c>
      <c r="S206" s="11">
        <v>16</v>
      </c>
      <c r="T206" s="11">
        <v>17</v>
      </c>
      <c r="U206" s="11">
        <v>18</v>
      </c>
      <c r="V206" s="11">
        <v>19</v>
      </c>
      <c r="W206" s="11">
        <v>20</v>
      </c>
      <c r="X206" s="11">
        <v>21</v>
      </c>
      <c r="Y206" s="11">
        <v>22</v>
      </c>
      <c r="Z206" s="11">
        <v>23</v>
      </c>
      <c r="AA206" s="11">
        <v>24</v>
      </c>
      <c r="AB206" s="11">
        <v>25</v>
      </c>
      <c r="AC206" s="11">
        <v>26</v>
      </c>
      <c r="AD206" s="11">
        <v>27</v>
      </c>
      <c r="AE206" s="11">
        <v>28</v>
      </c>
      <c r="AF206" s="11">
        <v>29</v>
      </c>
      <c r="AG206" s="11">
        <v>30</v>
      </c>
      <c r="AH206" s="11">
        <v>31</v>
      </c>
      <c r="AI206" s="11">
        <v>32</v>
      </c>
      <c r="AJ206" s="11">
        <v>33</v>
      </c>
      <c r="AK206" s="11">
        <v>34</v>
      </c>
      <c r="AL206" s="11">
        <v>35</v>
      </c>
      <c r="AM206" s="11">
        <v>36</v>
      </c>
      <c r="AN206" s="11">
        <v>37</v>
      </c>
      <c r="AO206" s="11">
        <v>38</v>
      </c>
      <c r="AP206" s="11">
        <v>39</v>
      </c>
      <c r="AQ206" s="11">
        <v>40</v>
      </c>
      <c r="AR206" s="11">
        <v>41</v>
      </c>
      <c r="AS206" s="11">
        <v>42</v>
      </c>
      <c r="AT206" s="11">
        <v>43</v>
      </c>
      <c r="AU206" s="11">
        <v>44</v>
      </c>
      <c r="AV206" s="11">
        <v>45</v>
      </c>
      <c r="AW206" s="11">
        <v>46</v>
      </c>
      <c r="AX206" s="11">
        <v>47</v>
      </c>
      <c r="AY206" s="11">
        <v>48</v>
      </c>
      <c r="AZ206" s="11">
        <v>49</v>
      </c>
      <c r="BA206" s="11">
        <v>50</v>
      </c>
      <c r="BB206" s="11">
        <v>51</v>
      </c>
      <c r="BC206" s="11">
        <v>52</v>
      </c>
      <c r="BD206" s="11">
        <v>53</v>
      </c>
      <c r="BE206" s="11">
        <v>54</v>
      </c>
      <c r="BF206" s="11">
        <v>55</v>
      </c>
      <c r="BG206" s="11">
        <v>56</v>
      </c>
      <c r="BH206" s="11">
        <v>57</v>
      </c>
      <c r="BI206" s="11">
        <v>58</v>
      </c>
      <c r="BJ206" s="11">
        <v>59</v>
      </c>
      <c r="BK206" s="11">
        <v>60</v>
      </c>
      <c r="BL206" s="11">
        <v>61</v>
      </c>
      <c r="BM206" s="11">
        <v>62</v>
      </c>
      <c r="BN206" s="11">
        <v>63</v>
      </c>
      <c r="BO206" s="11">
        <v>64</v>
      </c>
      <c r="BP206" s="11">
        <v>65</v>
      </c>
      <c r="BQ206" s="11">
        <v>66</v>
      </c>
      <c r="BR206" s="11">
        <v>67</v>
      </c>
      <c r="BS206" s="11">
        <v>68</v>
      </c>
      <c r="BT206" s="11">
        <v>69</v>
      </c>
      <c r="BU206" s="11">
        <v>70</v>
      </c>
      <c r="BV206" s="11">
        <v>71</v>
      </c>
      <c r="BW206" s="11">
        <v>72</v>
      </c>
      <c r="BX206" s="11">
        <v>73</v>
      </c>
      <c r="BY206" s="11">
        <v>74</v>
      </c>
      <c r="BZ206" s="11">
        <v>75</v>
      </c>
      <c r="CA206" s="11">
        <v>76</v>
      </c>
      <c r="CB206" s="11">
        <v>77</v>
      </c>
      <c r="CC206" s="11">
        <v>78</v>
      </c>
      <c r="CD206" s="11">
        <v>79</v>
      </c>
      <c r="CE206" s="11">
        <v>80</v>
      </c>
      <c r="CF206" s="11">
        <v>81</v>
      </c>
      <c r="CG206" s="11">
        <v>82</v>
      </c>
      <c r="CH206" s="11">
        <v>83</v>
      </c>
      <c r="CI206" s="11">
        <v>84</v>
      </c>
      <c r="CJ206" s="11">
        <v>85</v>
      </c>
      <c r="CK206" s="11">
        <v>86</v>
      </c>
      <c r="CL206" s="11">
        <v>87</v>
      </c>
      <c r="CM206" s="11">
        <v>88</v>
      </c>
      <c r="CN206" s="11">
        <v>89</v>
      </c>
      <c r="CO206" s="11">
        <v>90</v>
      </c>
      <c r="CP206" s="11">
        <v>91</v>
      </c>
      <c r="CQ206" s="11">
        <v>92</v>
      </c>
      <c r="CR206" s="11">
        <v>93</v>
      </c>
      <c r="CS206" s="11">
        <v>94</v>
      </c>
      <c r="CT206" s="11">
        <v>95</v>
      </c>
      <c r="CU206" s="11">
        <v>96</v>
      </c>
      <c r="CV206" s="11">
        <v>97</v>
      </c>
      <c r="CW206" s="11">
        <v>98</v>
      </c>
      <c r="CX206" s="11">
        <v>99</v>
      </c>
      <c r="CY206" s="11">
        <v>100</v>
      </c>
      <c r="CZ206" s="11">
        <v>100</v>
      </c>
    </row>
    <row r="207" spans="1:104" ht="15.75" customHeight="1" x14ac:dyDescent="0.3">
      <c r="A207" s="14" t="s">
        <v>211</v>
      </c>
      <c r="B207" s="1"/>
      <c r="C207" s="19">
        <f>-(C166+C172)</f>
        <v>0</v>
      </c>
      <c r="D207" s="19">
        <f t="shared" ref="D207:CZ207" si="30">D203-D185</f>
        <v>0</v>
      </c>
      <c r="E207" s="19">
        <f t="shared" si="30"/>
        <v>0</v>
      </c>
      <c r="F207" s="19">
        <f t="shared" si="30"/>
        <v>0</v>
      </c>
      <c r="G207" s="19">
        <f t="shared" si="30"/>
        <v>0</v>
      </c>
      <c r="H207" s="19">
        <f t="shared" si="30"/>
        <v>0</v>
      </c>
      <c r="I207" s="19">
        <f t="shared" si="30"/>
        <v>0</v>
      </c>
      <c r="J207" s="19">
        <f t="shared" si="30"/>
        <v>0</v>
      </c>
      <c r="K207" s="19">
        <f t="shared" si="30"/>
        <v>0</v>
      </c>
      <c r="L207" s="19">
        <f t="shared" si="30"/>
        <v>0</v>
      </c>
      <c r="M207" s="19">
        <f t="shared" si="30"/>
        <v>0</v>
      </c>
      <c r="N207" s="19">
        <f t="shared" si="30"/>
        <v>0</v>
      </c>
      <c r="O207" s="19">
        <f t="shared" si="30"/>
        <v>0</v>
      </c>
      <c r="P207" s="19">
        <f t="shared" si="30"/>
        <v>0</v>
      </c>
      <c r="Q207" s="19">
        <f t="shared" si="30"/>
        <v>0</v>
      </c>
      <c r="R207" s="19">
        <f t="shared" si="30"/>
        <v>0</v>
      </c>
      <c r="S207" s="19">
        <f t="shared" si="30"/>
        <v>0</v>
      </c>
      <c r="T207" s="19">
        <f t="shared" si="30"/>
        <v>0</v>
      </c>
      <c r="U207" s="19">
        <f t="shared" si="30"/>
        <v>0</v>
      </c>
      <c r="V207" s="19">
        <f t="shared" si="30"/>
        <v>0</v>
      </c>
      <c r="W207" s="19">
        <f t="shared" si="30"/>
        <v>0</v>
      </c>
      <c r="X207" s="19">
        <f t="shared" si="30"/>
        <v>0</v>
      </c>
      <c r="Y207" s="19">
        <f t="shared" si="30"/>
        <v>0</v>
      </c>
      <c r="Z207" s="19">
        <f t="shared" si="30"/>
        <v>0</v>
      </c>
      <c r="AA207" s="19">
        <f t="shared" si="30"/>
        <v>0</v>
      </c>
      <c r="AB207" s="19">
        <f t="shared" si="30"/>
        <v>0</v>
      </c>
      <c r="AC207" s="19">
        <f t="shared" si="30"/>
        <v>0</v>
      </c>
      <c r="AD207" s="19">
        <f t="shared" si="30"/>
        <v>0</v>
      </c>
      <c r="AE207" s="19">
        <f t="shared" si="30"/>
        <v>0</v>
      </c>
      <c r="AF207" s="19">
        <f t="shared" si="30"/>
        <v>0</v>
      </c>
      <c r="AG207" s="19">
        <f t="shared" si="30"/>
        <v>0</v>
      </c>
      <c r="AH207" s="19">
        <f t="shared" si="30"/>
        <v>0</v>
      </c>
      <c r="AI207" s="19">
        <f t="shared" si="30"/>
        <v>0</v>
      </c>
      <c r="AJ207" s="19">
        <f t="shared" si="30"/>
        <v>0</v>
      </c>
      <c r="AK207" s="19">
        <f t="shared" si="30"/>
        <v>0</v>
      </c>
      <c r="AL207" s="19">
        <f t="shared" si="30"/>
        <v>0</v>
      </c>
      <c r="AM207" s="19">
        <f t="shared" si="30"/>
        <v>0</v>
      </c>
      <c r="AN207" s="19">
        <f t="shared" si="30"/>
        <v>0</v>
      </c>
      <c r="AO207" s="19">
        <f t="shared" si="30"/>
        <v>0</v>
      </c>
      <c r="AP207" s="19">
        <f t="shared" si="30"/>
        <v>0</v>
      </c>
      <c r="AQ207" s="19">
        <f t="shared" si="30"/>
        <v>0</v>
      </c>
      <c r="AR207" s="19">
        <f t="shared" si="30"/>
        <v>0</v>
      </c>
      <c r="AS207" s="19">
        <f t="shared" si="30"/>
        <v>0</v>
      </c>
      <c r="AT207" s="19">
        <f t="shared" si="30"/>
        <v>0</v>
      </c>
      <c r="AU207" s="19">
        <f t="shared" si="30"/>
        <v>0</v>
      </c>
      <c r="AV207" s="19">
        <f t="shared" si="30"/>
        <v>0</v>
      </c>
      <c r="AW207" s="19">
        <f t="shared" si="30"/>
        <v>0</v>
      </c>
      <c r="AX207" s="19">
        <f t="shared" si="30"/>
        <v>0</v>
      </c>
      <c r="AY207" s="19">
        <f t="shared" si="30"/>
        <v>0</v>
      </c>
      <c r="AZ207" s="19">
        <f t="shared" si="30"/>
        <v>0</v>
      </c>
      <c r="BA207" s="19">
        <f t="shared" si="30"/>
        <v>0</v>
      </c>
      <c r="BB207" s="19">
        <f t="shared" si="30"/>
        <v>0</v>
      </c>
      <c r="BC207" s="19">
        <f t="shared" si="30"/>
        <v>0</v>
      </c>
      <c r="BD207" s="19">
        <f t="shared" si="30"/>
        <v>0</v>
      </c>
      <c r="BE207" s="19">
        <f t="shared" si="30"/>
        <v>0</v>
      </c>
      <c r="BF207" s="19">
        <f t="shared" si="30"/>
        <v>0</v>
      </c>
      <c r="BG207" s="19">
        <f t="shared" si="30"/>
        <v>0</v>
      </c>
      <c r="BH207" s="19">
        <f t="shared" si="30"/>
        <v>0</v>
      </c>
      <c r="BI207" s="19">
        <f t="shared" si="30"/>
        <v>0</v>
      </c>
      <c r="BJ207" s="19">
        <f t="shared" si="30"/>
        <v>0</v>
      </c>
      <c r="BK207" s="19">
        <f t="shared" si="30"/>
        <v>0</v>
      </c>
      <c r="BL207" s="19">
        <f t="shared" si="30"/>
        <v>0</v>
      </c>
      <c r="BM207" s="19">
        <f t="shared" si="30"/>
        <v>0</v>
      </c>
      <c r="BN207" s="19">
        <f t="shared" si="30"/>
        <v>0</v>
      </c>
      <c r="BO207" s="19">
        <f t="shared" si="30"/>
        <v>0</v>
      </c>
      <c r="BP207" s="19">
        <f t="shared" si="30"/>
        <v>0</v>
      </c>
      <c r="BQ207" s="19">
        <f t="shared" si="30"/>
        <v>0</v>
      </c>
      <c r="BR207" s="19">
        <f t="shared" si="30"/>
        <v>0</v>
      </c>
      <c r="BS207" s="19">
        <f t="shared" si="30"/>
        <v>0</v>
      </c>
      <c r="BT207" s="19">
        <f t="shared" si="30"/>
        <v>0</v>
      </c>
      <c r="BU207" s="19">
        <f t="shared" si="30"/>
        <v>0</v>
      </c>
      <c r="BV207" s="19">
        <f t="shared" si="30"/>
        <v>0</v>
      </c>
      <c r="BW207" s="19">
        <f t="shared" si="30"/>
        <v>0</v>
      </c>
      <c r="BX207" s="19">
        <f t="shared" si="30"/>
        <v>0</v>
      </c>
      <c r="BY207" s="19">
        <f t="shared" si="30"/>
        <v>0</v>
      </c>
      <c r="BZ207" s="19">
        <f t="shared" si="30"/>
        <v>0</v>
      </c>
      <c r="CA207" s="19">
        <f t="shared" si="30"/>
        <v>0</v>
      </c>
      <c r="CB207" s="19">
        <f t="shared" si="30"/>
        <v>0</v>
      </c>
      <c r="CC207" s="19">
        <f t="shared" si="30"/>
        <v>0</v>
      </c>
      <c r="CD207" s="19">
        <f t="shared" si="30"/>
        <v>0</v>
      </c>
      <c r="CE207" s="19">
        <f t="shared" si="30"/>
        <v>0</v>
      </c>
      <c r="CF207" s="19">
        <f t="shared" si="30"/>
        <v>0</v>
      </c>
      <c r="CG207" s="19">
        <f t="shared" si="30"/>
        <v>0</v>
      </c>
      <c r="CH207" s="19">
        <f t="shared" si="30"/>
        <v>0</v>
      </c>
      <c r="CI207" s="19">
        <f t="shared" si="30"/>
        <v>0</v>
      </c>
      <c r="CJ207" s="19">
        <f t="shared" si="30"/>
        <v>0</v>
      </c>
      <c r="CK207" s="19">
        <f t="shared" si="30"/>
        <v>0</v>
      </c>
      <c r="CL207" s="19">
        <f t="shared" si="30"/>
        <v>0</v>
      </c>
      <c r="CM207" s="19">
        <f t="shared" si="30"/>
        <v>0</v>
      </c>
      <c r="CN207" s="19">
        <f t="shared" si="30"/>
        <v>0</v>
      </c>
      <c r="CO207" s="19">
        <f t="shared" si="30"/>
        <v>0</v>
      </c>
      <c r="CP207" s="19">
        <f t="shared" si="30"/>
        <v>0</v>
      </c>
      <c r="CQ207" s="19">
        <f t="shared" si="30"/>
        <v>0</v>
      </c>
      <c r="CR207" s="19">
        <f t="shared" si="30"/>
        <v>0</v>
      </c>
      <c r="CS207" s="19">
        <f t="shared" si="30"/>
        <v>0</v>
      </c>
      <c r="CT207" s="19">
        <f t="shared" si="30"/>
        <v>0</v>
      </c>
      <c r="CU207" s="19">
        <f t="shared" si="30"/>
        <v>0</v>
      </c>
      <c r="CV207" s="19">
        <f t="shared" si="30"/>
        <v>0</v>
      </c>
      <c r="CW207" s="19">
        <f t="shared" si="30"/>
        <v>0</v>
      </c>
      <c r="CX207" s="19">
        <f t="shared" si="30"/>
        <v>0</v>
      </c>
      <c r="CY207" s="19">
        <f t="shared" si="30"/>
        <v>0</v>
      </c>
      <c r="CZ207" s="19">
        <f t="shared" si="30"/>
        <v>0</v>
      </c>
    </row>
    <row r="208" spans="1:104" ht="15.75" customHeight="1" x14ac:dyDescent="0.3">
      <c r="A208" s="14"/>
      <c r="B208" s="1"/>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20"/>
      <c r="BV208" s="20"/>
      <c r="BW208" s="20"/>
      <c r="BX208" s="20"/>
      <c r="BY208" s="20"/>
      <c r="BZ208" s="20"/>
      <c r="CA208" s="20"/>
      <c r="CB208" s="20"/>
      <c r="CC208" s="20"/>
      <c r="CD208" s="20"/>
      <c r="CE208" s="20"/>
      <c r="CF208" s="20"/>
      <c r="CG208" s="20"/>
      <c r="CH208" s="20"/>
      <c r="CI208" s="20"/>
      <c r="CJ208" s="20"/>
      <c r="CK208" s="20"/>
      <c r="CL208" s="20"/>
      <c r="CM208" s="20"/>
      <c r="CN208" s="20"/>
      <c r="CO208" s="20"/>
      <c r="CP208" s="20"/>
      <c r="CQ208" s="20"/>
      <c r="CR208" s="20"/>
      <c r="CS208" s="20"/>
      <c r="CT208" s="20"/>
      <c r="CU208" s="20"/>
      <c r="CV208" s="20"/>
      <c r="CW208" s="20"/>
      <c r="CX208" s="20"/>
      <c r="CY208" s="20"/>
      <c r="CZ208" s="20"/>
    </row>
    <row r="209" spans="1:106" ht="15.75" customHeight="1" x14ac:dyDescent="0.3">
      <c r="A209" s="14" t="s">
        <v>277</v>
      </c>
      <c r="B209" s="1"/>
      <c r="C209" s="19">
        <f>SUM(C207:CY207)</f>
        <v>0</v>
      </c>
      <c r="D209" s="1"/>
      <c r="E209" s="1" t="s">
        <v>219</v>
      </c>
      <c r="F209" s="187" t="e">
        <f t="array" ref="F209">NPV('Economische variabelen'!C168,CALC_Bos!C186:CY186)</f>
        <v>#VALUE!</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row>
    <row r="210" spans="1:106" ht="15.75" customHeight="1" x14ac:dyDescent="0.3">
      <c r="A210" s="14" t="s">
        <v>278</v>
      </c>
      <c r="B210" s="1"/>
      <c r="C210" s="19" t="e">
        <f>C209/E155</f>
        <v>#DIV/0!</v>
      </c>
      <c r="D210" s="1"/>
      <c r="E210" s="1" t="s">
        <v>279</v>
      </c>
      <c r="F210" s="187" t="e">
        <f>IF(F209=0,0,F209/(B188+B196))</f>
        <v>#VALUE!</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row>
    <row r="211" spans="1:106" ht="15.75" customHeight="1" x14ac:dyDescent="0.3">
      <c r="A211" s="14" t="s">
        <v>280</v>
      </c>
      <c r="B211" s="1"/>
      <c r="C211" s="19">
        <f>IF(AND(E192&lt;&gt;0,E200&lt;&gt;0),AVERAGE(E192,E200),IF(E192&lt;&gt;0,E192,IF(E200&lt;&gt;0,E200,0)))</f>
        <v>0</v>
      </c>
      <c r="D211" s="1"/>
      <c r="E211" s="1"/>
      <c r="F211" s="187"/>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row>
    <row r="212" spans="1:106" ht="15.75" customHeight="1" x14ac:dyDescent="0.3">
      <c r="A212" s="14" t="s">
        <v>281</v>
      </c>
      <c r="B212" s="1"/>
      <c r="C212" s="19">
        <f>C211+B159</f>
        <v>0</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row>
    <row r="213" spans="1:106"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row>
    <row r="214" spans="1:106"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row>
    <row r="215" spans="1:106" ht="15.75" customHeight="1" x14ac:dyDescent="0.25"/>
    <row r="216" spans="1:106" ht="15.75" customHeight="1" x14ac:dyDescent="0.25"/>
    <row r="217" spans="1:106" ht="15.75" customHeight="1" x14ac:dyDescent="0.25"/>
    <row r="218" spans="1:106" ht="15.75" customHeight="1" x14ac:dyDescent="0.4">
      <c r="A218" s="5" t="s">
        <v>284</v>
      </c>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row>
    <row r="219" spans="1:106" ht="15.75" customHeight="1" x14ac:dyDescent="0.45">
      <c r="A219" s="1"/>
      <c r="B219" s="179"/>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row>
    <row r="220" spans="1:106" ht="15.75" customHeight="1" x14ac:dyDescent="0.35">
      <c r="A220" s="10" t="s">
        <v>21</v>
      </c>
      <c r="B220" s="1"/>
      <c r="C220" s="1"/>
      <c r="D220" s="10" t="s">
        <v>249</v>
      </c>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row>
    <row r="221" spans="1:106" ht="15.75" customHeight="1" x14ac:dyDescent="0.3">
      <c r="A221" s="14"/>
      <c r="B221" s="1"/>
      <c r="C221" s="1"/>
      <c r="D221" s="9"/>
      <c r="E221" s="1"/>
      <c r="F221" s="1"/>
      <c r="G221" s="1"/>
      <c r="H221" s="1" t="s">
        <v>250</v>
      </c>
      <c r="I221" s="1" t="s">
        <v>251</v>
      </c>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row>
    <row r="222" spans="1:106" ht="15.75" customHeight="1" thickBot="1" x14ac:dyDescent="0.35">
      <c r="A222" s="14" t="s">
        <v>285</v>
      </c>
      <c r="B222" s="194">
        <f>SUM(Invoer!C26:F26)</f>
        <v>0</v>
      </c>
      <c r="C222" s="1"/>
      <c r="D222" s="1" t="s">
        <v>286</v>
      </c>
      <c r="E222" s="194">
        <f>'Invoer - uitgebreid'!B36</f>
        <v>0</v>
      </c>
      <c r="F222" s="1"/>
      <c r="G222" s="1" t="s">
        <v>17</v>
      </c>
      <c r="H222" s="13">
        <f>IF('Invoer - uitgebreid'!B39="Snelgroeiende bomen",E222)+IF('Invoer - uitgebreid'!B39="Mix",E222*0.5,0)</f>
        <v>0</v>
      </c>
      <c r="I222" s="13">
        <f>H222*E224</f>
        <v>0</v>
      </c>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row>
    <row r="223" spans="1:106" ht="15.75" customHeight="1" thickTop="1" thickBot="1" x14ac:dyDescent="0.35">
      <c r="A223" s="14" t="s">
        <v>366</v>
      </c>
      <c r="B223" s="262" t="e">
        <f>AVERAGE('Economische variabelen'!C183:'Economische variabelen'!C186)*'Invoer - uitgebreid'!B37/'Invoer - uitgebreid'!B36</f>
        <v>#DIV/0!</v>
      </c>
      <c r="C223" s="1"/>
      <c r="F223" s="1"/>
      <c r="G223" s="1" t="s">
        <v>18</v>
      </c>
      <c r="H223" s="13">
        <f>IF('Invoer - uitgebreid'!B39="Traaggroeiende bomen",E222)+IF('Invoer - uitgebreid'!B39="Mix",E222*0.5,0)</f>
        <v>0</v>
      </c>
      <c r="I223" s="13">
        <f>H223*E224</f>
        <v>0</v>
      </c>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row>
    <row r="224" spans="1:106" ht="15.75" customHeight="1" thickTop="1" thickBot="1" x14ac:dyDescent="0.35">
      <c r="C224" s="1"/>
      <c r="D224" s="1" t="s">
        <v>90</v>
      </c>
      <c r="E224" s="194">
        <f>'Economische variabelen'!C206*'Economische variabelen'!C205</f>
        <v>50</v>
      </c>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row>
    <row r="225" spans="1:106" ht="15.75" customHeight="1" thickTop="1" thickBot="1" x14ac:dyDescent="0.35">
      <c r="A225" s="198" t="s">
        <v>367</v>
      </c>
      <c r="B225" s="174">
        <f>'Economische variabelen'!C208</f>
        <v>0.44</v>
      </c>
      <c r="C225" s="1"/>
      <c r="D225" s="196" t="s">
        <v>259</v>
      </c>
      <c r="E225" s="194">
        <f>E222*E224</f>
        <v>0</v>
      </c>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row>
    <row r="226" spans="1:106" ht="15.75" customHeight="1" thickTop="1" x14ac:dyDescent="0.3">
      <c r="A226" s="14" t="s">
        <v>370</v>
      </c>
      <c r="B226" s="264" t="e">
        <f>('Economische variabelen'!C207*'Economische variabelen'!C209*'Invoer - uitgebreid'!B37)/'Invoer - uitgebreid'!B36*B225</f>
        <v>#DIV/0!</v>
      </c>
      <c r="C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row>
    <row r="227" spans="1:106" ht="15.75" customHeight="1" x14ac:dyDescent="0.3">
      <c r="C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row>
    <row r="228" spans="1:106" ht="15.75" customHeight="1" thickBot="1" x14ac:dyDescent="0.35">
      <c r="A228" s="14" t="s">
        <v>287</v>
      </c>
      <c r="B228" s="199">
        <f>'Economische variabelen'!C211</f>
        <v>0.33</v>
      </c>
      <c r="C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row>
    <row r="229" spans="1:106" ht="15.75" customHeight="1" thickTop="1" thickBot="1" x14ac:dyDescent="0.35">
      <c r="A229" s="14" t="s">
        <v>288</v>
      </c>
      <c r="B229" s="174">
        <f>'Economische variabelen'!C212</f>
        <v>640</v>
      </c>
      <c r="C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row>
    <row r="230" spans="1:106" ht="15.75" customHeight="1" thickTop="1" thickBot="1" x14ac:dyDescent="0.35">
      <c r="A230" s="14" t="s">
        <v>289</v>
      </c>
      <c r="B230" s="174">
        <f>B228*B229</f>
        <v>211.20000000000002</v>
      </c>
      <c r="C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row>
    <row r="231" spans="1:106" ht="15.75" customHeight="1" thickTop="1" x14ac:dyDescent="0.3">
      <c r="C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row>
    <row r="232" spans="1:106" ht="15.75" customHeight="1" x14ac:dyDescent="0.3">
      <c r="A232" s="14" t="s">
        <v>290</v>
      </c>
      <c r="B232" s="263" t="e">
        <f>B223+B226-B230</f>
        <v>#DIV/0!</v>
      </c>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row>
    <row r="233" spans="1:106"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row>
    <row r="234" spans="1:106" ht="15.75" customHeight="1" x14ac:dyDescent="0.35">
      <c r="A234" s="10" t="s">
        <v>45</v>
      </c>
      <c r="B234" s="10" t="s">
        <v>260</v>
      </c>
      <c r="C234" s="11" t="s">
        <v>75</v>
      </c>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1"/>
      <c r="CN234" s="11"/>
      <c r="CO234" s="11"/>
      <c r="CP234" s="11"/>
      <c r="CQ234" s="11"/>
      <c r="CR234" s="11"/>
      <c r="CS234" s="11"/>
      <c r="CT234" s="11"/>
      <c r="CU234" s="11"/>
      <c r="CV234" s="11"/>
      <c r="CW234" s="11"/>
      <c r="CX234" s="11"/>
      <c r="CY234" s="11"/>
      <c r="CZ234" s="11"/>
      <c r="DA234" s="1"/>
      <c r="DB234" s="1"/>
    </row>
    <row r="235" spans="1:106" ht="15.75" customHeight="1" x14ac:dyDescent="0.35">
      <c r="A235" s="11" t="s">
        <v>100</v>
      </c>
      <c r="B235" s="10"/>
      <c r="C235" s="11">
        <v>0</v>
      </c>
      <c r="D235" s="11">
        <v>1</v>
      </c>
      <c r="E235" s="11">
        <v>2</v>
      </c>
      <c r="F235" s="11">
        <v>3</v>
      </c>
      <c r="G235" s="11">
        <v>4</v>
      </c>
      <c r="H235" s="11">
        <v>5</v>
      </c>
      <c r="I235" s="11">
        <v>6</v>
      </c>
      <c r="J235" s="11">
        <v>7</v>
      </c>
      <c r="K235" s="11">
        <v>8</v>
      </c>
      <c r="L235" s="11">
        <v>9</v>
      </c>
      <c r="M235" s="11">
        <v>10</v>
      </c>
      <c r="N235" s="11">
        <v>11</v>
      </c>
      <c r="O235" s="11">
        <v>12</v>
      </c>
      <c r="P235" s="11">
        <v>13</v>
      </c>
      <c r="Q235" s="11">
        <v>14</v>
      </c>
      <c r="R235" s="11">
        <v>15</v>
      </c>
      <c r="S235" s="11">
        <v>16</v>
      </c>
      <c r="T235" s="11">
        <v>17</v>
      </c>
      <c r="U235" s="11">
        <v>18</v>
      </c>
      <c r="V235" s="11">
        <v>19</v>
      </c>
      <c r="W235" s="11">
        <v>20</v>
      </c>
      <c r="X235" s="11">
        <v>21</v>
      </c>
      <c r="Y235" s="11">
        <v>22</v>
      </c>
      <c r="Z235" s="11">
        <v>23</v>
      </c>
      <c r="AA235" s="11">
        <v>24</v>
      </c>
      <c r="AB235" s="11">
        <v>25</v>
      </c>
      <c r="AC235" s="11">
        <v>26</v>
      </c>
      <c r="AD235" s="11">
        <v>27</v>
      </c>
      <c r="AE235" s="11">
        <v>28</v>
      </c>
      <c r="AF235" s="11">
        <v>29</v>
      </c>
      <c r="AG235" s="11">
        <v>30</v>
      </c>
      <c r="AH235" s="11">
        <v>31</v>
      </c>
      <c r="AI235" s="11">
        <v>32</v>
      </c>
      <c r="AJ235" s="11">
        <v>33</v>
      </c>
      <c r="AK235" s="11">
        <v>34</v>
      </c>
      <c r="AL235" s="11">
        <v>35</v>
      </c>
      <c r="AM235" s="11">
        <v>36</v>
      </c>
      <c r="AN235" s="11">
        <v>37</v>
      </c>
      <c r="AO235" s="11">
        <v>38</v>
      </c>
      <c r="AP235" s="11">
        <v>39</v>
      </c>
      <c r="AQ235" s="11">
        <v>40</v>
      </c>
      <c r="AR235" s="11">
        <v>41</v>
      </c>
      <c r="AS235" s="11">
        <v>42</v>
      </c>
      <c r="AT235" s="11">
        <v>43</v>
      </c>
      <c r="AU235" s="11">
        <v>44</v>
      </c>
      <c r="AV235" s="11">
        <v>45</v>
      </c>
      <c r="AW235" s="11">
        <v>46</v>
      </c>
      <c r="AX235" s="11">
        <v>47</v>
      </c>
      <c r="AY235" s="11">
        <v>48</v>
      </c>
      <c r="AZ235" s="11">
        <v>49</v>
      </c>
      <c r="BA235" s="11">
        <v>50</v>
      </c>
      <c r="BB235" s="11">
        <v>51</v>
      </c>
      <c r="BC235" s="11">
        <v>52</v>
      </c>
      <c r="BD235" s="11">
        <v>53</v>
      </c>
      <c r="BE235" s="11">
        <v>54</v>
      </c>
      <c r="BF235" s="11">
        <v>55</v>
      </c>
      <c r="BG235" s="11">
        <v>56</v>
      </c>
      <c r="BH235" s="11">
        <v>57</v>
      </c>
      <c r="BI235" s="11">
        <v>58</v>
      </c>
      <c r="BJ235" s="11">
        <v>59</v>
      </c>
      <c r="BK235" s="11">
        <v>60</v>
      </c>
      <c r="BL235" s="11">
        <v>61</v>
      </c>
      <c r="BM235" s="11">
        <v>62</v>
      </c>
      <c r="BN235" s="11">
        <v>63</v>
      </c>
      <c r="BO235" s="11">
        <v>64</v>
      </c>
      <c r="BP235" s="11">
        <v>65</v>
      </c>
      <c r="BQ235" s="11">
        <v>66</v>
      </c>
      <c r="BR235" s="11">
        <v>67</v>
      </c>
      <c r="BS235" s="11">
        <v>68</v>
      </c>
      <c r="BT235" s="11">
        <v>69</v>
      </c>
      <c r="BU235" s="11">
        <v>70</v>
      </c>
      <c r="BV235" s="11">
        <v>71</v>
      </c>
      <c r="BW235" s="11">
        <v>72</v>
      </c>
      <c r="BX235" s="11">
        <v>73</v>
      </c>
      <c r="BY235" s="11">
        <v>74</v>
      </c>
      <c r="BZ235" s="11">
        <v>75</v>
      </c>
      <c r="CA235" s="11">
        <v>76</v>
      </c>
      <c r="CB235" s="11">
        <v>77</v>
      </c>
      <c r="CC235" s="11">
        <v>78</v>
      </c>
      <c r="CD235" s="11">
        <v>79</v>
      </c>
      <c r="CE235" s="11">
        <v>80</v>
      </c>
      <c r="CF235" s="11">
        <v>81</v>
      </c>
      <c r="CG235" s="11">
        <v>82</v>
      </c>
      <c r="CH235" s="11">
        <v>83</v>
      </c>
      <c r="CI235" s="11">
        <v>84</v>
      </c>
      <c r="CJ235" s="11">
        <v>85</v>
      </c>
      <c r="CK235" s="11">
        <v>86</v>
      </c>
      <c r="CL235" s="11">
        <v>87</v>
      </c>
      <c r="CM235" s="11">
        <v>88</v>
      </c>
      <c r="CN235" s="11">
        <v>89</v>
      </c>
      <c r="CO235" s="11">
        <v>90</v>
      </c>
      <c r="CP235" s="11">
        <v>91</v>
      </c>
      <c r="CQ235" s="11">
        <v>92</v>
      </c>
      <c r="CR235" s="11">
        <v>93</v>
      </c>
      <c r="CS235" s="11">
        <v>94</v>
      </c>
      <c r="CT235" s="11">
        <v>95</v>
      </c>
      <c r="CU235" s="11">
        <v>96</v>
      </c>
      <c r="CV235" s="11">
        <v>97</v>
      </c>
      <c r="CW235" s="11">
        <v>98</v>
      </c>
      <c r="CX235" s="11">
        <v>99</v>
      </c>
      <c r="CY235" s="11">
        <v>100</v>
      </c>
      <c r="CZ235" s="1"/>
      <c r="DA235" s="1"/>
      <c r="DB235" s="1"/>
    </row>
    <row r="236" spans="1:106" ht="15.75" customHeight="1" x14ac:dyDescent="0.3">
      <c r="A236" s="14" t="s">
        <v>261</v>
      </c>
      <c r="B236" s="174">
        <f>'Economische variabelen'!H191</f>
        <v>5</v>
      </c>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row>
    <row r="237" spans="1:106" ht="15.75" customHeight="1" x14ac:dyDescent="0.3">
      <c r="A237" s="14" t="s">
        <v>47</v>
      </c>
      <c r="B237" s="174">
        <f>'Economische variabelen'!H192</f>
        <v>8.5</v>
      </c>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row>
    <row r="238" spans="1:106" ht="15.75" customHeight="1" x14ac:dyDescent="0.3">
      <c r="A238" s="7" t="s">
        <v>65</v>
      </c>
      <c r="B238" s="174">
        <f>SUM(B236:B237)</f>
        <v>13.5</v>
      </c>
      <c r="C238" s="176">
        <f>B238*I222</f>
        <v>0</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row>
    <row r="239" spans="1:106" ht="15.75" customHeight="1" x14ac:dyDescent="0.3">
      <c r="A239" s="14"/>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row>
    <row r="240" spans="1:106" ht="15.75" customHeight="1" x14ac:dyDescent="0.35">
      <c r="A240" s="11" t="s">
        <v>111</v>
      </c>
      <c r="B240" s="10"/>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row>
    <row r="241" spans="1:106" ht="15.75" customHeight="1" x14ac:dyDescent="0.3">
      <c r="A241" s="14" t="s">
        <v>261</v>
      </c>
      <c r="B241" s="174">
        <f>'Economische variabelen'!H191</f>
        <v>5</v>
      </c>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row>
    <row r="242" spans="1:106" ht="15.75" customHeight="1" x14ac:dyDescent="0.3">
      <c r="A242" s="14" t="s">
        <v>47</v>
      </c>
      <c r="B242" s="174">
        <f>'Economische variabelen'!H192</f>
        <v>8.5</v>
      </c>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row>
    <row r="243" spans="1:106"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row>
    <row r="244" spans="1:106" ht="15.75" customHeight="1" x14ac:dyDescent="0.3">
      <c r="A244" s="7" t="s">
        <v>65</v>
      </c>
      <c r="B244" s="174">
        <f>SUM(B236:B237)</f>
        <v>13.5</v>
      </c>
      <c r="C244" s="176">
        <f>B244*I223</f>
        <v>0</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row>
    <row r="245" spans="1:106"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row>
    <row r="246" spans="1:106" ht="15.75" customHeight="1" x14ac:dyDescent="0.35">
      <c r="A246" s="10" t="s">
        <v>48</v>
      </c>
      <c r="B246" s="10" t="s">
        <v>161</v>
      </c>
      <c r="C246" s="11">
        <v>0</v>
      </c>
      <c r="D246" s="11">
        <v>1</v>
      </c>
      <c r="E246" s="11">
        <v>2</v>
      </c>
      <c r="F246" s="11">
        <v>3</v>
      </c>
      <c r="G246" s="11">
        <v>4</v>
      </c>
      <c r="H246" s="11">
        <v>5</v>
      </c>
      <c r="I246" s="11">
        <v>6</v>
      </c>
      <c r="J246" s="11">
        <v>7</v>
      </c>
      <c r="K246" s="11">
        <v>8</v>
      </c>
      <c r="L246" s="11">
        <v>9</v>
      </c>
      <c r="M246" s="11">
        <v>10</v>
      </c>
      <c r="N246" s="11">
        <v>11</v>
      </c>
      <c r="O246" s="11">
        <v>12</v>
      </c>
      <c r="P246" s="11">
        <v>13</v>
      </c>
      <c r="Q246" s="11">
        <v>14</v>
      </c>
      <c r="R246" s="11">
        <v>15</v>
      </c>
      <c r="S246" s="11">
        <v>16</v>
      </c>
      <c r="T246" s="11">
        <v>17</v>
      </c>
      <c r="U246" s="11">
        <v>18</v>
      </c>
      <c r="V246" s="11">
        <v>19</v>
      </c>
      <c r="W246" s="11">
        <v>20</v>
      </c>
      <c r="X246" s="11">
        <v>21</v>
      </c>
      <c r="Y246" s="11">
        <v>22</v>
      </c>
      <c r="Z246" s="11">
        <v>23</v>
      </c>
      <c r="AA246" s="11">
        <v>24</v>
      </c>
      <c r="AB246" s="11">
        <v>25</v>
      </c>
      <c r="AC246" s="11">
        <v>26</v>
      </c>
      <c r="AD246" s="11">
        <v>27</v>
      </c>
      <c r="AE246" s="11">
        <v>28</v>
      </c>
      <c r="AF246" s="11">
        <v>29</v>
      </c>
      <c r="AG246" s="11">
        <v>30</v>
      </c>
      <c r="AH246" s="11">
        <v>31</v>
      </c>
      <c r="AI246" s="11">
        <v>32</v>
      </c>
      <c r="AJ246" s="11">
        <v>33</v>
      </c>
      <c r="AK246" s="11">
        <v>34</v>
      </c>
      <c r="AL246" s="11">
        <v>35</v>
      </c>
      <c r="AM246" s="11">
        <v>36</v>
      </c>
      <c r="AN246" s="11">
        <v>37</v>
      </c>
      <c r="AO246" s="11">
        <v>38</v>
      </c>
      <c r="AP246" s="11">
        <v>39</v>
      </c>
      <c r="AQ246" s="11">
        <v>40</v>
      </c>
      <c r="AR246" s="11">
        <v>41</v>
      </c>
      <c r="AS246" s="11">
        <v>42</v>
      </c>
      <c r="AT246" s="11">
        <v>43</v>
      </c>
      <c r="AU246" s="11">
        <v>44</v>
      </c>
      <c r="AV246" s="11">
        <v>45</v>
      </c>
      <c r="AW246" s="11">
        <v>46</v>
      </c>
      <c r="AX246" s="11">
        <v>47</v>
      </c>
      <c r="AY246" s="11">
        <v>48</v>
      </c>
      <c r="AZ246" s="11">
        <v>49</v>
      </c>
      <c r="BA246" s="11">
        <v>50</v>
      </c>
      <c r="BB246" s="11">
        <v>51</v>
      </c>
      <c r="BC246" s="11">
        <v>52</v>
      </c>
      <c r="BD246" s="11">
        <v>53</v>
      </c>
      <c r="BE246" s="11">
        <v>54</v>
      </c>
      <c r="BF246" s="11">
        <v>55</v>
      </c>
      <c r="BG246" s="11">
        <v>56</v>
      </c>
      <c r="BH246" s="11">
        <v>57</v>
      </c>
      <c r="BI246" s="11">
        <v>58</v>
      </c>
      <c r="BJ246" s="11">
        <v>59</v>
      </c>
      <c r="BK246" s="11">
        <v>60</v>
      </c>
      <c r="BL246" s="11">
        <v>61</v>
      </c>
      <c r="BM246" s="11">
        <v>62</v>
      </c>
      <c r="BN246" s="11">
        <v>63</v>
      </c>
      <c r="BO246" s="11">
        <v>64</v>
      </c>
      <c r="BP246" s="11">
        <v>65</v>
      </c>
      <c r="BQ246" s="11">
        <v>66</v>
      </c>
      <c r="BR246" s="11">
        <v>67</v>
      </c>
      <c r="BS246" s="11">
        <v>68</v>
      </c>
      <c r="BT246" s="11">
        <v>69</v>
      </c>
      <c r="BU246" s="11">
        <v>70</v>
      </c>
      <c r="BV246" s="11">
        <v>71</v>
      </c>
      <c r="BW246" s="11">
        <v>72</v>
      </c>
      <c r="BX246" s="11">
        <v>73</v>
      </c>
      <c r="BY246" s="11">
        <v>74</v>
      </c>
      <c r="BZ246" s="11">
        <v>75</v>
      </c>
      <c r="CA246" s="11">
        <v>76</v>
      </c>
      <c r="CB246" s="11">
        <v>77</v>
      </c>
      <c r="CC246" s="11">
        <v>78</v>
      </c>
      <c r="CD246" s="11">
        <v>79</v>
      </c>
      <c r="CE246" s="11">
        <v>80</v>
      </c>
      <c r="CF246" s="11">
        <v>81</v>
      </c>
      <c r="CG246" s="11">
        <v>82</v>
      </c>
      <c r="CH246" s="11">
        <v>83</v>
      </c>
      <c r="CI246" s="11">
        <v>84</v>
      </c>
      <c r="CJ246" s="11">
        <v>85</v>
      </c>
      <c r="CK246" s="11">
        <v>86</v>
      </c>
      <c r="CL246" s="11">
        <v>87</v>
      </c>
      <c r="CM246" s="11">
        <v>88</v>
      </c>
      <c r="CN246" s="11">
        <v>89</v>
      </c>
      <c r="CO246" s="11">
        <v>90</v>
      </c>
      <c r="CP246" s="11">
        <v>91</v>
      </c>
      <c r="CQ246" s="11">
        <v>92</v>
      </c>
      <c r="CR246" s="11">
        <v>93</v>
      </c>
      <c r="CS246" s="11">
        <v>94</v>
      </c>
      <c r="CT246" s="11">
        <v>95</v>
      </c>
      <c r="CU246" s="11">
        <v>96</v>
      </c>
      <c r="CV246" s="11">
        <v>97</v>
      </c>
      <c r="CW246" s="11">
        <v>98</v>
      </c>
      <c r="CX246" s="11">
        <v>99</v>
      </c>
      <c r="CY246" s="11">
        <v>100</v>
      </c>
      <c r="CZ246" s="11">
        <v>100</v>
      </c>
      <c r="DA246" s="1"/>
      <c r="DB246" s="1"/>
    </row>
    <row r="247" spans="1:106" ht="15.75" customHeight="1" x14ac:dyDescent="0.3">
      <c r="A247" s="11" t="s">
        <v>100</v>
      </c>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row>
    <row r="248" spans="1:106" ht="15.75" customHeight="1" x14ac:dyDescent="0.3">
      <c r="A248" s="14" t="s">
        <v>262</v>
      </c>
      <c r="B248" s="174">
        <f>'Economische variabelen'!H195</f>
        <v>5</v>
      </c>
      <c r="C248" s="1"/>
      <c r="D248" s="175">
        <f t="shared" ref="D248:CZ248" si="31">IF(D246&lt;$E260,$B248*$I222,0)</f>
        <v>0</v>
      </c>
      <c r="E248" s="175">
        <f t="shared" si="31"/>
        <v>0</v>
      </c>
      <c r="F248" s="175">
        <f t="shared" si="31"/>
        <v>0</v>
      </c>
      <c r="G248" s="175">
        <f t="shared" si="31"/>
        <v>0</v>
      </c>
      <c r="H248" s="175">
        <f t="shared" si="31"/>
        <v>0</v>
      </c>
      <c r="I248" s="175">
        <f t="shared" si="31"/>
        <v>0</v>
      </c>
      <c r="J248" s="175">
        <f t="shared" si="31"/>
        <v>0</v>
      </c>
      <c r="K248" s="175">
        <f t="shared" si="31"/>
        <v>0</v>
      </c>
      <c r="L248" s="175">
        <f t="shared" si="31"/>
        <v>0</v>
      </c>
      <c r="M248" s="175">
        <f t="shared" si="31"/>
        <v>0</v>
      </c>
      <c r="N248" s="175">
        <f t="shared" si="31"/>
        <v>0</v>
      </c>
      <c r="O248" s="175">
        <f t="shared" si="31"/>
        <v>0</v>
      </c>
      <c r="P248" s="175">
        <f t="shared" si="31"/>
        <v>0</v>
      </c>
      <c r="Q248" s="175">
        <f t="shared" si="31"/>
        <v>0</v>
      </c>
      <c r="R248" s="175">
        <f t="shared" si="31"/>
        <v>0</v>
      </c>
      <c r="S248" s="175">
        <f t="shared" si="31"/>
        <v>0</v>
      </c>
      <c r="T248" s="175">
        <f t="shared" si="31"/>
        <v>0</v>
      </c>
      <c r="U248" s="175">
        <f t="shared" si="31"/>
        <v>0</v>
      </c>
      <c r="V248" s="175">
        <f t="shared" si="31"/>
        <v>0</v>
      </c>
      <c r="W248" s="175">
        <f t="shared" si="31"/>
        <v>0</v>
      </c>
      <c r="X248" s="175">
        <f t="shared" si="31"/>
        <v>0</v>
      </c>
      <c r="Y248" s="175">
        <f t="shared" si="31"/>
        <v>0</v>
      </c>
      <c r="Z248" s="175">
        <f t="shared" si="31"/>
        <v>0</v>
      </c>
      <c r="AA248" s="175">
        <f t="shared" si="31"/>
        <v>0</v>
      </c>
      <c r="AB248" s="175">
        <f t="shared" si="31"/>
        <v>0</v>
      </c>
      <c r="AC248" s="175">
        <f t="shared" si="31"/>
        <v>0</v>
      </c>
      <c r="AD248" s="175">
        <f t="shared" si="31"/>
        <v>0</v>
      </c>
      <c r="AE248" s="175">
        <f t="shared" si="31"/>
        <v>0</v>
      </c>
      <c r="AF248" s="175">
        <f t="shared" si="31"/>
        <v>0</v>
      </c>
      <c r="AG248" s="175">
        <f t="shared" si="31"/>
        <v>0</v>
      </c>
      <c r="AH248" s="175">
        <f t="shared" si="31"/>
        <v>0</v>
      </c>
      <c r="AI248" s="175">
        <f t="shared" si="31"/>
        <v>0</v>
      </c>
      <c r="AJ248" s="175">
        <f t="shared" si="31"/>
        <v>0</v>
      </c>
      <c r="AK248" s="175">
        <f t="shared" si="31"/>
        <v>0</v>
      </c>
      <c r="AL248" s="175">
        <f t="shared" si="31"/>
        <v>0</v>
      </c>
      <c r="AM248" s="175">
        <f t="shared" si="31"/>
        <v>0</v>
      </c>
      <c r="AN248" s="175">
        <f t="shared" si="31"/>
        <v>0</v>
      </c>
      <c r="AO248" s="175">
        <f t="shared" si="31"/>
        <v>0</v>
      </c>
      <c r="AP248" s="175">
        <f t="shared" si="31"/>
        <v>0</v>
      </c>
      <c r="AQ248" s="175">
        <f t="shared" si="31"/>
        <v>0</v>
      </c>
      <c r="AR248" s="175">
        <f t="shared" si="31"/>
        <v>0</v>
      </c>
      <c r="AS248" s="175">
        <f t="shared" si="31"/>
        <v>0</v>
      </c>
      <c r="AT248" s="175">
        <f t="shared" si="31"/>
        <v>0</v>
      </c>
      <c r="AU248" s="175">
        <f t="shared" si="31"/>
        <v>0</v>
      </c>
      <c r="AV248" s="175">
        <f t="shared" si="31"/>
        <v>0</v>
      </c>
      <c r="AW248" s="175">
        <f t="shared" si="31"/>
        <v>0</v>
      </c>
      <c r="AX248" s="175">
        <f t="shared" si="31"/>
        <v>0</v>
      </c>
      <c r="AY248" s="175">
        <f t="shared" si="31"/>
        <v>0</v>
      </c>
      <c r="AZ248" s="175">
        <f t="shared" si="31"/>
        <v>0</v>
      </c>
      <c r="BA248" s="175">
        <f t="shared" si="31"/>
        <v>0</v>
      </c>
      <c r="BB248" s="175">
        <f t="shared" si="31"/>
        <v>0</v>
      </c>
      <c r="BC248" s="175">
        <f t="shared" si="31"/>
        <v>0</v>
      </c>
      <c r="BD248" s="175">
        <f t="shared" si="31"/>
        <v>0</v>
      </c>
      <c r="BE248" s="175">
        <f t="shared" si="31"/>
        <v>0</v>
      </c>
      <c r="BF248" s="175">
        <f t="shared" si="31"/>
        <v>0</v>
      </c>
      <c r="BG248" s="175">
        <f t="shared" si="31"/>
        <v>0</v>
      </c>
      <c r="BH248" s="175">
        <f t="shared" si="31"/>
        <v>0</v>
      </c>
      <c r="BI248" s="175">
        <f t="shared" si="31"/>
        <v>0</v>
      </c>
      <c r="BJ248" s="175">
        <f t="shared" si="31"/>
        <v>0</v>
      </c>
      <c r="BK248" s="175">
        <f t="shared" si="31"/>
        <v>0</v>
      </c>
      <c r="BL248" s="175">
        <f t="shared" si="31"/>
        <v>0</v>
      </c>
      <c r="BM248" s="175">
        <f t="shared" si="31"/>
        <v>0</v>
      </c>
      <c r="BN248" s="175">
        <f t="shared" si="31"/>
        <v>0</v>
      </c>
      <c r="BO248" s="175">
        <f t="shared" si="31"/>
        <v>0</v>
      </c>
      <c r="BP248" s="175">
        <f t="shared" si="31"/>
        <v>0</v>
      </c>
      <c r="BQ248" s="175">
        <f t="shared" si="31"/>
        <v>0</v>
      </c>
      <c r="BR248" s="175">
        <f t="shared" si="31"/>
        <v>0</v>
      </c>
      <c r="BS248" s="175">
        <f t="shared" si="31"/>
        <v>0</v>
      </c>
      <c r="BT248" s="175">
        <f t="shared" si="31"/>
        <v>0</v>
      </c>
      <c r="BU248" s="175">
        <f t="shared" si="31"/>
        <v>0</v>
      </c>
      <c r="BV248" s="175">
        <f t="shared" si="31"/>
        <v>0</v>
      </c>
      <c r="BW248" s="175">
        <f t="shared" si="31"/>
        <v>0</v>
      </c>
      <c r="BX248" s="175">
        <f t="shared" si="31"/>
        <v>0</v>
      </c>
      <c r="BY248" s="175">
        <f t="shared" si="31"/>
        <v>0</v>
      </c>
      <c r="BZ248" s="175">
        <f t="shared" si="31"/>
        <v>0</v>
      </c>
      <c r="CA248" s="175">
        <f t="shared" si="31"/>
        <v>0</v>
      </c>
      <c r="CB248" s="175">
        <f t="shared" si="31"/>
        <v>0</v>
      </c>
      <c r="CC248" s="175">
        <f t="shared" si="31"/>
        <v>0</v>
      </c>
      <c r="CD248" s="175">
        <f t="shared" si="31"/>
        <v>0</v>
      </c>
      <c r="CE248" s="175">
        <f t="shared" si="31"/>
        <v>0</v>
      </c>
      <c r="CF248" s="175">
        <f t="shared" si="31"/>
        <v>0</v>
      </c>
      <c r="CG248" s="175">
        <f t="shared" si="31"/>
        <v>0</v>
      </c>
      <c r="CH248" s="175">
        <f t="shared" si="31"/>
        <v>0</v>
      </c>
      <c r="CI248" s="175">
        <f t="shared" si="31"/>
        <v>0</v>
      </c>
      <c r="CJ248" s="175">
        <f t="shared" si="31"/>
        <v>0</v>
      </c>
      <c r="CK248" s="175">
        <f t="shared" si="31"/>
        <v>0</v>
      </c>
      <c r="CL248" s="175">
        <f t="shared" si="31"/>
        <v>0</v>
      </c>
      <c r="CM248" s="175">
        <f t="shared" si="31"/>
        <v>0</v>
      </c>
      <c r="CN248" s="175">
        <f t="shared" si="31"/>
        <v>0</v>
      </c>
      <c r="CO248" s="175">
        <f t="shared" si="31"/>
        <v>0</v>
      </c>
      <c r="CP248" s="175">
        <f t="shared" si="31"/>
        <v>0</v>
      </c>
      <c r="CQ248" s="175">
        <f t="shared" si="31"/>
        <v>0</v>
      </c>
      <c r="CR248" s="175">
        <f t="shared" si="31"/>
        <v>0</v>
      </c>
      <c r="CS248" s="175">
        <f t="shared" si="31"/>
        <v>0</v>
      </c>
      <c r="CT248" s="175">
        <f t="shared" si="31"/>
        <v>0</v>
      </c>
      <c r="CU248" s="175">
        <f t="shared" si="31"/>
        <v>0</v>
      </c>
      <c r="CV248" s="175">
        <f t="shared" si="31"/>
        <v>0</v>
      </c>
      <c r="CW248" s="175">
        <f t="shared" si="31"/>
        <v>0</v>
      </c>
      <c r="CX248" s="175">
        <f t="shared" si="31"/>
        <v>0</v>
      </c>
      <c r="CY248" s="175">
        <f t="shared" si="31"/>
        <v>0</v>
      </c>
      <c r="CZ248" s="175">
        <f t="shared" si="31"/>
        <v>0</v>
      </c>
      <c r="DA248" s="1"/>
      <c r="DB248" s="1"/>
    </row>
    <row r="249" spans="1:106" ht="15.75" customHeight="1" x14ac:dyDescent="0.3">
      <c r="A249" s="14" t="s">
        <v>61</v>
      </c>
      <c r="B249" s="174">
        <f>'Economische variabelen'!H196</f>
        <v>0</v>
      </c>
      <c r="C249" s="1"/>
      <c r="D249" s="175">
        <f t="shared" ref="D249:CZ249" si="32">IF(D246&lt;$E260,$B249*$I223,0)</f>
        <v>0</v>
      </c>
      <c r="E249" s="175">
        <f t="shared" si="32"/>
        <v>0</v>
      </c>
      <c r="F249" s="175">
        <f t="shared" si="32"/>
        <v>0</v>
      </c>
      <c r="G249" s="175">
        <f t="shared" si="32"/>
        <v>0</v>
      </c>
      <c r="H249" s="175">
        <f t="shared" si="32"/>
        <v>0</v>
      </c>
      <c r="I249" s="175">
        <f t="shared" si="32"/>
        <v>0</v>
      </c>
      <c r="J249" s="175">
        <f t="shared" si="32"/>
        <v>0</v>
      </c>
      <c r="K249" s="175">
        <f t="shared" si="32"/>
        <v>0</v>
      </c>
      <c r="L249" s="175">
        <f t="shared" si="32"/>
        <v>0</v>
      </c>
      <c r="M249" s="175">
        <f t="shared" si="32"/>
        <v>0</v>
      </c>
      <c r="N249" s="175">
        <f t="shared" si="32"/>
        <v>0</v>
      </c>
      <c r="O249" s="175">
        <f t="shared" si="32"/>
        <v>0</v>
      </c>
      <c r="P249" s="175">
        <f t="shared" si="32"/>
        <v>0</v>
      </c>
      <c r="Q249" s="175">
        <f t="shared" si="32"/>
        <v>0</v>
      </c>
      <c r="R249" s="175">
        <f t="shared" si="32"/>
        <v>0</v>
      </c>
      <c r="S249" s="175">
        <f t="shared" si="32"/>
        <v>0</v>
      </c>
      <c r="T249" s="175">
        <f t="shared" si="32"/>
        <v>0</v>
      </c>
      <c r="U249" s="175">
        <f t="shared" si="32"/>
        <v>0</v>
      </c>
      <c r="V249" s="175">
        <f t="shared" si="32"/>
        <v>0</v>
      </c>
      <c r="W249" s="175">
        <f t="shared" si="32"/>
        <v>0</v>
      </c>
      <c r="X249" s="175">
        <f t="shared" si="32"/>
        <v>0</v>
      </c>
      <c r="Y249" s="175">
        <f t="shared" si="32"/>
        <v>0</v>
      </c>
      <c r="Z249" s="175">
        <f t="shared" si="32"/>
        <v>0</v>
      </c>
      <c r="AA249" s="175">
        <f t="shared" si="32"/>
        <v>0</v>
      </c>
      <c r="AB249" s="175">
        <f t="shared" si="32"/>
        <v>0</v>
      </c>
      <c r="AC249" s="175">
        <f t="shared" si="32"/>
        <v>0</v>
      </c>
      <c r="AD249" s="175">
        <f t="shared" si="32"/>
        <v>0</v>
      </c>
      <c r="AE249" s="175">
        <f t="shared" si="32"/>
        <v>0</v>
      </c>
      <c r="AF249" s="175">
        <f t="shared" si="32"/>
        <v>0</v>
      </c>
      <c r="AG249" s="175">
        <f t="shared" si="32"/>
        <v>0</v>
      </c>
      <c r="AH249" s="175">
        <f t="shared" si="32"/>
        <v>0</v>
      </c>
      <c r="AI249" s="175">
        <f t="shared" si="32"/>
        <v>0</v>
      </c>
      <c r="AJ249" s="175">
        <f t="shared" si="32"/>
        <v>0</v>
      </c>
      <c r="AK249" s="175">
        <f t="shared" si="32"/>
        <v>0</v>
      </c>
      <c r="AL249" s="175">
        <f t="shared" si="32"/>
        <v>0</v>
      </c>
      <c r="AM249" s="175">
        <f t="shared" si="32"/>
        <v>0</v>
      </c>
      <c r="AN249" s="175">
        <f t="shared" si="32"/>
        <v>0</v>
      </c>
      <c r="AO249" s="175">
        <f t="shared" si="32"/>
        <v>0</v>
      </c>
      <c r="AP249" s="175">
        <f t="shared" si="32"/>
        <v>0</v>
      </c>
      <c r="AQ249" s="175">
        <f t="shared" si="32"/>
        <v>0</v>
      </c>
      <c r="AR249" s="175">
        <f t="shared" si="32"/>
        <v>0</v>
      </c>
      <c r="AS249" s="175">
        <f t="shared" si="32"/>
        <v>0</v>
      </c>
      <c r="AT249" s="175">
        <f t="shared" si="32"/>
        <v>0</v>
      </c>
      <c r="AU249" s="175">
        <f t="shared" si="32"/>
        <v>0</v>
      </c>
      <c r="AV249" s="175">
        <f t="shared" si="32"/>
        <v>0</v>
      </c>
      <c r="AW249" s="175">
        <f t="shared" si="32"/>
        <v>0</v>
      </c>
      <c r="AX249" s="175">
        <f t="shared" si="32"/>
        <v>0</v>
      </c>
      <c r="AY249" s="175">
        <f t="shared" si="32"/>
        <v>0</v>
      </c>
      <c r="AZ249" s="175">
        <f t="shared" si="32"/>
        <v>0</v>
      </c>
      <c r="BA249" s="175">
        <f t="shared" si="32"/>
        <v>0</v>
      </c>
      <c r="BB249" s="175">
        <f t="shared" si="32"/>
        <v>0</v>
      </c>
      <c r="BC249" s="175">
        <f t="shared" si="32"/>
        <v>0</v>
      </c>
      <c r="BD249" s="175">
        <f t="shared" si="32"/>
        <v>0</v>
      </c>
      <c r="BE249" s="175">
        <f t="shared" si="32"/>
        <v>0</v>
      </c>
      <c r="BF249" s="175">
        <f t="shared" si="32"/>
        <v>0</v>
      </c>
      <c r="BG249" s="175">
        <f t="shared" si="32"/>
        <v>0</v>
      </c>
      <c r="BH249" s="175">
        <f t="shared" si="32"/>
        <v>0</v>
      </c>
      <c r="BI249" s="175">
        <f t="shared" si="32"/>
        <v>0</v>
      </c>
      <c r="BJ249" s="175">
        <f t="shared" si="32"/>
        <v>0</v>
      </c>
      <c r="BK249" s="175">
        <f t="shared" si="32"/>
        <v>0</v>
      </c>
      <c r="BL249" s="175">
        <f t="shared" si="32"/>
        <v>0</v>
      </c>
      <c r="BM249" s="175">
        <f t="shared" si="32"/>
        <v>0</v>
      </c>
      <c r="BN249" s="175">
        <f t="shared" si="32"/>
        <v>0</v>
      </c>
      <c r="BO249" s="175">
        <f t="shared" si="32"/>
        <v>0</v>
      </c>
      <c r="BP249" s="175">
        <f t="shared" si="32"/>
        <v>0</v>
      </c>
      <c r="BQ249" s="175">
        <f t="shared" si="32"/>
        <v>0</v>
      </c>
      <c r="BR249" s="175">
        <f t="shared" si="32"/>
        <v>0</v>
      </c>
      <c r="BS249" s="175">
        <f t="shared" si="32"/>
        <v>0</v>
      </c>
      <c r="BT249" s="175">
        <f t="shared" si="32"/>
        <v>0</v>
      </c>
      <c r="BU249" s="175">
        <f t="shared" si="32"/>
        <v>0</v>
      </c>
      <c r="BV249" s="175">
        <f t="shared" si="32"/>
        <v>0</v>
      </c>
      <c r="BW249" s="175">
        <f t="shared" si="32"/>
        <v>0</v>
      </c>
      <c r="BX249" s="175">
        <f t="shared" si="32"/>
        <v>0</v>
      </c>
      <c r="BY249" s="175">
        <f t="shared" si="32"/>
        <v>0</v>
      </c>
      <c r="BZ249" s="175">
        <f t="shared" si="32"/>
        <v>0</v>
      </c>
      <c r="CA249" s="175">
        <f t="shared" si="32"/>
        <v>0</v>
      </c>
      <c r="CB249" s="175">
        <f t="shared" si="32"/>
        <v>0</v>
      </c>
      <c r="CC249" s="175">
        <f t="shared" si="32"/>
        <v>0</v>
      </c>
      <c r="CD249" s="175">
        <f t="shared" si="32"/>
        <v>0</v>
      </c>
      <c r="CE249" s="175">
        <f t="shared" si="32"/>
        <v>0</v>
      </c>
      <c r="CF249" s="175">
        <f t="shared" si="32"/>
        <v>0</v>
      </c>
      <c r="CG249" s="175">
        <f t="shared" si="32"/>
        <v>0</v>
      </c>
      <c r="CH249" s="175">
        <f t="shared" si="32"/>
        <v>0</v>
      </c>
      <c r="CI249" s="175">
        <f t="shared" si="32"/>
        <v>0</v>
      </c>
      <c r="CJ249" s="175">
        <f t="shared" si="32"/>
        <v>0</v>
      </c>
      <c r="CK249" s="175">
        <f t="shared" si="32"/>
        <v>0</v>
      </c>
      <c r="CL249" s="175">
        <f t="shared" si="32"/>
        <v>0</v>
      </c>
      <c r="CM249" s="175">
        <f t="shared" si="32"/>
        <v>0</v>
      </c>
      <c r="CN249" s="175">
        <f t="shared" si="32"/>
        <v>0</v>
      </c>
      <c r="CO249" s="175">
        <f t="shared" si="32"/>
        <v>0</v>
      </c>
      <c r="CP249" s="175">
        <f t="shared" si="32"/>
        <v>0</v>
      </c>
      <c r="CQ249" s="175">
        <f t="shared" si="32"/>
        <v>0</v>
      </c>
      <c r="CR249" s="175">
        <f t="shared" si="32"/>
        <v>0</v>
      </c>
      <c r="CS249" s="175">
        <f t="shared" si="32"/>
        <v>0</v>
      </c>
      <c r="CT249" s="175">
        <f t="shared" si="32"/>
        <v>0</v>
      </c>
      <c r="CU249" s="175">
        <f t="shared" si="32"/>
        <v>0</v>
      </c>
      <c r="CV249" s="175">
        <f t="shared" si="32"/>
        <v>0</v>
      </c>
      <c r="CW249" s="175">
        <f t="shared" si="32"/>
        <v>0</v>
      </c>
      <c r="CX249" s="175">
        <f t="shared" si="32"/>
        <v>0</v>
      </c>
      <c r="CY249" s="175">
        <f t="shared" si="32"/>
        <v>0</v>
      </c>
      <c r="CZ249" s="175">
        <f t="shared" si="32"/>
        <v>0</v>
      </c>
      <c r="DA249" s="1"/>
      <c r="DB249" s="1"/>
    </row>
    <row r="250" spans="1:106" ht="15.75" customHeight="1" x14ac:dyDescent="0.3">
      <c r="A250" s="7" t="s">
        <v>65</v>
      </c>
      <c r="B250" s="174">
        <f>SUM(B248:B249)</f>
        <v>5</v>
      </c>
      <c r="C250" s="7"/>
      <c r="D250" s="176">
        <f t="shared" ref="D250:CZ250" si="33">SUM(D248:D249)</f>
        <v>0</v>
      </c>
      <c r="E250" s="176">
        <f t="shared" si="33"/>
        <v>0</v>
      </c>
      <c r="F250" s="176">
        <f t="shared" si="33"/>
        <v>0</v>
      </c>
      <c r="G250" s="176">
        <f t="shared" si="33"/>
        <v>0</v>
      </c>
      <c r="H250" s="176">
        <f t="shared" si="33"/>
        <v>0</v>
      </c>
      <c r="I250" s="176">
        <f t="shared" si="33"/>
        <v>0</v>
      </c>
      <c r="J250" s="176">
        <f t="shared" si="33"/>
        <v>0</v>
      </c>
      <c r="K250" s="176">
        <f t="shared" si="33"/>
        <v>0</v>
      </c>
      <c r="L250" s="176">
        <f t="shared" si="33"/>
        <v>0</v>
      </c>
      <c r="M250" s="176">
        <f t="shared" si="33"/>
        <v>0</v>
      </c>
      <c r="N250" s="176">
        <f t="shared" si="33"/>
        <v>0</v>
      </c>
      <c r="O250" s="176">
        <f t="shared" si="33"/>
        <v>0</v>
      </c>
      <c r="P250" s="176">
        <f t="shared" si="33"/>
        <v>0</v>
      </c>
      <c r="Q250" s="176">
        <f t="shared" si="33"/>
        <v>0</v>
      </c>
      <c r="R250" s="176">
        <f t="shared" si="33"/>
        <v>0</v>
      </c>
      <c r="S250" s="176">
        <f t="shared" si="33"/>
        <v>0</v>
      </c>
      <c r="T250" s="176">
        <f t="shared" si="33"/>
        <v>0</v>
      </c>
      <c r="U250" s="176">
        <f t="shared" si="33"/>
        <v>0</v>
      </c>
      <c r="V250" s="176">
        <f t="shared" si="33"/>
        <v>0</v>
      </c>
      <c r="W250" s="176">
        <f t="shared" si="33"/>
        <v>0</v>
      </c>
      <c r="X250" s="176">
        <f t="shared" si="33"/>
        <v>0</v>
      </c>
      <c r="Y250" s="176">
        <f t="shared" si="33"/>
        <v>0</v>
      </c>
      <c r="Z250" s="176">
        <f t="shared" si="33"/>
        <v>0</v>
      </c>
      <c r="AA250" s="176">
        <f t="shared" si="33"/>
        <v>0</v>
      </c>
      <c r="AB250" s="176">
        <f t="shared" si="33"/>
        <v>0</v>
      </c>
      <c r="AC250" s="176">
        <f t="shared" si="33"/>
        <v>0</v>
      </c>
      <c r="AD250" s="176">
        <f t="shared" si="33"/>
        <v>0</v>
      </c>
      <c r="AE250" s="176">
        <f t="shared" si="33"/>
        <v>0</v>
      </c>
      <c r="AF250" s="176">
        <f t="shared" si="33"/>
        <v>0</v>
      </c>
      <c r="AG250" s="176">
        <f t="shared" si="33"/>
        <v>0</v>
      </c>
      <c r="AH250" s="176">
        <f t="shared" si="33"/>
        <v>0</v>
      </c>
      <c r="AI250" s="176">
        <f t="shared" si="33"/>
        <v>0</v>
      </c>
      <c r="AJ250" s="176">
        <f t="shared" si="33"/>
        <v>0</v>
      </c>
      <c r="AK250" s="176">
        <f t="shared" si="33"/>
        <v>0</v>
      </c>
      <c r="AL250" s="176">
        <f t="shared" si="33"/>
        <v>0</v>
      </c>
      <c r="AM250" s="176">
        <f t="shared" si="33"/>
        <v>0</v>
      </c>
      <c r="AN250" s="176">
        <f t="shared" si="33"/>
        <v>0</v>
      </c>
      <c r="AO250" s="176">
        <f t="shared" si="33"/>
        <v>0</v>
      </c>
      <c r="AP250" s="176">
        <f t="shared" si="33"/>
        <v>0</v>
      </c>
      <c r="AQ250" s="176">
        <f t="shared" si="33"/>
        <v>0</v>
      </c>
      <c r="AR250" s="176">
        <f t="shared" si="33"/>
        <v>0</v>
      </c>
      <c r="AS250" s="176">
        <f t="shared" si="33"/>
        <v>0</v>
      </c>
      <c r="AT250" s="176">
        <f t="shared" si="33"/>
        <v>0</v>
      </c>
      <c r="AU250" s="176">
        <f t="shared" si="33"/>
        <v>0</v>
      </c>
      <c r="AV250" s="176">
        <f t="shared" si="33"/>
        <v>0</v>
      </c>
      <c r="AW250" s="176">
        <f t="shared" si="33"/>
        <v>0</v>
      </c>
      <c r="AX250" s="176">
        <f t="shared" si="33"/>
        <v>0</v>
      </c>
      <c r="AY250" s="176">
        <f t="shared" si="33"/>
        <v>0</v>
      </c>
      <c r="AZ250" s="176">
        <f t="shared" si="33"/>
        <v>0</v>
      </c>
      <c r="BA250" s="176">
        <f t="shared" si="33"/>
        <v>0</v>
      </c>
      <c r="BB250" s="176">
        <f t="shared" si="33"/>
        <v>0</v>
      </c>
      <c r="BC250" s="176">
        <f t="shared" si="33"/>
        <v>0</v>
      </c>
      <c r="BD250" s="176">
        <f t="shared" si="33"/>
        <v>0</v>
      </c>
      <c r="BE250" s="176">
        <f t="shared" si="33"/>
        <v>0</v>
      </c>
      <c r="BF250" s="176">
        <f t="shared" si="33"/>
        <v>0</v>
      </c>
      <c r="BG250" s="176">
        <f t="shared" si="33"/>
        <v>0</v>
      </c>
      <c r="BH250" s="176">
        <f t="shared" si="33"/>
        <v>0</v>
      </c>
      <c r="BI250" s="176">
        <f t="shared" si="33"/>
        <v>0</v>
      </c>
      <c r="BJ250" s="176">
        <f t="shared" si="33"/>
        <v>0</v>
      </c>
      <c r="BK250" s="176">
        <f t="shared" si="33"/>
        <v>0</v>
      </c>
      <c r="BL250" s="176">
        <f t="shared" si="33"/>
        <v>0</v>
      </c>
      <c r="BM250" s="176">
        <f t="shared" si="33"/>
        <v>0</v>
      </c>
      <c r="BN250" s="176">
        <f t="shared" si="33"/>
        <v>0</v>
      </c>
      <c r="BO250" s="176">
        <f t="shared" si="33"/>
        <v>0</v>
      </c>
      <c r="BP250" s="176">
        <f t="shared" si="33"/>
        <v>0</v>
      </c>
      <c r="BQ250" s="176">
        <f t="shared" si="33"/>
        <v>0</v>
      </c>
      <c r="BR250" s="176">
        <f t="shared" si="33"/>
        <v>0</v>
      </c>
      <c r="BS250" s="176">
        <f t="shared" si="33"/>
        <v>0</v>
      </c>
      <c r="BT250" s="176">
        <f t="shared" si="33"/>
        <v>0</v>
      </c>
      <c r="BU250" s="176">
        <f t="shared" si="33"/>
        <v>0</v>
      </c>
      <c r="BV250" s="176">
        <f t="shared" si="33"/>
        <v>0</v>
      </c>
      <c r="BW250" s="176">
        <f t="shared" si="33"/>
        <v>0</v>
      </c>
      <c r="BX250" s="176">
        <f t="shared" si="33"/>
        <v>0</v>
      </c>
      <c r="BY250" s="176">
        <f t="shared" si="33"/>
        <v>0</v>
      </c>
      <c r="BZ250" s="176">
        <f t="shared" si="33"/>
        <v>0</v>
      </c>
      <c r="CA250" s="176">
        <f t="shared" si="33"/>
        <v>0</v>
      </c>
      <c r="CB250" s="176">
        <f t="shared" si="33"/>
        <v>0</v>
      </c>
      <c r="CC250" s="176">
        <f t="shared" si="33"/>
        <v>0</v>
      </c>
      <c r="CD250" s="176">
        <f t="shared" si="33"/>
        <v>0</v>
      </c>
      <c r="CE250" s="176">
        <f t="shared" si="33"/>
        <v>0</v>
      </c>
      <c r="CF250" s="176">
        <f t="shared" si="33"/>
        <v>0</v>
      </c>
      <c r="CG250" s="176">
        <f t="shared" si="33"/>
        <v>0</v>
      </c>
      <c r="CH250" s="176">
        <f t="shared" si="33"/>
        <v>0</v>
      </c>
      <c r="CI250" s="176">
        <f t="shared" si="33"/>
        <v>0</v>
      </c>
      <c r="CJ250" s="176">
        <f t="shared" si="33"/>
        <v>0</v>
      </c>
      <c r="CK250" s="176">
        <f t="shared" si="33"/>
        <v>0</v>
      </c>
      <c r="CL250" s="176">
        <f t="shared" si="33"/>
        <v>0</v>
      </c>
      <c r="CM250" s="176">
        <f t="shared" si="33"/>
        <v>0</v>
      </c>
      <c r="CN250" s="176">
        <f t="shared" si="33"/>
        <v>0</v>
      </c>
      <c r="CO250" s="176">
        <f t="shared" si="33"/>
        <v>0</v>
      </c>
      <c r="CP250" s="176">
        <f t="shared" si="33"/>
        <v>0</v>
      </c>
      <c r="CQ250" s="176">
        <f t="shared" si="33"/>
        <v>0</v>
      </c>
      <c r="CR250" s="176">
        <f t="shared" si="33"/>
        <v>0</v>
      </c>
      <c r="CS250" s="176">
        <f t="shared" si="33"/>
        <v>0</v>
      </c>
      <c r="CT250" s="176">
        <f t="shared" si="33"/>
        <v>0</v>
      </c>
      <c r="CU250" s="176">
        <f t="shared" si="33"/>
        <v>0</v>
      </c>
      <c r="CV250" s="176">
        <f t="shared" si="33"/>
        <v>0</v>
      </c>
      <c r="CW250" s="176">
        <f t="shared" si="33"/>
        <v>0</v>
      </c>
      <c r="CX250" s="176">
        <f t="shared" si="33"/>
        <v>0</v>
      </c>
      <c r="CY250" s="176">
        <f t="shared" si="33"/>
        <v>0</v>
      </c>
      <c r="CZ250" s="176">
        <f t="shared" si="33"/>
        <v>0</v>
      </c>
      <c r="DA250" s="1"/>
      <c r="DB250" s="1"/>
    </row>
    <row r="251" spans="1:106" ht="15.75" customHeight="1" x14ac:dyDescent="0.3">
      <c r="A251" s="14"/>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row>
    <row r="252" spans="1:106" ht="15.75" customHeight="1" x14ac:dyDescent="0.3">
      <c r="A252" s="11" t="s">
        <v>111</v>
      </c>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row>
    <row r="253" spans="1:106" ht="15.75" customHeight="1" x14ac:dyDescent="0.3">
      <c r="A253" s="14" t="s">
        <v>262</v>
      </c>
      <c r="B253" s="174">
        <f>'Economische variabelen'!H195</f>
        <v>5</v>
      </c>
      <c r="C253" s="1"/>
      <c r="D253" s="175">
        <f t="shared" ref="D253:CZ253" si="34">IF(D246&lt;$E268,$B253*$I223,0)</f>
        <v>0</v>
      </c>
      <c r="E253" s="175">
        <f t="shared" si="34"/>
        <v>0</v>
      </c>
      <c r="F253" s="175">
        <f t="shared" si="34"/>
        <v>0</v>
      </c>
      <c r="G253" s="175">
        <f t="shared" si="34"/>
        <v>0</v>
      </c>
      <c r="H253" s="175">
        <f t="shared" si="34"/>
        <v>0</v>
      </c>
      <c r="I253" s="175">
        <f t="shared" si="34"/>
        <v>0</v>
      </c>
      <c r="J253" s="175">
        <f t="shared" si="34"/>
        <v>0</v>
      </c>
      <c r="K253" s="175">
        <f t="shared" si="34"/>
        <v>0</v>
      </c>
      <c r="L253" s="175">
        <f t="shared" si="34"/>
        <v>0</v>
      </c>
      <c r="M253" s="175">
        <f t="shared" si="34"/>
        <v>0</v>
      </c>
      <c r="N253" s="175">
        <f t="shared" si="34"/>
        <v>0</v>
      </c>
      <c r="O253" s="175">
        <f t="shared" si="34"/>
        <v>0</v>
      </c>
      <c r="P253" s="175">
        <f t="shared" si="34"/>
        <v>0</v>
      </c>
      <c r="Q253" s="175">
        <f t="shared" si="34"/>
        <v>0</v>
      </c>
      <c r="R253" s="175">
        <f t="shared" si="34"/>
        <v>0</v>
      </c>
      <c r="S253" s="175">
        <f t="shared" si="34"/>
        <v>0</v>
      </c>
      <c r="T253" s="175">
        <f t="shared" si="34"/>
        <v>0</v>
      </c>
      <c r="U253" s="175">
        <f t="shared" si="34"/>
        <v>0</v>
      </c>
      <c r="V253" s="175">
        <f t="shared" si="34"/>
        <v>0</v>
      </c>
      <c r="W253" s="175">
        <f t="shared" si="34"/>
        <v>0</v>
      </c>
      <c r="X253" s="175">
        <f t="shared" si="34"/>
        <v>0</v>
      </c>
      <c r="Y253" s="175">
        <f t="shared" si="34"/>
        <v>0</v>
      </c>
      <c r="Z253" s="175">
        <f t="shared" si="34"/>
        <v>0</v>
      </c>
      <c r="AA253" s="175">
        <f t="shared" si="34"/>
        <v>0</v>
      </c>
      <c r="AB253" s="175">
        <f t="shared" si="34"/>
        <v>0</v>
      </c>
      <c r="AC253" s="175">
        <f t="shared" si="34"/>
        <v>0</v>
      </c>
      <c r="AD253" s="175">
        <f t="shared" si="34"/>
        <v>0</v>
      </c>
      <c r="AE253" s="175">
        <f t="shared" si="34"/>
        <v>0</v>
      </c>
      <c r="AF253" s="175">
        <f t="shared" si="34"/>
        <v>0</v>
      </c>
      <c r="AG253" s="175">
        <f t="shared" si="34"/>
        <v>0</v>
      </c>
      <c r="AH253" s="175">
        <f t="shared" si="34"/>
        <v>0</v>
      </c>
      <c r="AI253" s="175">
        <f t="shared" si="34"/>
        <v>0</v>
      </c>
      <c r="AJ253" s="175">
        <f t="shared" si="34"/>
        <v>0</v>
      </c>
      <c r="AK253" s="175">
        <f t="shared" si="34"/>
        <v>0</v>
      </c>
      <c r="AL253" s="175">
        <f t="shared" si="34"/>
        <v>0</v>
      </c>
      <c r="AM253" s="175">
        <f t="shared" si="34"/>
        <v>0</v>
      </c>
      <c r="AN253" s="175">
        <f t="shared" si="34"/>
        <v>0</v>
      </c>
      <c r="AO253" s="175">
        <f t="shared" si="34"/>
        <v>0</v>
      </c>
      <c r="AP253" s="175">
        <f t="shared" si="34"/>
        <v>0</v>
      </c>
      <c r="AQ253" s="175">
        <f t="shared" si="34"/>
        <v>0</v>
      </c>
      <c r="AR253" s="175">
        <f t="shared" si="34"/>
        <v>0</v>
      </c>
      <c r="AS253" s="175">
        <f t="shared" si="34"/>
        <v>0</v>
      </c>
      <c r="AT253" s="175">
        <f t="shared" si="34"/>
        <v>0</v>
      </c>
      <c r="AU253" s="175">
        <f t="shared" si="34"/>
        <v>0</v>
      </c>
      <c r="AV253" s="175">
        <f t="shared" si="34"/>
        <v>0</v>
      </c>
      <c r="AW253" s="175">
        <f t="shared" si="34"/>
        <v>0</v>
      </c>
      <c r="AX253" s="175">
        <f t="shared" si="34"/>
        <v>0</v>
      </c>
      <c r="AY253" s="175">
        <f t="shared" si="34"/>
        <v>0</v>
      </c>
      <c r="AZ253" s="175">
        <f t="shared" si="34"/>
        <v>0</v>
      </c>
      <c r="BA253" s="175">
        <f t="shared" si="34"/>
        <v>0</v>
      </c>
      <c r="BB253" s="175">
        <f t="shared" si="34"/>
        <v>0</v>
      </c>
      <c r="BC253" s="175">
        <f t="shared" si="34"/>
        <v>0</v>
      </c>
      <c r="BD253" s="175">
        <f t="shared" si="34"/>
        <v>0</v>
      </c>
      <c r="BE253" s="175">
        <f t="shared" si="34"/>
        <v>0</v>
      </c>
      <c r="BF253" s="175">
        <f t="shared" si="34"/>
        <v>0</v>
      </c>
      <c r="BG253" s="175">
        <f t="shared" si="34"/>
        <v>0</v>
      </c>
      <c r="BH253" s="175">
        <f t="shared" si="34"/>
        <v>0</v>
      </c>
      <c r="BI253" s="175">
        <f t="shared" si="34"/>
        <v>0</v>
      </c>
      <c r="BJ253" s="175">
        <f t="shared" si="34"/>
        <v>0</v>
      </c>
      <c r="BK253" s="175">
        <f t="shared" si="34"/>
        <v>0</v>
      </c>
      <c r="BL253" s="175">
        <f t="shared" si="34"/>
        <v>0</v>
      </c>
      <c r="BM253" s="175">
        <f t="shared" si="34"/>
        <v>0</v>
      </c>
      <c r="BN253" s="175">
        <f t="shared" si="34"/>
        <v>0</v>
      </c>
      <c r="BO253" s="175">
        <f t="shared" si="34"/>
        <v>0</v>
      </c>
      <c r="BP253" s="175">
        <f t="shared" si="34"/>
        <v>0</v>
      </c>
      <c r="BQ253" s="175">
        <f t="shared" si="34"/>
        <v>0</v>
      </c>
      <c r="BR253" s="175">
        <f t="shared" si="34"/>
        <v>0</v>
      </c>
      <c r="BS253" s="175">
        <f t="shared" si="34"/>
        <v>0</v>
      </c>
      <c r="BT253" s="175">
        <f t="shared" si="34"/>
        <v>0</v>
      </c>
      <c r="BU253" s="175">
        <f t="shared" si="34"/>
        <v>0</v>
      </c>
      <c r="BV253" s="175">
        <f t="shared" si="34"/>
        <v>0</v>
      </c>
      <c r="BW253" s="175">
        <f t="shared" si="34"/>
        <v>0</v>
      </c>
      <c r="BX253" s="175">
        <f t="shared" si="34"/>
        <v>0</v>
      </c>
      <c r="BY253" s="175">
        <f t="shared" si="34"/>
        <v>0</v>
      </c>
      <c r="BZ253" s="175">
        <f t="shared" si="34"/>
        <v>0</v>
      </c>
      <c r="CA253" s="175">
        <f t="shared" si="34"/>
        <v>0</v>
      </c>
      <c r="CB253" s="175">
        <f t="shared" si="34"/>
        <v>0</v>
      </c>
      <c r="CC253" s="175">
        <f t="shared" si="34"/>
        <v>0</v>
      </c>
      <c r="CD253" s="175">
        <f t="shared" si="34"/>
        <v>0</v>
      </c>
      <c r="CE253" s="175">
        <f t="shared" si="34"/>
        <v>0</v>
      </c>
      <c r="CF253" s="175">
        <f t="shared" si="34"/>
        <v>0</v>
      </c>
      <c r="CG253" s="175">
        <f t="shared" si="34"/>
        <v>0</v>
      </c>
      <c r="CH253" s="175">
        <f t="shared" si="34"/>
        <v>0</v>
      </c>
      <c r="CI253" s="175">
        <f t="shared" si="34"/>
        <v>0</v>
      </c>
      <c r="CJ253" s="175">
        <f t="shared" si="34"/>
        <v>0</v>
      </c>
      <c r="CK253" s="175">
        <f t="shared" si="34"/>
        <v>0</v>
      </c>
      <c r="CL253" s="175">
        <f t="shared" si="34"/>
        <v>0</v>
      </c>
      <c r="CM253" s="175">
        <f t="shared" si="34"/>
        <v>0</v>
      </c>
      <c r="CN253" s="175">
        <f t="shared" si="34"/>
        <v>0</v>
      </c>
      <c r="CO253" s="175">
        <f t="shared" si="34"/>
        <v>0</v>
      </c>
      <c r="CP253" s="175">
        <f t="shared" si="34"/>
        <v>0</v>
      </c>
      <c r="CQ253" s="175">
        <f t="shared" si="34"/>
        <v>0</v>
      </c>
      <c r="CR253" s="175">
        <f t="shared" si="34"/>
        <v>0</v>
      </c>
      <c r="CS253" s="175">
        <f t="shared" si="34"/>
        <v>0</v>
      </c>
      <c r="CT253" s="175">
        <f t="shared" si="34"/>
        <v>0</v>
      </c>
      <c r="CU253" s="175">
        <f t="shared" si="34"/>
        <v>0</v>
      </c>
      <c r="CV253" s="175">
        <f t="shared" si="34"/>
        <v>0</v>
      </c>
      <c r="CW253" s="175">
        <f t="shared" si="34"/>
        <v>0</v>
      </c>
      <c r="CX253" s="175">
        <f t="shared" si="34"/>
        <v>0</v>
      </c>
      <c r="CY253" s="175">
        <f t="shared" si="34"/>
        <v>0</v>
      </c>
      <c r="CZ253" s="175">
        <f t="shared" si="34"/>
        <v>0</v>
      </c>
      <c r="DA253" s="1"/>
      <c r="DB253" s="1"/>
    </row>
    <row r="254" spans="1:106" ht="15.75" customHeight="1" x14ac:dyDescent="0.3">
      <c r="A254" s="14" t="s">
        <v>61</v>
      </c>
      <c r="B254" s="174">
        <f>'Economische variabelen'!H196</f>
        <v>0</v>
      </c>
      <c r="C254" s="1"/>
      <c r="D254" s="175">
        <f t="shared" ref="D254:CZ254" si="35">IF(D246&lt;$E268,$B254*$I223,0)</f>
        <v>0</v>
      </c>
      <c r="E254" s="175">
        <f t="shared" si="35"/>
        <v>0</v>
      </c>
      <c r="F254" s="175">
        <f t="shared" si="35"/>
        <v>0</v>
      </c>
      <c r="G254" s="175">
        <f t="shared" si="35"/>
        <v>0</v>
      </c>
      <c r="H254" s="175">
        <f t="shared" si="35"/>
        <v>0</v>
      </c>
      <c r="I254" s="175">
        <f t="shared" si="35"/>
        <v>0</v>
      </c>
      <c r="J254" s="175">
        <f t="shared" si="35"/>
        <v>0</v>
      </c>
      <c r="K254" s="175">
        <f t="shared" si="35"/>
        <v>0</v>
      </c>
      <c r="L254" s="175">
        <f t="shared" si="35"/>
        <v>0</v>
      </c>
      <c r="M254" s="175">
        <f t="shared" si="35"/>
        <v>0</v>
      </c>
      <c r="N254" s="175">
        <f t="shared" si="35"/>
        <v>0</v>
      </c>
      <c r="O254" s="175">
        <f t="shared" si="35"/>
        <v>0</v>
      </c>
      <c r="P254" s="175">
        <f t="shared" si="35"/>
        <v>0</v>
      </c>
      <c r="Q254" s="175">
        <f t="shared" si="35"/>
        <v>0</v>
      </c>
      <c r="R254" s="175">
        <f t="shared" si="35"/>
        <v>0</v>
      </c>
      <c r="S254" s="175">
        <f t="shared" si="35"/>
        <v>0</v>
      </c>
      <c r="T254" s="175">
        <f t="shared" si="35"/>
        <v>0</v>
      </c>
      <c r="U254" s="175">
        <f t="shared" si="35"/>
        <v>0</v>
      </c>
      <c r="V254" s="175">
        <f t="shared" si="35"/>
        <v>0</v>
      </c>
      <c r="W254" s="175">
        <f t="shared" si="35"/>
        <v>0</v>
      </c>
      <c r="X254" s="175">
        <f t="shared" si="35"/>
        <v>0</v>
      </c>
      <c r="Y254" s="175">
        <f t="shared" si="35"/>
        <v>0</v>
      </c>
      <c r="Z254" s="175">
        <f t="shared" si="35"/>
        <v>0</v>
      </c>
      <c r="AA254" s="175">
        <f t="shared" si="35"/>
        <v>0</v>
      </c>
      <c r="AB254" s="175">
        <f t="shared" si="35"/>
        <v>0</v>
      </c>
      <c r="AC254" s="175">
        <f t="shared" si="35"/>
        <v>0</v>
      </c>
      <c r="AD254" s="175">
        <f t="shared" si="35"/>
        <v>0</v>
      </c>
      <c r="AE254" s="175">
        <f t="shared" si="35"/>
        <v>0</v>
      </c>
      <c r="AF254" s="175">
        <f t="shared" si="35"/>
        <v>0</v>
      </c>
      <c r="AG254" s="175">
        <f t="shared" si="35"/>
        <v>0</v>
      </c>
      <c r="AH254" s="175">
        <f t="shared" si="35"/>
        <v>0</v>
      </c>
      <c r="AI254" s="175">
        <f t="shared" si="35"/>
        <v>0</v>
      </c>
      <c r="AJ254" s="175">
        <f t="shared" si="35"/>
        <v>0</v>
      </c>
      <c r="AK254" s="175">
        <f t="shared" si="35"/>
        <v>0</v>
      </c>
      <c r="AL254" s="175">
        <f t="shared" si="35"/>
        <v>0</v>
      </c>
      <c r="AM254" s="175">
        <f t="shared" si="35"/>
        <v>0</v>
      </c>
      <c r="AN254" s="175">
        <f t="shared" si="35"/>
        <v>0</v>
      </c>
      <c r="AO254" s="175">
        <f t="shared" si="35"/>
        <v>0</v>
      </c>
      <c r="AP254" s="175">
        <f t="shared" si="35"/>
        <v>0</v>
      </c>
      <c r="AQ254" s="175">
        <f t="shared" si="35"/>
        <v>0</v>
      </c>
      <c r="AR254" s="175">
        <f t="shared" si="35"/>
        <v>0</v>
      </c>
      <c r="AS254" s="175">
        <f t="shared" si="35"/>
        <v>0</v>
      </c>
      <c r="AT254" s="175">
        <f t="shared" si="35"/>
        <v>0</v>
      </c>
      <c r="AU254" s="175">
        <f t="shared" si="35"/>
        <v>0</v>
      </c>
      <c r="AV254" s="175">
        <f t="shared" si="35"/>
        <v>0</v>
      </c>
      <c r="AW254" s="175">
        <f t="shared" si="35"/>
        <v>0</v>
      </c>
      <c r="AX254" s="175">
        <f t="shared" si="35"/>
        <v>0</v>
      </c>
      <c r="AY254" s="175">
        <f t="shared" si="35"/>
        <v>0</v>
      </c>
      <c r="AZ254" s="175">
        <f t="shared" si="35"/>
        <v>0</v>
      </c>
      <c r="BA254" s="175">
        <f t="shared" si="35"/>
        <v>0</v>
      </c>
      <c r="BB254" s="175">
        <f t="shared" si="35"/>
        <v>0</v>
      </c>
      <c r="BC254" s="175">
        <f t="shared" si="35"/>
        <v>0</v>
      </c>
      <c r="BD254" s="175">
        <f t="shared" si="35"/>
        <v>0</v>
      </c>
      <c r="BE254" s="175">
        <f t="shared" si="35"/>
        <v>0</v>
      </c>
      <c r="BF254" s="175">
        <f t="shared" si="35"/>
        <v>0</v>
      </c>
      <c r="BG254" s="175">
        <f t="shared" si="35"/>
        <v>0</v>
      </c>
      <c r="BH254" s="175">
        <f t="shared" si="35"/>
        <v>0</v>
      </c>
      <c r="BI254" s="175">
        <f t="shared" si="35"/>
        <v>0</v>
      </c>
      <c r="BJ254" s="175">
        <f t="shared" si="35"/>
        <v>0</v>
      </c>
      <c r="BK254" s="175">
        <f t="shared" si="35"/>
        <v>0</v>
      </c>
      <c r="BL254" s="175">
        <f t="shared" si="35"/>
        <v>0</v>
      </c>
      <c r="BM254" s="175">
        <f t="shared" si="35"/>
        <v>0</v>
      </c>
      <c r="BN254" s="175">
        <f t="shared" si="35"/>
        <v>0</v>
      </c>
      <c r="BO254" s="175">
        <f t="shared" si="35"/>
        <v>0</v>
      </c>
      <c r="BP254" s="175">
        <f t="shared" si="35"/>
        <v>0</v>
      </c>
      <c r="BQ254" s="175">
        <f t="shared" si="35"/>
        <v>0</v>
      </c>
      <c r="BR254" s="175">
        <f t="shared" si="35"/>
        <v>0</v>
      </c>
      <c r="BS254" s="175">
        <f t="shared" si="35"/>
        <v>0</v>
      </c>
      <c r="BT254" s="175">
        <f t="shared" si="35"/>
        <v>0</v>
      </c>
      <c r="BU254" s="175">
        <f t="shared" si="35"/>
        <v>0</v>
      </c>
      <c r="BV254" s="175">
        <f t="shared" si="35"/>
        <v>0</v>
      </c>
      <c r="BW254" s="175">
        <f t="shared" si="35"/>
        <v>0</v>
      </c>
      <c r="BX254" s="175">
        <f t="shared" si="35"/>
        <v>0</v>
      </c>
      <c r="BY254" s="175">
        <f t="shared" si="35"/>
        <v>0</v>
      </c>
      <c r="BZ254" s="175">
        <f t="shared" si="35"/>
        <v>0</v>
      </c>
      <c r="CA254" s="175">
        <f t="shared" si="35"/>
        <v>0</v>
      </c>
      <c r="CB254" s="175">
        <f t="shared" si="35"/>
        <v>0</v>
      </c>
      <c r="CC254" s="175">
        <f t="shared" si="35"/>
        <v>0</v>
      </c>
      <c r="CD254" s="175">
        <f t="shared" si="35"/>
        <v>0</v>
      </c>
      <c r="CE254" s="175">
        <f t="shared" si="35"/>
        <v>0</v>
      </c>
      <c r="CF254" s="175">
        <f t="shared" si="35"/>
        <v>0</v>
      </c>
      <c r="CG254" s="175">
        <f t="shared" si="35"/>
        <v>0</v>
      </c>
      <c r="CH254" s="175">
        <f t="shared" si="35"/>
        <v>0</v>
      </c>
      <c r="CI254" s="175">
        <f t="shared" si="35"/>
        <v>0</v>
      </c>
      <c r="CJ254" s="175">
        <f t="shared" si="35"/>
        <v>0</v>
      </c>
      <c r="CK254" s="175">
        <f t="shared" si="35"/>
        <v>0</v>
      </c>
      <c r="CL254" s="175">
        <f t="shared" si="35"/>
        <v>0</v>
      </c>
      <c r="CM254" s="175">
        <f t="shared" si="35"/>
        <v>0</v>
      </c>
      <c r="CN254" s="175">
        <f t="shared" si="35"/>
        <v>0</v>
      </c>
      <c r="CO254" s="175">
        <f t="shared" si="35"/>
        <v>0</v>
      </c>
      <c r="CP254" s="175">
        <f t="shared" si="35"/>
        <v>0</v>
      </c>
      <c r="CQ254" s="175">
        <f t="shared" si="35"/>
        <v>0</v>
      </c>
      <c r="CR254" s="175">
        <f t="shared" si="35"/>
        <v>0</v>
      </c>
      <c r="CS254" s="175">
        <f t="shared" si="35"/>
        <v>0</v>
      </c>
      <c r="CT254" s="175">
        <f t="shared" si="35"/>
        <v>0</v>
      </c>
      <c r="CU254" s="175">
        <f t="shared" si="35"/>
        <v>0</v>
      </c>
      <c r="CV254" s="175">
        <f t="shared" si="35"/>
        <v>0</v>
      </c>
      <c r="CW254" s="175">
        <f t="shared" si="35"/>
        <v>0</v>
      </c>
      <c r="CX254" s="175">
        <f t="shared" si="35"/>
        <v>0</v>
      </c>
      <c r="CY254" s="175">
        <f t="shared" si="35"/>
        <v>0</v>
      </c>
      <c r="CZ254" s="175">
        <f t="shared" si="35"/>
        <v>0</v>
      </c>
      <c r="DA254" s="1"/>
      <c r="DB254" s="1"/>
    </row>
    <row r="255" spans="1:106" ht="15.75" customHeight="1" x14ac:dyDescent="0.3">
      <c r="A255" s="7" t="s">
        <v>263</v>
      </c>
      <c r="B255" s="174">
        <f>SUM(B253:B254)</f>
        <v>5</v>
      </c>
      <c r="C255" s="7"/>
      <c r="D255" s="176">
        <f t="shared" ref="D255:CZ255" si="36">SUM(D253:D254)</f>
        <v>0</v>
      </c>
      <c r="E255" s="176">
        <f t="shared" si="36"/>
        <v>0</v>
      </c>
      <c r="F255" s="176">
        <f t="shared" si="36"/>
        <v>0</v>
      </c>
      <c r="G255" s="176">
        <f t="shared" si="36"/>
        <v>0</v>
      </c>
      <c r="H255" s="176">
        <f t="shared" si="36"/>
        <v>0</v>
      </c>
      <c r="I255" s="176">
        <f t="shared" si="36"/>
        <v>0</v>
      </c>
      <c r="J255" s="176">
        <f t="shared" si="36"/>
        <v>0</v>
      </c>
      <c r="K255" s="176">
        <f t="shared" si="36"/>
        <v>0</v>
      </c>
      <c r="L255" s="176">
        <f t="shared" si="36"/>
        <v>0</v>
      </c>
      <c r="M255" s="176">
        <f t="shared" si="36"/>
        <v>0</v>
      </c>
      <c r="N255" s="176">
        <f t="shared" si="36"/>
        <v>0</v>
      </c>
      <c r="O255" s="176">
        <f t="shared" si="36"/>
        <v>0</v>
      </c>
      <c r="P255" s="176">
        <f t="shared" si="36"/>
        <v>0</v>
      </c>
      <c r="Q255" s="176">
        <f t="shared" si="36"/>
        <v>0</v>
      </c>
      <c r="R255" s="176">
        <f t="shared" si="36"/>
        <v>0</v>
      </c>
      <c r="S255" s="176">
        <f t="shared" si="36"/>
        <v>0</v>
      </c>
      <c r="T255" s="176">
        <f t="shared" si="36"/>
        <v>0</v>
      </c>
      <c r="U255" s="176">
        <f t="shared" si="36"/>
        <v>0</v>
      </c>
      <c r="V255" s="176">
        <f t="shared" si="36"/>
        <v>0</v>
      </c>
      <c r="W255" s="176">
        <f t="shared" si="36"/>
        <v>0</v>
      </c>
      <c r="X255" s="176">
        <f t="shared" si="36"/>
        <v>0</v>
      </c>
      <c r="Y255" s="176">
        <f t="shared" si="36"/>
        <v>0</v>
      </c>
      <c r="Z255" s="176">
        <f t="shared" si="36"/>
        <v>0</v>
      </c>
      <c r="AA255" s="176">
        <f t="shared" si="36"/>
        <v>0</v>
      </c>
      <c r="AB255" s="176">
        <f t="shared" si="36"/>
        <v>0</v>
      </c>
      <c r="AC255" s="176">
        <f t="shared" si="36"/>
        <v>0</v>
      </c>
      <c r="AD255" s="176">
        <f t="shared" si="36"/>
        <v>0</v>
      </c>
      <c r="AE255" s="176">
        <f t="shared" si="36"/>
        <v>0</v>
      </c>
      <c r="AF255" s="176">
        <f t="shared" si="36"/>
        <v>0</v>
      </c>
      <c r="AG255" s="176">
        <f t="shared" si="36"/>
        <v>0</v>
      </c>
      <c r="AH255" s="176">
        <f t="shared" si="36"/>
        <v>0</v>
      </c>
      <c r="AI255" s="176">
        <f t="shared" si="36"/>
        <v>0</v>
      </c>
      <c r="AJ255" s="176">
        <f t="shared" si="36"/>
        <v>0</v>
      </c>
      <c r="AK255" s="176">
        <f t="shared" si="36"/>
        <v>0</v>
      </c>
      <c r="AL255" s="176">
        <f t="shared" si="36"/>
        <v>0</v>
      </c>
      <c r="AM255" s="176">
        <f t="shared" si="36"/>
        <v>0</v>
      </c>
      <c r="AN255" s="176">
        <f t="shared" si="36"/>
        <v>0</v>
      </c>
      <c r="AO255" s="176">
        <f t="shared" si="36"/>
        <v>0</v>
      </c>
      <c r="AP255" s="176">
        <f t="shared" si="36"/>
        <v>0</v>
      </c>
      <c r="AQ255" s="176">
        <f t="shared" si="36"/>
        <v>0</v>
      </c>
      <c r="AR255" s="176">
        <f t="shared" si="36"/>
        <v>0</v>
      </c>
      <c r="AS255" s="176">
        <f t="shared" si="36"/>
        <v>0</v>
      </c>
      <c r="AT255" s="176">
        <f t="shared" si="36"/>
        <v>0</v>
      </c>
      <c r="AU255" s="176">
        <f t="shared" si="36"/>
        <v>0</v>
      </c>
      <c r="AV255" s="176">
        <f t="shared" si="36"/>
        <v>0</v>
      </c>
      <c r="AW255" s="176">
        <f t="shared" si="36"/>
        <v>0</v>
      </c>
      <c r="AX255" s="176">
        <f t="shared" si="36"/>
        <v>0</v>
      </c>
      <c r="AY255" s="176">
        <f t="shared" si="36"/>
        <v>0</v>
      </c>
      <c r="AZ255" s="176">
        <f t="shared" si="36"/>
        <v>0</v>
      </c>
      <c r="BA255" s="176">
        <f t="shared" si="36"/>
        <v>0</v>
      </c>
      <c r="BB255" s="176">
        <f t="shared" si="36"/>
        <v>0</v>
      </c>
      <c r="BC255" s="176">
        <f t="shared" si="36"/>
        <v>0</v>
      </c>
      <c r="BD255" s="176">
        <f t="shared" si="36"/>
        <v>0</v>
      </c>
      <c r="BE255" s="176">
        <f t="shared" si="36"/>
        <v>0</v>
      </c>
      <c r="BF255" s="176">
        <f t="shared" si="36"/>
        <v>0</v>
      </c>
      <c r="BG255" s="176">
        <f t="shared" si="36"/>
        <v>0</v>
      </c>
      <c r="BH255" s="176">
        <f t="shared" si="36"/>
        <v>0</v>
      </c>
      <c r="BI255" s="176">
        <f t="shared" si="36"/>
        <v>0</v>
      </c>
      <c r="BJ255" s="176">
        <f t="shared" si="36"/>
        <v>0</v>
      </c>
      <c r="BK255" s="176">
        <f t="shared" si="36"/>
        <v>0</v>
      </c>
      <c r="BL255" s="176">
        <f t="shared" si="36"/>
        <v>0</v>
      </c>
      <c r="BM255" s="176">
        <f t="shared" si="36"/>
        <v>0</v>
      </c>
      <c r="BN255" s="176">
        <f t="shared" si="36"/>
        <v>0</v>
      </c>
      <c r="BO255" s="176">
        <f t="shared" si="36"/>
        <v>0</v>
      </c>
      <c r="BP255" s="176">
        <f t="shared" si="36"/>
        <v>0</v>
      </c>
      <c r="BQ255" s="176">
        <f t="shared" si="36"/>
        <v>0</v>
      </c>
      <c r="BR255" s="176">
        <f t="shared" si="36"/>
        <v>0</v>
      </c>
      <c r="BS255" s="176">
        <f t="shared" si="36"/>
        <v>0</v>
      </c>
      <c r="BT255" s="176">
        <f t="shared" si="36"/>
        <v>0</v>
      </c>
      <c r="BU255" s="176">
        <f t="shared" si="36"/>
        <v>0</v>
      </c>
      <c r="BV255" s="176">
        <f t="shared" si="36"/>
        <v>0</v>
      </c>
      <c r="BW255" s="176">
        <f t="shared" si="36"/>
        <v>0</v>
      </c>
      <c r="BX255" s="176">
        <f t="shared" si="36"/>
        <v>0</v>
      </c>
      <c r="BY255" s="176">
        <f t="shared" si="36"/>
        <v>0</v>
      </c>
      <c r="BZ255" s="176">
        <f t="shared" si="36"/>
        <v>0</v>
      </c>
      <c r="CA255" s="176">
        <f t="shared" si="36"/>
        <v>0</v>
      </c>
      <c r="CB255" s="176">
        <f t="shared" si="36"/>
        <v>0</v>
      </c>
      <c r="CC255" s="176">
        <f t="shared" si="36"/>
        <v>0</v>
      </c>
      <c r="CD255" s="176">
        <f t="shared" si="36"/>
        <v>0</v>
      </c>
      <c r="CE255" s="176">
        <f t="shared" si="36"/>
        <v>0</v>
      </c>
      <c r="CF255" s="176">
        <f t="shared" si="36"/>
        <v>0</v>
      </c>
      <c r="CG255" s="176">
        <f t="shared" si="36"/>
        <v>0</v>
      </c>
      <c r="CH255" s="176">
        <f t="shared" si="36"/>
        <v>0</v>
      </c>
      <c r="CI255" s="176">
        <f t="shared" si="36"/>
        <v>0</v>
      </c>
      <c r="CJ255" s="176">
        <f t="shared" si="36"/>
        <v>0</v>
      </c>
      <c r="CK255" s="176">
        <f t="shared" si="36"/>
        <v>0</v>
      </c>
      <c r="CL255" s="176">
        <f t="shared" si="36"/>
        <v>0</v>
      </c>
      <c r="CM255" s="176">
        <f t="shared" si="36"/>
        <v>0</v>
      </c>
      <c r="CN255" s="176">
        <f t="shared" si="36"/>
        <v>0</v>
      </c>
      <c r="CO255" s="176">
        <f t="shared" si="36"/>
        <v>0</v>
      </c>
      <c r="CP255" s="176">
        <f t="shared" si="36"/>
        <v>0</v>
      </c>
      <c r="CQ255" s="176">
        <f t="shared" si="36"/>
        <v>0</v>
      </c>
      <c r="CR255" s="176">
        <f t="shared" si="36"/>
        <v>0</v>
      </c>
      <c r="CS255" s="176">
        <f t="shared" si="36"/>
        <v>0</v>
      </c>
      <c r="CT255" s="176">
        <f t="shared" si="36"/>
        <v>0</v>
      </c>
      <c r="CU255" s="176">
        <f t="shared" si="36"/>
        <v>0</v>
      </c>
      <c r="CV255" s="176">
        <f t="shared" si="36"/>
        <v>0</v>
      </c>
      <c r="CW255" s="176">
        <f t="shared" si="36"/>
        <v>0</v>
      </c>
      <c r="CX255" s="176">
        <f t="shared" si="36"/>
        <v>0</v>
      </c>
      <c r="CY255" s="176">
        <f t="shared" si="36"/>
        <v>0</v>
      </c>
      <c r="CZ255" s="176">
        <f t="shared" si="36"/>
        <v>0</v>
      </c>
      <c r="DA255" s="1"/>
      <c r="DB255" s="1"/>
    </row>
    <row r="256" spans="1:106"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row>
    <row r="257" spans="1:106" ht="15.75" customHeight="1" x14ac:dyDescent="0.3">
      <c r="A257" s="7" t="s">
        <v>198</v>
      </c>
      <c r="B257" s="7"/>
      <c r="C257" s="7"/>
      <c r="D257" s="176">
        <f t="shared" ref="D257:CZ257" si="37">SUM(D250,D255)</f>
        <v>0</v>
      </c>
      <c r="E257" s="176">
        <f t="shared" si="37"/>
        <v>0</v>
      </c>
      <c r="F257" s="176">
        <f t="shared" si="37"/>
        <v>0</v>
      </c>
      <c r="G257" s="176">
        <f t="shared" si="37"/>
        <v>0</v>
      </c>
      <c r="H257" s="176">
        <f t="shared" si="37"/>
        <v>0</v>
      </c>
      <c r="I257" s="176">
        <f t="shared" si="37"/>
        <v>0</v>
      </c>
      <c r="J257" s="176">
        <f t="shared" si="37"/>
        <v>0</v>
      </c>
      <c r="K257" s="176">
        <f t="shared" si="37"/>
        <v>0</v>
      </c>
      <c r="L257" s="176">
        <f t="shared" si="37"/>
        <v>0</v>
      </c>
      <c r="M257" s="176">
        <f t="shared" si="37"/>
        <v>0</v>
      </c>
      <c r="N257" s="176">
        <f t="shared" si="37"/>
        <v>0</v>
      </c>
      <c r="O257" s="176">
        <f t="shared" si="37"/>
        <v>0</v>
      </c>
      <c r="P257" s="176">
        <f t="shared" si="37"/>
        <v>0</v>
      </c>
      <c r="Q257" s="176">
        <f t="shared" si="37"/>
        <v>0</v>
      </c>
      <c r="R257" s="176">
        <f t="shared" si="37"/>
        <v>0</v>
      </c>
      <c r="S257" s="176">
        <f t="shared" si="37"/>
        <v>0</v>
      </c>
      <c r="T257" s="176">
        <f t="shared" si="37"/>
        <v>0</v>
      </c>
      <c r="U257" s="176">
        <f t="shared" si="37"/>
        <v>0</v>
      </c>
      <c r="V257" s="176">
        <f t="shared" si="37"/>
        <v>0</v>
      </c>
      <c r="W257" s="176">
        <f t="shared" si="37"/>
        <v>0</v>
      </c>
      <c r="X257" s="176">
        <f t="shared" si="37"/>
        <v>0</v>
      </c>
      <c r="Y257" s="176">
        <f t="shared" si="37"/>
        <v>0</v>
      </c>
      <c r="Z257" s="176">
        <f t="shared" si="37"/>
        <v>0</v>
      </c>
      <c r="AA257" s="176">
        <f t="shared" si="37"/>
        <v>0</v>
      </c>
      <c r="AB257" s="176">
        <f t="shared" si="37"/>
        <v>0</v>
      </c>
      <c r="AC257" s="176">
        <f t="shared" si="37"/>
        <v>0</v>
      </c>
      <c r="AD257" s="176">
        <f t="shared" si="37"/>
        <v>0</v>
      </c>
      <c r="AE257" s="176">
        <f t="shared" si="37"/>
        <v>0</v>
      </c>
      <c r="AF257" s="176">
        <f t="shared" si="37"/>
        <v>0</v>
      </c>
      <c r="AG257" s="176">
        <f t="shared" si="37"/>
        <v>0</v>
      </c>
      <c r="AH257" s="176">
        <f t="shared" si="37"/>
        <v>0</v>
      </c>
      <c r="AI257" s="176">
        <f t="shared" si="37"/>
        <v>0</v>
      </c>
      <c r="AJ257" s="176">
        <f t="shared" si="37"/>
        <v>0</v>
      </c>
      <c r="AK257" s="176">
        <f t="shared" si="37"/>
        <v>0</v>
      </c>
      <c r="AL257" s="176">
        <f t="shared" si="37"/>
        <v>0</v>
      </c>
      <c r="AM257" s="176">
        <f t="shared" si="37"/>
        <v>0</v>
      </c>
      <c r="AN257" s="176">
        <f t="shared" si="37"/>
        <v>0</v>
      </c>
      <c r="AO257" s="176">
        <f t="shared" si="37"/>
        <v>0</v>
      </c>
      <c r="AP257" s="176">
        <f t="shared" si="37"/>
        <v>0</v>
      </c>
      <c r="AQ257" s="176">
        <f t="shared" si="37"/>
        <v>0</v>
      </c>
      <c r="AR257" s="176">
        <f t="shared" si="37"/>
        <v>0</v>
      </c>
      <c r="AS257" s="176">
        <f t="shared" si="37"/>
        <v>0</v>
      </c>
      <c r="AT257" s="176">
        <f t="shared" si="37"/>
        <v>0</v>
      </c>
      <c r="AU257" s="176">
        <f t="shared" si="37"/>
        <v>0</v>
      </c>
      <c r="AV257" s="176">
        <f t="shared" si="37"/>
        <v>0</v>
      </c>
      <c r="AW257" s="176">
        <f t="shared" si="37"/>
        <v>0</v>
      </c>
      <c r="AX257" s="176">
        <f t="shared" si="37"/>
        <v>0</v>
      </c>
      <c r="AY257" s="176">
        <f t="shared" si="37"/>
        <v>0</v>
      </c>
      <c r="AZ257" s="176">
        <f t="shared" si="37"/>
        <v>0</v>
      </c>
      <c r="BA257" s="176">
        <f t="shared" si="37"/>
        <v>0</v>
      </c>
      <c r="BB257" s="176">
        <f t="shared" si="37"/>
        <v>0</v>
      </c>
      <c r="BC257" s="176">
        <f t="shared" si="37"/>
        <v>0</v>
      </c>
      <c r="BD257" s="176">
        <f t="shared" si="37"/>
        <v>0</v>
      </c>
      <c r="BE257" s="176">
        <f t="shared" si="37"/>
        <v>0</v>
      </c>
      <c r="BF257" s="176">
        <f t="shared" si="37"/>
        <v>0</v>
      </c>
      <c r="BG257" s="176">
        <f t="shared" si="37"/>
        <v>0</v>
      </c>
      <c r="BH257" s="176">
        <f t="shared" si="37"/>
        <v>0</v>
      </c>
      <c r="BI257" s="176">
        <f t="shared" si="37"/>
        <v>0</v>
      </c>
      <c r="BJ257" s="176">
        <f t="shared" si="37"/>
        <v>0</v>
      </c>
      <c r="BK257" s="176">
        <f t="shared" si="37"/>
        <v>0</v>
      </c>
      <c r="BL257" s="176">
        <f t="shared" si="37"/>
        <v>0</v>
      </c>
      <c r="BM257" s="176">
        <f t="shared" si="37"/>
        <v>0</v>
      </c>
      <c r="BN257" s="176">
        <f t="shared" si="37"/>
        <v>0</v>
      </c>
      <c r="BO257" s="176">
        <f t="shared" si="37"/>
        <v>0</v>
      </c>
      <c r="BP257" s="176">
        <f t="shared" si="37"/>
        <v>0</v>
      </c>
      <c r="BQ257" s="176">
        <f t="shared" si="37"/>
        <v>0</v>
      </c>
      <c r="BR257" s="176">
        <f t="shared" si="37"/>
        <v>0</v>
      </c>
      <c r="BS257" s="176">
        <f t="shared" si="37"/>
        <v>0</v>
      </c>
      <c r="BT257" s="176">
        <f t="shared" si="37"/>
        <v>0</v>
      </c>
      <c r="BU257" s="176">
        <f t="shared" si="37"/>
        <v>0</v>
      </c>
      <c r="BV257" s="176">
        <f t="shared" si="37"/>
        <v>0</v>
      </c>
      <c r="BW257" s="176">
        <f t="shared" si="37"/>
        <v>0</v>
      </c>
      <c r="BX257" s="176">
        <f t="shared" si="37"/>
        <v>0</v>
      </c>
      <c r="BY257" s="176">
        <f t="shared" si="37"/>
        <v>0</v>
      </c>
      <c r="BZ257" s="176">
        <f t="shared" si="37"/>
        <v>0</v>
      </c>
      <c r="CA257" s="176">
        <f t="shared" si="37"/>
        <v>0</v>
      </c>
      <c r="CB257" s="176">
        <f t="shared" si="37"/>
        <v>0</v>
      </c>
      <c r="CC257" s="176">
        <f t="shared" si="37"/>
        <v>0</v>
      </c>
      <c r="CD257" s="176">
        <f t="shared" si="37"/>
        <v>0</v>
      </c>
      <c r="CE257" s="176">
        <f t="shared" si="37"/>
        <v>0</v>
      </c>
      <c r="CF257" s="176">
        <f t="shared" si="37"/>
        <v>0</v>
      </c>
      <c r="CG257" s="176">
        <f t="shared" si="37"/>
        <v>0</v>
      </c>
      <c r="CH257" s="176">
        <f t="shared" si="37"/>
        <v>0</v>
      </c>
      <c r="CI257" s="176">
        <f t="shared" si="37"/>
        <v>0</v>
      </c>
      <c r="CJ257" s="176">
        <f t="shared" si="37"/>
        <v>0</v>
      </c>
      <c r="CK257" s="176">
        <f t="shared" si="37"/>
        <v>0</v>
      </c>
      <c r="CL257" s="176">
        <f t="shared" si="37"/>
        <v>0</v>
      </c>
      <c r="CM257" s="176">
        <f t="shared" si="37"/>
        <v>0</v>
      </c>
      <c r="CN257" s="176">
        <f t="shared" si="37"/>
        <v>0</v>
      </c>
      <c r="CO257" s="176">
        <f t="shared" si="37"/>
        <v>0</v>
      </c>
      <c r="CP257" s="176">
        <f t="shared" si="37"/>
        <v>0</v>
      </c>
      <c r="CQ257" s="176">
        <f t="shared" si="37"/>
        <v>0</v>
      </c>
      <c r="CR257" s="176">
        <f t="shared" si="37"/>
        <v>0</v>
      </c>
      <c r="CS257" s="176">
        <f t="shared" si="37"/>
        <v>0</v>
      </c>
      <c r="CT257" s="176">
        <f t="shared" si="37"/>
        <v>0</v>
      </c>
      <c r="CU257" s="176">
        <f t="shared" si="37"/>
        <v>0</v>
      </c>
      <c r="CV257" s="176">
        <f t="shared" si="37"/>
        <v>0</v>
      </c>
      <c r="CW257" s="176">
        <f t="shared" si="37"/>
        <v>0</v>
      </c>
      <c r="CX257" s="176">
        <f t="shared" si="37"/>
        <v>0</v>
      </c>
      <c r="CY257" s="176">
        <f t="shared" si="37"/>
        <v>0</v>
      </c>
      <c r="CZ257" s="176">
        <f t="shared" si="37"/>
        <v>0</v>
      </c>
      <c r="DA257" s="1"/>
      <c r="DB257" s="1"/>
    </row>
    <row r="258" spans="1:10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row>
    <row r="259" spans="1:106" ht="15.75" customHeight="1" x14ac:dyDescent="0.35">
      <c r="A259" s="10" t="s">
        <v>264</v>
      </c>
      <c r="B259" s="10"/>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row>
    <row r="260" spans="1:106" ht="15.75" customHeight="1" x14ac:dyDescent="0.3">
      <c r="A260" s="14" t="s">
        <v>265</v>
      </c>
      <c r="B260" s="194">
        <f>I222</f>
        <v>0</v>
      </c>
      <c r="C260" s="1"/>
      <c r="D260" s="1" t="s">
        <v>266</v>
      </c>
      <c r="E260" s="194">
        <f>'Economische variabelen'!C218</f>
        <v>30</v>
      </c>
      <c r="F260" s="1"/>
      <c r="G260" s="1"/>
      <c r="H260" s="20"/>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row>
    <row r="261" spans="1:106" ht="15.75" customHeight="1" x14ac:dyDescent="0.3">
      <c r="A261" s="14" t="s">
        <v>267</v>
      </c>
      <c r="B261" s="194">
        <f>'Economische variabelen'!C216</f>
        <v>1.78</v>
      </c>
      <c r="C261" s="1"/>
      <c r="D261" s="1" t="s">
        <v>208</v>
      </c>
      <c r="E261" s="19">
        <f>B263*B262</f>
        <v>0</v>
      </c>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row>
    <row r="262" spans="1:106" ht="15.75" customHeight="1" x14ac:dyDescent="0.3">
      <c r="A262" s="14" t="s">
        <v>268</v>
      </c>
      <c r="B262" s="13">
        <f>B261*B260</f>
        <v>0</v>
      </c>
      <c r="C262" s="1"/>
      <c r="D262" s="1" t="s">
        <v>269</v>
      </c>
      <c r="E262" s="19">
        <f>E261-C238-SUM(D250:CY250)</f>
        <v>0</v>
      </c>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row>
    <row r="263" spans="1:106" ht="15.75" customHeight="1" x14ac:dyDescent="0.3">
      <c r="A263" s="14" t="s">
        <v>270</v>
      </c>
      <c r="B263" s="174">
        <f>'Economische variabelen'!C217</f>
        <v>40.770000000000003</v>
      </c>
      <c r="C263" s="1"/>
      <c r="D263" s="1" t="s">
        <v>271</v>
      </c>
      <c r="E263" s="19">
        <f>IF(B260&gt;0,E262/H222,0)</f>
        <v>0</v>
      </c>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row>
    <row r="264" spans="1:106" ht="15.75" customHeight="1" x14ac:dyDescent="0.3">
      <c r="A264" s="1"/>
      <c r="B264" s="1"/>
      <c r="C264" s="1"/>
      <c r="D264" s="1" t="s">
        <v>272</v>
      </c>
      <c r="E264" s="19">
        <f>E263/E260</f>
        <v>0</v>
      </c>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row>
    <row r="265" spans="1:106" ht="15.75" customHeight="1" x14ac:dyDescent="0.3">
      <c r="A265" s="1"/>
      <c r="B265" s="20"/>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row>
    <row r="266" spans="1:10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row>
    <row r="267" spans="1:106" ht="15.75" customHeight="1" x14ac:dyDescent="0.35">
      <c r="A267" s="10" t="s">
        <v>273</v>
      </c>
      <c r="B267" s="10"/>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row>
    <row r="268" spans="1:106" ht="15.75" customHeight="1" x14ac:dyDescent="0.3">
      <c r="A268" s="14" t="s">
        <v>274</v>
      </c>
      <c r="B268" s="194">
        <f>I223</f>
        <v>0</v>
      </c>
      <c r="C268" s="1"/>
      <c r="D268" s="1" t="s">
        <v>266</v>
      </c>
      <c r="E268" s="194">
        <f>'Economische variabelen'!C229</f>
        <v>70</v>
      </c>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row>
    <row r="269" spans="1:106" ht="15.75" customHeight="1" x14ac:dyDescent="0.3">
      <c r="A269" s="14" t="s">
        <v>267</v>
      </c>
      <c r="B269" s="194">
        <f>'Economische variabelen'!C227</f>
        <v>1.84</v>
      </c>
      <c r="C269" s="1"/>
      <c r="D269" s="1" t="s">
        <v>208</v>
      </c>
      <c r="E269" s="19">
        <f>B270*B271</f>
        <v>0</v>
      </c>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row>
    <row r="270" spans="1:106" ht="15.75" customHeight="1" x14ac:dyDescent="0.3">
      <c r="A270" s="14" t="s">
        <v>268</v>
      </c>
      <c r="B270" s="13">
        <f>B268*B269</f>
        <v>0</v>
      </c>
      <c r="C270" s="1"/>
      <c r="D270" s="1" t="s">
        <v>269</v>
      </c>
      <c r="E270" s="19">
        <f>E269-C244-SUM(D255:CY255)</f>
        <v>0</v>
      </c>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row>
    <row r="271" spans="1:106" ht="15.75" customHeight="1" x14ac:dyDescent="0.3">
      <c r="A271" s="14" t="s">
        <v>270</v>
      </c>
      <c r="B271" s="174">
        <f>'Economische variabelen'!C228</f>
        <v>107</v>
      </c>
      <c r="C271" s="1"/>
      <c r="D271" s="1" t="s">
        <v>271</v>
      </c>
      <c r="E271" s="19">
        <f>IF(B268&gt;0,E270/H223,0)</f>
        <v>0</v>
      </c>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row>
    <row r="272" spans="1:106" ht="15.75" customHeight="1" x14ac:dyDescent="0.3">
      <c r="A272" s="1"/>
      <c r="B272" s="1"/>
      <c r="C272" s="1"/>
      <c r="D272" s="1" t="s">
        <v>272</v>
      </c>
      <c r="E272" s="19">
        <f>E271/E268</f>
        <v>0</v>
      </c>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row>
    <row r="273" spans="1:10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row>
    <row r="274" spans="1:106" ht="15.75" customHeight="1" x14ac:dyDescent="0.35">
      <c r="A274" s="10" t="s">
        <v>207</v>
      </c>
      <c r="B274" s="10"/>
      <c r="C274" s="11">
        <v>0</v>
      </c>
      <c r="D274" s="11">
        <v>1</v>
      </c>
      <c r="E274" s="11">
        <v>2</v>
      </c>
      <c r="F274" s="11">
        <v>3</v>
      </c>
      <c r="G274" s="11">
        <v>4</v>
      </c>
      <c r="H274" s="11">
        <v>5</v>
      </c>
      <c r="I274" s="11">
        <v>6</v>
      </c>
      <c r="J274" s="11">
        <v>7</v>
      </c>
      <c r="K274" s="11">
        <v>8</v>
      </c>
      <c r="L274" s="11">
        <v>9</v>
      </c>
      <c r="M274" s="11">
        <v>10</v>
      </c>
      <c r="N274" s="11">
        <v>11</v>
      </c>
      <c r="O274" s="11">
        <v>12</v>
      </c>
      <c r="P274" s="11">
        <v>13</v>
      </c>
      <c r="Q274" s="11">
        <v>14</v>
      </c>
      <c r="R274" s="11">
        <v>15</v>
      </c>
      <c r="S274" s="11">
        <v>16</v>
      </c>
      <c r="T274" s="11">
        <v>17</v>
      </c>
      <c r="U274" s="11">
        <v>18</v>
      </c>
      <c r="V274" s="11">
        <v>19</v>
      </c>
      <c r="W274" s="11">
        <v>20</v>
      </c>
      <c r="X274" s="11">
        <v>21</v>
      </c>
      <c r="Y274" s="11">
        <v>22</v>
      </c>
      <c r="Z274" s="11">
        <v>23</v>
      </c>
      <c r="AA274" s="11">
        <v>24</v>
      </c>
      <c r="AB274" s="11">
        <v>25</v>
      </c>
      <c r="AC274" s="11">
        <v>26</v>
      </c>
      <c r="AD274" s="11">
        <v>27</v>
      </c>
      <c r="AE274" s="11">
        <v>28</v>
      </c>
      <c r="AF274" s="11">
        <v>29</v>
      </c>
      <c r="AG274" s="11">
        <v>30</v>
      </c>
      <c r="AH274" s="11">
        <v>31</v>
      </c>
      <c r="AI274" s="11">
        <v>32</v>
      </c>
      <c r="AJ274" s="11">
        <v>33</v>
      </c>
      <c r="AK274" s="11">
        <v>34</v>
      </c>
      <c r="AL274" s="11">
        <v>35</v>
      </c>
      <c r="AM274" s="11">
        <v>36</v>
      </c>
      <c r="AN274" s="11">
        <v>37</v>
      </c>
      <c r="AO274" s="11">
        <v>38</v>
      </c>
      <c r="AP274" s="11">
        <v>39</v>
      </c>
      <c r="AQ274" s="11">
        <v>40</v>
      </c>
      <c r="AR274" s="11">
        <v>41</v>
      </c>
      <c r="AS274" s="11">
        <v>42</v>
      </c>
      <c r="AT274" s="11">
        <v>43</v>
      </c>
      <c r="AU274" s="11">
        <v>44</v>
      </c>
      <c r="AV274" s="11">
        <v>45</v>
      </c>
      <c r="AW274" s="11">
        <v>46</v>
      </c>
      <c r="AX274" s="11">
        <v>47</v>
      </c>
      <c r="AY274" s="11">
        <v>48</v>
      </c>
      <c r="AZ274" s="11">
        <v>49</v>
      </c>
      <c r="BA274" s="11">
        <v>50</v>
      </c>
      <c r="BB274" s="11">
        <v>51</v>
      </c>
      <c r="BC274" s="11">
        <v>52</v>
      </c>
      <c r="BD274" s="11">
        <v>53</v>
      </c>
      <c r="BE274" s="11">
        <v>54</v>
      </c>
      <c r="BF274" s="11">
        <v>55</v>
      </c>
      <c r="BG274" s="11">
        <v>56</v>
      </c>
      <c r="BH274" s="11">
        <v>57</v>
      </c>
      <c r="BI274" s="11">
        <v>58</v>
      </c>
      <c r="BJ274" s="11">
        <v>59</v>
      </c>
      <c r="BK274" s="11">
        <v>60</v>
      </c>
      <c r="BL274" s="11">
        <v>61</v>
      </c>
      <c r="BM274" s="11">
        <v>62</v>
      </c>
      <c r="BN274" s="11">
        <v>63</v>
      </c>
      <c r="BO274" s="11">
        <v>64</v>
      </c>
      <c r="BP274" s="11">
        <v>65</v>
      </c>
      <c r="BQ274" s="11">
        <v>66</v>
      </c>
      <c r="BR274" s="11">
        <v>67</v>
      </c>
      <c r="BS274" s="11">
        <v>68</v>
      </c>
      <c r="BT274" s="11">
        <v>69</v>
      </c>
      <c r="BU274" s="11">
        <v>70</v>
      </c>
      <c r="BV274" s="11">
        <v>71</v>
      </c>
      <c r="BW274" s="11">
        <v>72</v>
      </c>
      <c r="BX274" s="11">
        <v>73</v>
      </c>
      <c r="BY274" s="11">
        <v>74</v>
      </c>
      <c r="BZ274" s="11">
        <v>75</v>
      </c>
      <c r="CA274" s="11">
        <v>76</v>
      </c>
      <c r="CB274" s="11">
        <v>77</v>
      </c>
      <c r="CC274" s="11">
        <v>78</v>
      </c>
      <c r="CD274" s="11">
        <v>79</v>
      </c>
      <c r="CE274" s="11">
        <v>80</v>
      </c>
      <c r="CF274" s="11">
        <v>81</v>
      </c>
      <c r="CG274" s="11">
        <v>82</v>
      </c>
      <c r="CH274" s="11">
        <v>83</v>
      </c>
      <c r="CI274" s="11">
        <v>84</v>
      </c>
      <c r="CJ274" s="11">
        <v>85</v>
      </c>
      <c r="CK274" s="11">
        <v>86</v>
      </c>
      <c r="CL274" s="11">
        <v>87</v>
      </c>
      <c r="CM274" s="11">
        <v>88</v>
      </c>
      <c r="CN274" s="11">
        <v>89</v>
      </c>
      <c r="CO274" s="11">
        <v>90</v>
      </c>
      <c r="CP274" s="11">
        <v>91</v>
      </c>
      <c r="CQ274" s="11">
        <v>92</v>
      </c>
      <c r="CR274" s="11">
        <v>93</v>
      </c>
      <c r="CS274" s="11">
        <v>94</v>
      </c>
      <c r="CT274" s="11">
        <v>95</v>
      </c>
      <c r="CU274" s="11">
        <v>96</v>
      </c>
      <c r="CV274" s="11">
        <v>97</v>
      </c>
      <c r="CW274" s="11">
        <v>98</v>
      </c>
      <c r="CX274" s="11">
        <v>99</v>
      </c>
      <c r="CY274" s="11">
        <v>100</v>
      </c>
      <c r="CZ274" s="11">
        <v>100</v>
      </c>
      <c r="DA274" s="1"/>
      <c r="DB274" s="1"/>
    </row>
    <row r="275" spans="1:106" ht="15.75" customHeight="1" x14ac:dyDescent="0.3">
      <c r="A275" s="14" t="s">
        <v>99</v>
      </c>
      <c r="B275" s="1"/>
      <c r="C275" s="175">
        <f>IF(B235=$E260,$E261,0)+IF(B235=$E268,$E271,0)</f>
        <v>0</v>
      </c>
      <c r="D275" s="175">
        <f t="shared" ref="D275:CZ275" si="38">IF(D235=$E260,$E261,0)+IF(D235=$E268,$E271,0)</f>
        <v>0</v>
      </c>
      <c r="E275" s="175">
        <f t="shared" si="38"/>
        <v>0</v>
      </c>
      <c r="F275" s="175">
        <f t="shared" si="38"/>
        <v>0</v>
      </c>
      <c r="G275" s="175">
        <f t="shared" si="38"/>
        <v>0</v>
      </c>
      <c r="H275" s="175">
        <f t="shared" si="38"/>
        <v>0</v>
      </c>
      <c r="I275" s="175">
        <f t="shared" si="38"/>
        <v>0</v>
      </c>
      <c r="J275" s="175">
        <f t="shared" si="38"/>
        <v>0</v>
      </c>
      <c r="K275" s="175">
        <f t="shared" si="38"/>
        <v>0</v>
      </c>
      <c r="L275" s="175">
        <f t="shared" si="38"/>
        <v>0</v>
      </c>
      <c r="M275" s="175">
        <f t="shared" si="38"/>
        <v>0</v>
      </c>
      <c r="N275" s="175">
        <f t="shared" si="38"/>
        <v>0</v>
      </c>
      <c r="O275" s="175">
        <f t="shared" si="38"/>
        <v>0</v>
      </c>
      <c r="P275" s="175">
        <f t="shared" si="38"/>
        <v>0</v>
      </c>
      <c r="Q275" s="175">
        <f t="shared" si="38"/>
        <v>0</v>
      </c>
      <c r="R275" s="175">
        <f t="shared" si="38"/>
        <v>0</v>
      </c>
      <c r="S275" s="175">
        <f t="shared" si="38"/>
        <v>0</v>
      </c>
      <c r="T275" s="175">
        <f t="shared" si="38"/>
        <v>0</v>
      </c>
      <c r="U275" s="175">
        <f t="shared" si="38"/>
        <v>0</v>
      </c>
      <c r="V275" s="175">
        <f t="shared" si="38"/>
        <v>0</v>
      </c>
      <c r="W275" s="175">
        <f t="shared" si="38"/>
        <v>0</v>
      </c>
      <c r="X275" s="175">
        <f t="shared" si="38"/>
        <v>0</v>
      </c>
      <c r="Y275" s="175">
        <f t="shared" si="38"/>
        <v>0</v>
      </c>
      <c r="Z275" s="175">
        <f t="shared" si="38"/>
        <v>0</v>
      </c>
      <c r="AA275" s="175">
        <f t="shared" si="38"/>
        <v>0</v>
      </c>
      <c r="AB275" s="175">
        <f t="shared" si="38"/>
        <v>0</v>
      </c>
      <c r="AC275" s="175">
        <f t="shared" si="38"/>
        <v>0</v>
      </c>
      <c r="AD275" s="175">
        <f t="shared" si="38"/>
        <v>0</v>
      </c>
      <c r="AE275" s="175">
        <f t="shared" si="38"/>
        <v>0</v>
      </c>
      <c r="AF275" s="175">
        <f t="shared" si="38"/>
        <v>0</v>
      </c>
      <c r="AG275" s="175">
        <f t="shared" si="38"/>
        <v>0</v>
      </c>
      <c r="AH275" s="175">
        <f t="shared" si="38"/>
        <v>0</v>
      </c>
      <c r="AI275" s="175">
        <f t="shared" si="38"/>
        <v>0</v>
      </c>
      <c r="AJ275" s="175">
        <f t="shared" si="38"/>
        <v>0</v>
      </c>
      <c r="AK275" s="175">
        <f t="shared" si="38"/>
        <v>0</v>
      </c>
      <c r="AL275" s="175">
        <f t="shared" si="38"/>
        <v>0</v>
      </c>
      <c r="AM275" s="175">
        <f t="shared" si="38"/>
        <v>0</v>
      </c>
      <c r="AN275" s="175">
        <f t="shared" si="38"/>
        <v>0</v>
      </c>
      <c r="AO275" s="175">
        <f t="shared" si="38"/>
        <v>0</v>
      </c>
      <c r="AP275" s="175">
        <f t="shared" si="38"/>
        <v>0</v>
      </c>
      <c r="AQ275" s="175">
        <f t="shared" si="38"/>
        <v>0</v>
      </c>
      <c r="AR275" s="175">
        <f t="shared" si="38"/>
        <v>0</v>
      </c>
      <c r="AS275" s="175">
        <f t="shared" si="38"/>
        <v>0</v>
      </c>
      <c r="AT275" s="175">
        <f t="shared" si="38"/>
        <v>0</v>
      </c>
      <c r="AU275" s="175">
        <f t="shared" si="38"/>
        <v>0</v>
      </c>
      <c r="AV275" s="175">
        <f t="shared" si="38"/>
        <v>0</v>
      </c>
      <c r="AW275" s="175">
        <f t="shared" si="38"/>
        <v>0</v>
      </c>
      <c r="AX275" s="175">
        <f t="shared" si="38"/>
        <v>0</v>
      </c>
      <c r="AY275" s="175">
        <f t="shared" si="38"/>
        <v>0</v>
      </c>
      <c r="AZ275" s="175">
        <f t="shared" si="38"/>
        <v>0</v>
      </c>
      <c r="BA275" s="175">
        <f t="shared" si="38"/>
        <v>0</v>
      </c>
      <c r="BB275" s="175">
        <f t="shared" si="38"/>
        <v>0</v>
      </c>
      <c r="BC275" s="175">
        <f t="shared" si="38"/>
        <v>0</v>
      </c>
      <c r="BD275" s="175">
        <f t="shared" si="38"/>
        <v>0</v>
      </c>
      <c r="BE275" s="175">
        <f t="shared" si="38"/>
        <v>0</v>
      </c>
      <c r="BF275" s="175">
        <f t="shared" si="38"/>
        <v>0</v>
      </c>
      <c r="BG275" s="175">
        <f t="shared" si="38"/>
        <v>0</v>
      </c>
      <c r="BH275" s="175">
        <f t="shared" si="38"/>
        <v>0</v>
      </c>
      <c r="BI275" s="175">
        <f t="shared" si="38"/>
        <v>0</v>
      </c>
      <c r="BJ275" s="175">
        <f t="shared" si="38"/>
        <v>0</v>
      </c>
      <c r="BK275" s="175">
        <f t="shared" si="38"/>
        <v>0</v>
      </c>
      <c r="BL275" s="175">
        <f t="shared" si="38"/>
        <v>0</v>
      </c>
      <c r="BM275" s="175">
        <f t="shared" si="38"/>
        <v>0</v>
      </c>
      <c r="BN275" s="175">
        <f t="shared" si="38"/>
        <v>0</v>
      </c>
      <c r="BO275" s="175">
        <f t="shared" si="38"/>
        <v>0</v>
      </c>
      <c r="BP275" s="175">
        <f t="shared" si="38"/>
        <v>0</v>
      </c>
      <c r="BQ275" s="175">
        <f t="shared" si="38"/>
        <v>0</v>
      </c>
      <c r="BR275" s="175">
        <f t="shared" si="38"/>
        <v>0</v>
      </c>
      <c r="BS275" s="175">
        <f t="shared" si="38"/>
        <v>0</v>
      </c>
      <c r="BT275" s="175">
        <f t="shared" si="38"/>
        <v>0</v>
      </c>
      <c r="BU275" s="175">
        <f t="shared" si="38"/>
        <v>0</v>
      </c>
      <c r="BV275" s="175">
        <f t="shared" si="38"/>
        <v>0</v>
      </c>
      <c r="BW275" s="175">
        <f t="shared" si="38"/>
        <v>0</v>
      </c>
      <c r="BX275" s="175">
        <f t="shared" si="38"/>
        <v>0</v>
      </c>
      <c r="BY275" s="175">
        <f t="shared" si="38"/>
        <v>0</v>
      </c>
      <c r="BZ275" s="175">
        <f t="shared" si="38"/>
        <v>0</v>
      </c>
      <c r="CA275" s="175">
        <f t="shared" si="38"/>
        <v>0</v>
      </c>
      <c r="CB275" s="175">
        <f t="shared" si="38"/>
        <v>0</v>
      </c>
      <c r="CC275" s="175">
        <f t="shared" si="38"/>
        <v>0</v>
      </c>
      <c r="CD275" s="175">
        <f t="shared" si="38"/>
        <v>0</v>
      </c>
      <c r="CE275" s="175">
        <f t="shared" si="38"/>
        <v>0</v>
      </c>
      <c r="CF275" s="175">
        <f t="shared" si="38"/>
        <v>0</v>
      </c>
      <c r="CG275" s="175">
        <f t="shared" si="38"/>
        <v>0</v>
      </c>
      <c r="CH275" s="175">
        <f t="shared" si="38"/>
        <v>0</v>
      </c>
      <c r="CI275" s="175">
        <f t="shared" si="38"/>
        <v>0</v>
      </c>
      <c r="CJ275" s="175">
        <f t="shared" si="38"/>
        <v>0</v>
      </c>
      <c r="CK275" s="175">
        <f t="shared" si="38"/>
        <v>0</v>
      </c>
      <c r="CL275" s="175">
        <f t="shared" si="38"/>
        <v>0</v>
      </c>
      <c r="CM275" s="175">
        <f t="shared" si="38"/>
        <v>0</v>
      </c>
      <c r="CN275" s="175">
        <f t="shared" si="38"/>
        <v>0</v>
      </c>
      <c r="CO275" s="175">
        <f t="shared" si="38"/>
        <v>0</v>
      </c>
      <c r="CP275" s="175">
        <f t="shared" si="38"/>
        <v>0</v>
      </c>
      <c r="CQ275" s="175">
        <f t="shared" si="38"/>
        <v>0</v>
      </c>
      <c r="CR275" s="175">
        <f t="shared" si="38"/>
        <v>0</v>
      </c>
      <c r="CS275" s="175">
        <f t="shared" si="38"/>
        <v>0</v>
      </c>
      <c r="CT275" s="175">
        <f t="shared" si="38"/>
        <v>0</v>
      </c>
      <c r="CU275" s="175">
        <f t="shared" si="38"/>
        <v>0</v>
      </c>
      <c r="CV275" s="175">
        <f t="shared" si="38"/>
        <v>0</v>
      </c>
      <c r="CW275" s="175">
        <f t="shared" si="38"/>
        <v>0</v>
      </c>
      <c r="CX275" s="175">
        <f t="shared" si="38"/>
        <v>0</v>
      </c>
      <c r="CY275" s="175">
        <f t="shared" si="38"/>
        <v>0</v>
      </c>
      <c r="CZ275" s="175">
        <f t="shared" si="38"/>
        <v>0</v>
      </c>
      <c r="DA275" s="1"/>
      <c r="DB275" s="1"/>
    </row>
    <row r="276" spans="1:106" ht="15.75" customHeight="1" x14ac:dyDescent="0.3">
      <c r="A276" s="14" t="s">
        <v>275</v>
      </c>
      <c r="B276" s="1"/>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
      <c r="DB276" s="1"/>
    </row>
    <row r="277" spans="1:10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row>
    <row r="278" spans="1:106" ht="15.75" customHeight="1" x14ac:dyDescent="0.35">
      <c r="A278" s="10" t="s">
        <v>276</v>
      </c>
      <c r="B278" s="10"/>
      <c r="C278" s="11">
        <v>0</v>
      </c>
      <c r="D278" s="11">
        <v>1</v>
      </c>
      <c r="E278" s="11">
        <v>2</v>
      </c>
      <c r="F278" s="11">
        <v>3</v>
      </c>
      <c r="G278" s="11">
        <v>4</v>
      </c>
      <c r="H278" s="11">
        <v>5</v>
      </c>
      <c r="I278" s="11">
        <v>6</v>
      </c>
      <c r="J278" s="11">
        <v>7</v>
      </c>
      <c r="K278" s="11">
        <v>8</v>
      </c>
      <c r="L278" s="11">
        <v>9</v>
      </c>
      <c r="M278" s="11">
        <v>10</v>
      </c>
      <c r="N278" s="11">
        <v>11</v>
      </c>
      <c r="O278" s="11">
        <v>12</v>
      </c>
      <c r="P278" s="11">
        <v>13</v>
      </c>
      <c r="Q278" s="11">
        <v>14</v>
      </c>
      <c r="R278" s="11">
        <v>15</v>
      </c>
      <c r="S278" s="11">
        <v>16</v>
      </c>
      <c r="T278" s="11">
        <v>17</v>
      </c>
      <c r="U278" s="11">
        <v>18</v>
      </c>
      <c r="V278" s="11">
        <v>19</v>
      </c>
      <c r="W278" s="11">
        <v>20</v>
      </c>
      <c r="X278" s="11">
        <v>21</v>
      </c>
      <c r="Y278" s="11">
        <v>22</v>
      </c>
      <c r="Z278" s="11">
        <v>23</v>
      </c>
      <c r="AA278" s="11">
        <v>24</v>
      </c>
      <c r="AB278" s="11">
        <v>25</v>
      </c>
      <c r="AC278" s="11">
        <v>26</v>
      </c>
      <c r="AD278" s="11">
        <v>27</v>
      </c>
      <c r="AE278" s="11">
        <v>28</v>
      </c>
      <c r="AF278" s="11">
        <v>29</v>
      </c>
      <c r="AG278" s="11">
        <v>30</v>
      </c>
      <c r="AH278" s="11">
        <v>31</v>
      </c>
      <c r="AI278" s="11">
        <v>32</v>
      </c>
      <c r="AJ278" s="11">
        <v>33</v>
      </c>
      <c r="AK278" s="11">
        <v>34</v>
      </c>
      <c r="AL278" s="11">
        <v>35</v>
      </c>
      <c r="AM278" s="11">
        <v>36</v>
      </c>
      <c r="AN278" s="11">
        <v>37</v>
      </c>
      <c r="AO278" s="11">
        <v>38</v>
      </c>
      <c r="AP278" s="11">
        <v>39</v>
      </c>
      <c r="AQ278" s="11">
        <v>40</v>
      </c>
      <c r="AR278" s="11">
        <v>41</v>
      </c>
      <c r="AS278" s="11">
        <v>42</v>
      </c>
      <c r="AT278" s="11">
        <v>43</v>
      </c>
      <c r="AU278" s="11">
        <v>44</v>
      </c>
      <c r="AV278" s="11">
        <v>45</v>
      </c>
      <c r="AW278" s="11">
        <v>46</v>
      </c>
      <c r="AX278" s="11">
        <v>47</v>
      </c>
      <c r="AY278" s="11">
        <v>48</v>
      </c>
      <c r="AZ278" s="11">
        <v>49</v>
      </c>
      <c r="BA278" s="11">
        <v>50</v>
      </c>
      <c r="BB278" s="11">
        <v>51</v>
      </c>
      <c r="BC278" s="11">
        <v>52</v>
      </c>
      <c r="BD278" s="11">
        <v>53</v>
      </c>
      <c r="BE278" s="11">
        <v>54</v>
      </c>
      <c r="BF278" s="11">
        <v>55</v>
      </c>
      <c r="BG278" s="11">
        <v>56</v>
      </c>
      <c r="BH278" s="11">
        <v>57</v>
      </c>
      <c r="BI278" s="11">
        <v>58</v>
      </c>
      <c r="BJ278" s="11">
        <v>59</v>
      </c>
      <c r="BK278" s="11">
        <v>60</v>
      </c>
      <c r="BL278" s="11">
        <v>61</v>
      </c>
      <c r="BM278" s="11">
        <v>62</v>
      </c>
      <c r="BN278" s="11">
        <v>63</v>
      </c>
      <c r="BO278" s="11">
        <v>64</v>
      </c>
      <c r="BP278" s="11">
        <v>65</v>
      </c>
      <c r="BQ278" s="11">
        <v>66</v>
      </c>
      <c r="BR278" s="11">
        <v>67</v>
      </c>
      <c r="BS278" s="11">
        <v>68</v>
      </c>
      <c r="BT278" s="11">
        <v>69</v>
      </c>
      <c r="BU278" s="11">
        <v>70</v>
      </c>
      <c r="BV278" s="11">
        <v>71</v>
      </c>
      <c r="BW278" s="11">
        <v>72</v>
      </c>
      <c r="BX278" s="11">
        <v>73</v>
      </c>
      <c r="BY278" s="11">
        <v>74</v>
      </c>
      <c r="BZ278" s="11">
        <v>75</v>
      </c>
      <c r="CA278" s="11">
        <v>76</v>
      </c>
      <c r="CB278" s="11">
        <v>77</v>
      </c>
      <c r="CC278" s="11">
        <v>78</v>
      </c>
      <c r="CD278" s="11">
        <v>79</v>
      </c>
      <c r="CE278" s="11">
        <v>80</v>
      </c>
      <c r="CF278" s="11">
        <v>81</v>
      </c>
      <c r="CG278" s="11">
        <v>82</v>
      </c>
      <c r="CH278" s="11">
        <v>83</v>
      </c>
      <c r="CI278" s="11">
        <v>84</v>
      </c>
      <c r="CJ278" s="11">
        <v>85</v>
      </c>
      <c r="CK278" s="11">
        <v>86</v>
      </c>
      <c r="CL278" s="11">
        <v>87</v>
      </c>
      <c r="CM278" s="11">
        <v>88</v>
      </c>
      <c r="CN278" s="11">
        <v>89</v>
      </c>
      <c r="CO278" s="11">
        <v>90</v>
      </c>
      <c r="CP278" s="11">
        <v>91</v>
      </c>
      <c r="CQ278" s="11">
        <v>92</v>
      </c>
      <c r="CR278" s="11">
        <v>93</v>
      </c>
      <c r="CS278" s="11">
        <v>94</v>
      </c>
      <c r="CT278" s="11">
        <v>95</v>
      </c>
      <c r="CU278" s="11">
        <v>96</v>
      </c>
      <c r="CV278" s="11">
        <v>97</v>
      </c>
      <c r="CW278" s="11">
        <v>98</v>
      </c>
      <c r="CX278" s="11">
        <v>99</v>
      </c>
      <c r="CY278" s="11">
        <v>100</v>
      </c>
      <c r="CZ278" s="11">
        <v>100</v>
      </c>
      <c r="DA278" s="1"/>
      <c r="DB278" s="1"/>
    </row>
    <row r="279" spans="1:106" ht="15.75" customHeight="1" x14ac:dyDescent="0.3">
      <c r="A279" s="14" t="s">
        <v>211</v>
      </c>
      <c r="B279" s="1"/>
      <c r="C279" s="19">
        <f>-(C238+C244)</f>
        <v>0</v>
      </c>
      <c r="D279" s="19">
        <f t="shared" ref="D279:CZ279" si="39">D275-D257</f>
        <v>0</v>
      </c>
      <c r="E279" s="19">
        <f t="shared" si="39"/>
        <v>0</v>
      </c>
      <c r="F279" s="19">
        <f t="shared" si="39"/>
        <v>0</v>
      </c>
      <c r="G279" s="19">
        <f t="shared" si="39"/>
        <v>0</v>
      </c>
      <c r="H279" s="19">
        <f t="shared" si="39"/>
        <v>0</v>
      </c>
      <c r="I279" s="19">
        <f t="shared" si="39"/>
        <v>0</v>
      </c>
      <c r="J279" s="19">
        <f t="shared" si="39"/>
        <v>0</v>
      </c>
      <c r="K279" s="19">
        <f t="shared" si="39"/>
        <v>0</v>
      </c>
      <c r="L279" s="19">
        <f t="shared" si="39"/>
        <v>0</v>
      </c>
      <c r="M279" s="19">
        <f t="shared" si="39"/>
        <v>0</v>
      </c>
      <c r="N279" s="19">
        <f t="shared" si="39"/>
        <v>0</v>
      </c>
      <c r="O279" s="19">
        <f t="shared" si="39"/>
        <v>0</v>
      </c>
      <c r="P279" s="19">
        <f t="shared" si="39"/>
        <v>0</v>
      </c>
      <c r="Q279" s="19">
        <f t="shared" si="39"/>
        <v>0</v>
      </c>
      <c r="R279" s="19">
        <f t="shared" si="39"/>
        <v>0</v>
      </c>
      <c r="S279" s="19">
        <f t="shared" si="39"/>
        <v>0</v>
      </c>
      <c r="T279" s="19">
        <f t="shared" si="39"/>
        <v>0</v>
      </c>
      <c r="U279" s="19">
        <f t="shared" si="39"/>
        <v>0</v>
      </c>
      <c r="V279" s="19">
        <f t="shared" si="39"/>
        <v>0</v>
      </c>
      <c r="W279" s="19">
        <f t="shared" si="39"/>
        <v>0</v>
      </c>
      <c r="X279" s="19">
        <f t="shared" si="39"/>
        <v>0</v>
      </c>
      <c r="Y279" s="19">
        <f t="shared" si="39"/>
        <v>0</v>
      </c>
      <c r="Z279" s="19">
        <f t="shared" si="39"/>
        <v>0</v>
      </c>
      <c r="AA279" s="19">
        <f t="shared" si="39"/>
        <v>0</v>
      </c>
      <c r="AB279" s="19">
        <f t="shared" si="39"/>
        <v>0</v>
      </c>
      <c r="AC279" s="19">
        <f t="shared" si="39"/>
        <v>0</v>
      </c>
      <c r="AD279" s="19">
        <f t="shared" si="39"/>
        <v>0</v>
      </c>
      <c r="AE279" s="19">
        <f t="shared" si="39"/>
        <v>0</v>
      </c>
      <c r="AF279" s="19">
        <f t="shared" si="39"/>
        <v>0</v>
      </c>
      <c r="AG279" s="19">
        <f t="shared" si="39"/>
        <v>0</v>
      </c>
      <c r="AH279" s="19">
        <f t="shared" si="39"/>
        <v>0</v>
      </c>
      <c r="AI279" s="19">
        <f t="shared" si="39"/>
        <v>0</v>
      </c>
      <c r="AJ279" s="19">
        <f t="shared" si="39"/>
        <v>0</v>
      </c>
      <c r="AK279" s="19">
        <f t="shared" si="39"/>
        <v>0</v>
      </c>
      <c r="AL279" s="19">
        <f t="shared" si="39"/>
        <v>0</v>
      </c>
      <c r="AM279" s="19">
        <f t="shared" si="39"/>
        <v>0</v>
      </c>
      <c r="AN279" s="19">
        <f t="shared" si="39"/>
        <v>0</v>
      </c>
      <c r="AO279" s="19">
        <f t="shared" si="39"/>
        <v>0</v>
      </c>
      <c r="AP279" s="19">
        <f t="shared" si="39"/>
        <v>0</v>
      </c>
      <c r="AQ279" s="19">
        <f t="shared" si="39"/>
        <v>0</v>
      </c>
      <c r="AR279" s="19">
        <f t="shared" si="39"/>
        <v>0</v>
      </c>
      <c r="AS279" s="19">
        <f t="shared" si="39"/>
        <v>0</v>
      </c>
      <c r="AT279" s="19">
        <f t="shared" si="39"/>
        <v>0</v>
      </c>
      <c r="AU279" s="19">
        <f t="shared" si="39"/>
        <v>0</v>
      </c>
      <c r="AV279" s="19">
        <f t="shared" si="39"/>
        <v>0</v>
      </c>
      <c r="AW279" s="19">
        <f t="shared" si="39"/>
        <v>0</v>
      </c>
      <c r="AX279" s="19">
        <f t="shared" si="39"/>
        <v>0</v>
      </c>
      <c r="AY279" s="19">
        <f t="shared" si="39"/>
        <v>0</v>
      </c>
      <c r="AZ279" s="19">
        <f t="shared" si="39"/>
        <v>0</v>
      </c>
      <c r="BA279" s="19">
        <f t="shared" si="39"/>
        <v>0</v>
      </c>
      <c r="BB279" s="19">
        <f t="shared" si="39"/>
        <v>0</v>
      </c>
      <c r="BC279" s="19">
        <f t="shared" si="39"/>
        <v>0</v>
      </c>
      <c r="BD279" s="19">
        <f t="shared" si="39"/>
        <v>0</v>
      </c>
      <c r="BE279" s="19">
        <f t="shared" si="39"/>
        <v>0</v>
      </c>
      <c r="BF279" s="19">
        <f t="shared" si="39"/>
        <v>0</v>
      </c>
      <c r="BG279" s="19">
        <f t="shared" si="39"/>
        <v>0</v>
      </c>
      <c r="BH279" s="19">
        <f t="shared" si="39"/>
        <v>0</v>
      </c>
      <c r="BI279" s="19">
        <f t="shared" si="39"/>
        <v>0</v>
      </c>
      <c r="BJ279" s="19">
        <f t="shared" si="39"/>
        <v>0</v>
      </c>
      <c r="BK279" s="19">
        <f t="shared" si="39"/>
        <v>0</v>
      </c>
      <c r="BL279" s="19">
        <f t="shared" si="39"/>
        <v>0</v>
      </c>
      <c r="BM279" s="19">
        <f t="shared" si="39"/>
        <v>0</v>
      </c>
      <c r="BN279" s="19">
        <f t="shared" si="39"/>
        <v>0</v>
      </c>
      <c r="BO279" s="19">
        <f t="shared" si="39"/>
        <v>0</v>
      </c>
      <c r="BP279" s="19">
        <f t="shared" si="39"/>
        <v>0</v>
      </c>
      <c r="BQ279" s="19">
        <f t="shared" si="39"/>
        <v>0</v>
      </c>
      <c r="BR279" s="19">
        <f t="shared" si="39"/>
        <v>0</v>
      </c>
      <c r="BS279" s="19">
        <f t="shared" si="39"/>
        <v>0</v>
      </c>
      <c r="BT279" s="19">
        <f t="shared" si="39"/>
        <v>0</v>
      </c>
      <c r="BU279" s="19">
        <f t="shared" si="39"/>
        <v>0</v>
      </c>
      <c r="BV279" s="19">
        <f t="shared" si="39"/>
        <v>0</v>
      </c>
      <c r="BW279" s="19">
        <f t="shared" si="39"/>
        <v>0</v>
      </c>
      <c r="BX279" s="19">
        <f t="shared" si="39"/>
        <v>0</v>
      </c>
      <c r="BY279" s="19">
        <f t="shared" si="39"/>
        <v>0</v>
      </c>
      <c r="BZ279" s="19">
        <f t="shared" si="39"/>
        <v>0</v>
      </c>
      <c r="CA279" s="19">
        <f t="shared" si="39"/>
        <v>0</v>
      </c>
      <c r="CB279" s="19">
        <f t="shared" si="39"/>
        <v>0</v>
      </c>
      <c r="CC279" s="19">
        <f t="shared" si="39"/>
        <v>0</v>
      </c>
      <c r="CD279" s="19">
        <f t="shared" si="39"/>
        <v>0</v>
      </c>
      <c r="CE279" s="19">
        <f t="shared" si="39"/>
        <v>0</v>
      </c>
      <c r="CF279" s="19">
        <f t="shared" si="39"/>
        <v>0</v>
      </c>
      <c r="CG279" s="19">
        <f t="shared" si="39"/>
        <v>0</v>
      </c>
      <c r="CH279" s="19">
        <f t="shared" si="39"/>
        <v>0</v>
      </c>
      <c r="CI279" s="19">
        <f t="shared" si="39"/>
        <v>0</v>
      </c>
      <c r="CJ279" s="19">
        <f t="shared" si="39"/>
        <v>0</v>
      </c>
      <c r="CK279" s="19">
        <f t="shared" si="39"/>
        <v>0</v>
      </c>
      <c r="CL279" s="19">
        <f t="shared" si="39"/>
        <v>0</v>
      </c>
      <c r="CM279" s="19">
        <f t="shared" si="39"/>
        <v>0</v>
      </c>
      <c r="CN279" s="19">
        <f t="shared" si="39"/>
        <v>0</v>
      </c>
      <c r="CO279" s="19">
        <f t="shared" si="39"/>
        <v>0</v>
      </c>
      <c r="CP279" s="19">
        <f t="shared" si="39"/>
        <v>0</v>
      </c>
      <c r="CQ279" s="19">
        <f t="shared" si="39"/>
        <v>0</v>
      </c>
      <c r="CR279" s="19">
        <f t="shared" si="39"/>
        <v>0</v>
      </c>
      <c r="CS279" s="19">
        <f t="shared" si="39"/>
        <v>0</v>
      </c>
      <c r="CT279" s="19">
        <f t="shared" si="39"/>
        <v>0</v>
      </c>
      <c r="CU279" s="19">
        <f t="shared" si="39"/>
        <v>0</v>
      </c>
      <c r="CV279" s="19">
        <f t="shared" si="39"/>
        <v>0</v>
      </c>
      <c r="CW279" s="19">
        <f t="shared" si="39"/>
        <v>0</v>
      </c>
      <c r="CX279" s="19">
        <f t="shared" si="39"/>
        <v>0</v>
      </c>
      <c r="CY279" s="19">
        <f t="shared" si="39"/>
        <v>0</v>
      </c>
      <c r="CZ279" s="19">
        <f t="shared" si="39"/>
        <v>0</v>
      </c>
      <c r="DA279" s="1"/>
      <c r="DB279" s="1"/>
    </row>
    <row r="280" spans="1:106" ht="15.75" customHeight="1" x14ac:dyDescent="0.3">
      <c r="A280" s="14"/>
      <c r="B280" s="1"/>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c r="BB280" s="20"/>
      <c r="BC280" s="20"/>
      <c r="BD280" s="20"/>
      <c r="BE280" s="20"/>
      <c r="BF280" s="20"/>
      <c r="BG280" s="20"/>
      <c r="BH280" s="20"/>
      <c r="BI280" s="20"/>
      <c r="BJ280" s="20"/>
      <c r="BK280" s="20"/>
      <c r="BL280" s="20"/>
      <c r="BM280" s="20"/>
      <c r="BN280" s="20"/>
      <c r="BO280" s="20"/>
      <c r="BP280" s="20"/>
      <c r="BQ280" s="20"/>
      <c r="BR280" s="20"/>
      <c r="BS280" s="20"/>
      <c r="BT280" s="20"/>
      <c r="BU280" s="20"/>
      <c r="BV280" s="20"/>
      <c r="BW280" s="20"/>
      <c r="BX280" s="20"/>
      <c r="BY280" s="20"/>
      <c r="BZ280" s="20"/>
      <c r="CA280" s="20"/>
      <c r="CB280" s="20"/>
      <c r="CC280" s="20"/>
      <c r="CD280" s="20"/>
      <c r="CE280" s="20"/>
      <c r="CF280" s="20"/>
      <c r="CG280" s="20"/>
      <c r="CH280" s="20"/>
      <c r="CI280" s="20"/>
      <c r="CJ280" s="20"/>
      <c r="CK280" s="20"/>
      <c r="CL280" s="20"/>
      <c r="CM280" s="20"/>
      <c r="CN280" s="20"/>
      <c r="CO280" s="20"/>
      <c r="CP280" s="20"/>
      <c r="CQ280" s="20"/>
      <c r="CR280" s="20"/>
      <c r="CS280" s="20"/>
      <c r="CT280" s="20"/>
      <c r="CU280" s="20"/>
      <c r="CV280" s="20"/>
      <c r="CW280" s="20"/>
      <c r="CX280" s="20"/>
      <c r="CY280" s="20"/>
      <c r="CZ280" s="20"/>
      <c r="DA280" s="1"/>
      <c r="DB280" s="1"/>
    </row>
    <row r="281" spans="1:106" ht="15.75" customHeight="1" x14ac:dyDescent="0.3">
      <c r="A281" s="14" t="s">
        <v>277</v>
      </c>
      <c r="B281" s="1"/>
      <c r="C281" s="19">
        <f>SUM(C279:CY279)</f>
        <v>0</v>
      </c>
      <c r="D281" s="1"/>
      <c r="E281" s="1" t="s">
        <v>219</v>
      </c>
      <c r="F281" s="187">
        <f t="array" ref="F281">NPV('Economische variabelen'!C231,CALC_Bos!C254:CY254)</f>
        <v>0</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row>
    <row r="282" spans="1:106" ht="15.75" customHeight="1" x14ac:dyDescent="0.3">
      <c r="A282" s="14" t="s">
        <v>278</v>
      </c>
      <c r="B282" s="1"/>
      <c r="C282" s="19" t="e">
        <f>C281/E222</f>
        <v>#DIV/0!</v>
      </c>
      <c r="D282" s="1"/>
      <c r="E282" s="1" t="s">
        <v>279</v>
      </c>
      <c r="F282" s="187">
        <f>IF(F281=0,0,F281/(B260+B268))</f>
        <v>0</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row>
    <row r="283" spans="1:106" ht="15.75" customHeight="1" x14ac:dyDescent="0.3">
      <c r="A283" s="14" t="s">
        <v>291</v>
      </c>
      <c r="B283" s="1"/>
      <c r="C283" s="19">
        <f>IF(AND(E264&lt;&gt;0,E272&lt;&gt;0),AVERAGE(E264,E272),IF(E264&lt;&gt;0,E264,IF(E272&lt;&gt;0,E272,0)))</f>
        <v>0</v>
      </c>
      <c r="D283" s="1"/>
      <c r="E283" s="1"/>
      <c r="F283" s="187"/>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row>
    <row r="284" spans="1:106" ht="15.75" customHeight="1" x14ac:dyDescent="0.3">
      <c r="A284" s="14" t="s">
        <v>281</v>
      </c>
      <c r="B284" s="1"/>
      <c r="C284" s="19">
        <f>IF(B222&gt;0,B232+C283,0)</f>
        <v>0</v>
      </c>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row>
    <row r="285" spans="1:10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row>
    <row r="286" spans="1:10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row>
    <row r="287" spans="1:10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row>
    <row r="288" spans="1:106" ht="15.75" customHeight="1" x14ac:dyDescent="0.4">
      <c r="A288" s="5" t="s">
        <v>292</v>
      </c>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row>
    <row r="289" spans="1:106" ht="15.75" customHeight="1" x14ac:dyDescent="0.45">
      <c r="A289" s="1"/>
      <c r="B289" s="179"/>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row>
    <row r="290" spans="1:106" ht="15.75" customHeight="1" x14ac:dyDescent="0.35">
      <c r="A290" s="10" t="s">
        <v>21</v>
      </c>
      <c r="B290" s="1"/>
      <c r="C290" s="1"/>
      <c r="D290" s="10" t="s">
        <v>249</v>
      </c>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row>
    <row r="291" spans="1:106" ht="15.75" customHeight="1" thickTop="1" x14ac:dyDescent="0.3">
      <c r="A291" s="14"/>
      <c r="B291" s="1"/>
      <c r="C291" s="1"/>
      <c r="D291" s="9"/>
      <c r="E291" s="1"/>
      <c r="F291" s="1"/>
      <c r="G291" s="1"/>
      <c r="H291" s="1" t="s">
        <v>250</v>
      </c>
      <c r="I291" s="1" t="s">
        <v>251</v>
      </c>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row>
    <row r="292" spans="1:106" ht="15.75" customHeight="1" thickBot="1" x14ac:dyDescent="0.35">
      <c r="A292" s="14" t="s">
        <v>285</v>
      </c>
      <c r="B292" s="194">
        <f>'Invoer - uitgebreid'!F36</f>
        <v>0</v>
      </c>
      <c r="C292" s="1"/>
      <c r="D292" s="1" t="s">
        <v>286</v>
      </c>
      <c r="E292" s="194">
        <f>'Invoer - uitgebreid'!F36</f>
        <v>0</v>
      </c>
      <c r="F292" s="1"/>
      <c r="G292" s="1" t="s">
        <v>17</v>
      </c>
      <c r="H292" s="13">
        <f>IF('Invoer - uitgebreid'!F39="Snelgroeiende bomen",E292)+IF('Invoer - uitgebreid'!F39="Mix",E292*0.5,0)</f>
        <v>0</v>
      </c>
      <c r="I292" s="13">
        <f>H292*E294</f>
        <v>0</v>
      </c>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row>
    <row r="293" spans="1:106" ht="15.75" customHeight="1" thickTop="1" thickBot="1" x14ac:dyDescent="0.35">
      <c r="A293" s="14" t="s">
        <v>366</v>
      </c>
      <c r="B293" s="262" t="e">
        <f>AVERAGE('Economische variabelen'!D183:'Economische variabelen'!D186)*'Invoer - uitgebreid'!F37/'Invoer - uitgebreid'!F36</f>
        <v>#DIV/0!</v>
      </c>
      <c r="C293" s="1"/>
      <c r="D293" s="1"/>
      <c r="E293" s="199"/>
      <c r="F293" s="1"/>
      <c r="G293" s="1" t="s">
        <v>18</v>
      </c>
      <c r="H293" s="13">
        <f>IF('Invoer - uitgebreid'!F39="Traaggroeiende bomen",E292)+IF('Invoer - uitgebreid'!F39="Mix",E292*0.5,0)</f>
        <v>0</v>
      </c>
      <c r="I293" s="13">
        <f>H293*E294</f>
        <v>0</v>
      </c>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row>
    <row r="294" spans="1:106" ht="15.75" customHeight="1" thickTop="1" thickBot="1" x14ac:dyDescent="0.35">
      <c r="C294" s="1"/>
      <c r="D294" s="1" t="s">
        <v>90</v>
      </c>
      <c r="E294" s="194">
        <f>'Economische variabelen'!D205*'Economische variabelen'!D206</f>
        <v>50</v>
      </c>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row>
    <row r="295" spans="1:106" ht="15.75" customHeight="1" thickTop="1" thickBot="1" x14ac:dyDescent="0.35">
      <c r="A295" s="198" t="s">
        <v>367</v>
      </c>
      <c r="B295" s="174">
        <f>'Economische variabelen'!D208</f>
        <v>0.44</v>
      </c>
      <c r="C295" s="1"/>
      <c r="D295" s="196" t="s">
        <v>259</v>
      </c>
      <c r="E295" s="194">
        <f>E292*E294</f>
        <v>0</v>
      </c>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row>
    <row r="296" spans="1:106" ht="15.75" customHeight="1" thickTop="1" x14ac:dyDescent="0.3">
      <c r="A296" s="14" t="s">
        <v>370</v>
      </c>
      <c r="B296" s="264" t="e">
        <f>('Economische variabelen'!D207*'Economische variabelen'!D209*'Invoer - uitgebreid'!F37)/'Invoer - uitgebreid'!F36*B295</f>
        <v>#DIV/0!</v>
      </c>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row>
    <row r="297" spans="1:106" ht="15.75" customHeight="1" x14ac:dyDescent="0.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row>
    <row r="298" spans="1:106" ht="15.75" customHeight="1" thickBot="1" x14ac:dyDescent="0.35">
      <c r="A298" s="14" t="s">
        <v>287</v>
      </c>
      <c r="B298" s="199">
        <f>'Economische variabelen'!D211</f>
        <v>0.33</v>
      </c>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row>
    <row r="299" spans="1:106" ht="15.75" customHeight="1" thickTop="1" thickBot="1" x14ac:dyDescent="0.35">
      <c r="A299" s="14" t="s">
        <v>288</v>
      </c>
      <c r="B299" s="261">
        <f>'Economische variabelen'!D212</f>
        <v>640</v>
      </c>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row>
    <row r="300" spans="1:106" ht="15.75" customHeight="1" thickTop="1" thickBot="1" x14ac:dyDescent="0.35">
      <c r="A300" s="14" t="s">
        <v>289</v>
      </c>
      <c r="B300" s="174">
        <f>B298*B299</f>
        <v>211.20000000000002</v>
      </c>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row>
    <row r="301" spans="1:106" ht="15.75" customHeight="1" thickTop="1" x14ac:dyDescent="0.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row>
    <row r="302" spans="1:106" ht="15.75" customHeight="1" x14ac:dyDescent="0.3">
      <c r="A302" s="14" t="s">
        <v>290</v>
      </c>
      <c r="B302" s="263" t="e">
        <f>B293+B296-B300</f>
        <v>#DIV/0!</v>
      </c>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row>
    <row r="303" spans="1:10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row>
    <row r="304" spans="1:106" ht="15.75" customHeight="1" thickBot="1" x14ac:dyDescent="0.4">
      <c r="A304" s="10" t="s">
        <v>45</v>
      </c>
      <c r="B304" s="10" t="s">
        <v>260</v>
      </c>
      <c r="C304" s="11" t="s">
        <v>75</v>
      </c>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c r="BU304" s="11"/>
      <c r="BV304" s="11"/>
      <c r="BW304" s="11"/>
      <c r="BX304" s="11"/>
      <c r="BY304" s="11"/>
      <c r="BZ304" s="11"/>
      <c r="CA304" s="11"/>
      <c r="CB304" s="11"/>
      <c r="CC304" s="11"/>
      <c r="CD304" s="11"/>
      <c r="CE304" s="11"/>
      <c r="CF304" s="11"/>
      <c r="CG304" s="11"/>
      <c r="CH304" s="11"/>
      <c r="CI304" s="11"/>
      <c r="CJ304" s="11"/>
      <c r="CK304" s="11"/>
      <c r="CL304" s="11"/>
      <c r="CM304" s="11"/>
      <c r="CN304" s="11"/>
      <c r="CO304" s="11"/>
      <c r="CP304" s="11"/>
      <c r="CQ304" s="11"/>
      <c r="CR304" s="11"/>
      <c r="CS304" s="11"/>
      <c r="CT304" s="11"/>
      <c r="CU304" s="11"/>
      <c r="CV304" s="11"/>
      <c r="CW304" s="11"/>
      <c r="CX304" s="11"/>
      <c r="CY304" s="11"/>
      <c r="CZ304" s="11"/>
      <c r="DA304" s="1"/>
      <c r="DB304" s="1"/>
    </row>
    <row r="305" spans="1:106" ht="15.75" customHeight="1" x14ac:dyDescent="0.35">
      <c r="A305" s="11" t="s">
        <v>100</v>
      </c>
      <c r="B305" s="10"/>
      <c r="C305" s="11">
        <v>0</v>
      </c>
      <c r="D305" s="11">
        <v>1</v>
      </c>
      <c r="E305" s="11">
        <v>2</v>
      </c>
      <c r="F305" s="11">
        <v>3</v>
      </c>
      <c r="G305" s="11">
        <v>4</v>
      </c>
      <c r="H305" s="11">
        <v>5</v>
      </c>
      <c r="I305" s="11">
        <v>6</v>
      </c>
      <c r="J305" s="11">
        <v>7</v>
      </c>
      <c r="K305" s="11">
        <v>8</v>
      </c>
      <c r="L305" s="11">
        <v>9</v>
      </c>
      <c r="M305" s="11">
        <v>10</v>
      </c>
      <c r="N305" s="11">
        <v>11</v>
      </c>
      <c r="O305" s="11">
        <v>12</v>
      </c>
      <c r="P305" s="11">
        <v>13</v>
      </c>
      <c r="Q305" s="11">
        <v>14</v>
      </c>
      <c r="R305" s="11">
        <v>15</v>
      </c>
      <c r="S305" s="11">
        <v>16</v>
      </c>
      <c r="T305" s="11">
        <v>17</v>
      </c>
      <c r="U305" s="11">
        <v>18</v>
      </c>
      <c r="V305" s="11">
        <v>19</v>
      </c>
      <c r="W305" s="11">
        <v>20</v>
      </c>
      <c r="X305" s="11">
        <v>21</v>
      </c>
      <c r="Y305" s="11">
        <v>22</v>
      </c>
      <c r="Z305" s="11">
        <v>23</v>
      </c>
      <c r="AA305" s="11">
        <v>24</v>
      </c>
      <c r="AB305" s="11">
        <v>25</v>
      </c>
      <c r="AC305" s="11">
        <v>26</v>
      </c>
      <c r="AD305" s="11">
        <v>27</v>
      </c>
      <c r="AE305" s="11">
        <v>28</v>
      </c>
      <c r="AF305" s="11">
        <v>29</v>
      </c>
      <c r="AG305" s="11">
        <v>30</v>
      </c>
      <c r="AH305" s="11">
        <v>31</v>
      </c>
      <c r="AI305" s="11">
        <v>32</v>
      </c>
      <c r="AJ305" s="11">
        <v>33</v>
      </c>
      <c r="AK305" s="11">
        <v>34</v>
      </c>
      <c r="AL305" s="11">
        <v>35</v>
      </c>
      <c r="AM305" s="11">
        <v>36</v>
      </c>
      <c r="AN305" s="11">
        <v>37</v>
      </c>
      <c r="AO305" s="11">
        <v>38</v>
      </c>
      <c r="AP305" s="11">
        <v>39</v>
      </c>
      <c r="AQ305" s="11">
        <v>40</v>
      </c>
      <c r="AR305" s="11">
        <v>41</v>
      </c>
      <c r="AS305" s="11">
        <v>42</v>
      </c>
      <c r="AT305" s="11">
        <v>43</v>
      </c>
      <c r="AU305" s="11">
        <v>44</v>
      </c>
      <c r="AV305" s="11">
        <v>45</v>
      </c>
      <c r="AW305" s="11">
        <v>46</v>
      </c>
      <c r="AX305" s="11">
        <v>47</v>
      </c>
      <c r="AY305" s="11">
        <v>48</v>
      </c>
      <c r="AZ305" s="11">
        <v>49</v>
      </c>
      <c r="BA305" s="11">
        <v>50</v>
      </c>
      <c r="BB305" s="11">
        <v>51</v>
      </c>
      <c r="BC305" s="11">
        <v>52</v>
      </c>
      <c r="BD305" s="11">
        <v>53</v>
      </c>
      <c r="BE305" s="11">
        <v>54</v>
      </c>
      <c r="BF305" s="11">
        <v>55</v>
      </c>
      <c r="BG305" s="11">
        <v>56</v>
      </c>
      <c r="BH305" s="11">
        <v>57</v>
      </c>
      <c r="BI305" s="11">
        <v>58</v>
      </c>
      <c r="BJ305" s="11">
        <v>59</v>
      </c>
      <c r="BK305" s="11">
        <v>60</v>
      </c>
      <c r="BL305" s="11">
        <v>61</v>
      </c>
      <c r="BM305" s="11">
        <v>62</v>
      </c>
      <c r="BN305" s="11">
        <v>63</v>
      </c>
      <c r="BO305" s="11">
        <v>64</v>
      </c>
      <c r="BP305" s="11">
        <v>65</v>
      </c>
      <c r="BQ305" s="11">
        <v>66</v>
      </c>
      <c r="BR305" s="11">
        <v>67</v>
      </c>
      <c r="BS305" s="11">
        <v>68</v>
      </c>
      <c r="BT305" s="11">
        <v>69</v>
      </c>
      <c r="BU305" s="11">
        <v>70</v>
      </c>
      <c r="BV305" s="11">
        <v>71</v>
      </c>
      <c r="BW305" s="11">
        <v>72</v>
      </c>
      <c r="BX305" s="11">
        <v>73</v>
      </c>
      <c r="BY305" s="11">
        <v>74</v>
      </c>
      <c r="BZ305" s="11">
        <v>75</v>
      </c>
      <c r="CA305" s="11">
        <v>76</v>
      </c>
      <c r="CB305" s="11">
        <v>77</v>
      </c>
      <c r="CC305" s="11">
        <v>78</v>
      </c>
      <c r="CD305" s="11">
        <v>79</v>
      </c>
      <c r="CE305" s="11">
        <v>80</v>
      </c>
      <c r="CF305" s="11">
        <v>81</v>
      </c>
      <c r="CG305" s="11">
        <v>82</v>
      </c>
      <c r="CH305" s="11">
        <v>83</v>
      </c>
      <c r="CI305" s="11">
        <v>84</v>
      </c>
      <c r="CJ305" s="11">
        <v>85</v>
      </c>
      <c r="CK305" s="11">
        <v>86</v>
      </c>
      <c r="CL305" s="11">
        <v>87</v>
      </c>
      <c r="CM305" s="11">
        <v>88</v>
      </c>
      <c r="CN305" s="11">
        <v>89</v>
      </c>
      <c r="CO305" s="11">
        <v>90</v>
      </c>
      <c r="CP305" s="11">
        <v>91</v>
      </c>
      <c r="CQ305" s="11">
        <v>92</v>
      </c>
      <c r="CR305" s="11">
        <v>93</v>
      </c>
      <c r="CS305" s="11">
        <v>94</v>
      </c>
      <c r="CT305" s="11">
        <v>95</v>
      </c>
      <c r="CU305" s="11">
        <v>96</v>
      </c>
      <c r="CV305" s="11">
        <v>97</v>
      </c>
      <c r="CW305" s="11">
        <v>98</v>
      </c>
      <c r="CX305" s="11">
        <v>99</v>
      </c>
      <c r="CY305" s="11">
        <v>100</v>
      </c>
      <c r="CZ305" s="1"/>
      <c r="DA305" s="1"/>
      <c r="DB305" s="1"/>
    </row>
    <row r="306" spans="1:106" ht="15.75" customHeight="1" x14ac:dyDescent="0.3">
      <c r="A306" s="14" t="s">
        <v>261</v>
      </c>
      <c r="B306" s="174">
        <f>'Economische variabelen'!I191</f>
        <v>5</v>
      </c>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row>
    <row r="307" spans="1:106" ht="15.75" customHeight="1" x14ac:dyDescent="0.3">
      <c r="A307" s="14" t="s">
        <v>47</v>
      </c>
      <c r="B307" s="174">
        <f>'Economische variabelen'!I192</f>
        <v>8.5</v>
      </c>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row>
    <row r="308" spans="1:106" ht="15.75" customHeight="1" x14ac:dyDescent="0.3">
      <c r="A308" s="7" t="s">
        <v>65</v>
      </c>
      <c r="B308" s="174">
        <f>SUM(B306:B307)</f>
        <v>13.5</v>
      </c>
      <c r="C308" s="176">
        <f>B308*I292</f>
        <v>0</v>
      </c>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row>
    <row r="309" spans="1:106" ht="15.75" customHeight="1" x14ac:dyDescent="0.3">
      <c r="A309" s="14"/>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row>
    <row r="310" spans="1:106" ht="15.75" customHeight="1" x14ac:dyDescent="0.35">
      <c r="A310" s="11" t="s">
        <v>111</v>
      </c>
      <c r="B310" s="10"/>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row>
    <row r="311" spans="1:106" ht="15.75" customHeight="1" x14ac:dyDescent="0.3">
      <c r="A311" s="14" t="s">
        <v>261</v>
      </c>
      <c r="B311" s="174">
        <f>'Economische variabelen'!I191</f>
        <v>5</v>
      </c>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row>
    <row r="312" spans="1:106" ht="15.75" customHeight="1" x14ac:dyDescent="0.3">
      <c r="A312" s="14" t="s">
        <v>47</v>
      </c>
      <c r="B312" s="174">
        <f>'Economische variabelen'!I192</f>
        <v>8.5</v>
      </c>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row>
    <row r="313" spans="1:10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row>
    <row r="314" spans="1:106" ht="15.75" customHeight="1" x14ac:dyDescent="0.3">
      <c r="A314" s="7" t="s">
        <v>65</v>
      </c>
      <c r="B314" s="174">
        <f>SUM(B306:B307)</f>
        <v>13.5</v>
      </c>
      <c r="C314" s="176">
        <f>B314*I293</f>
        <v>0</v>
      </c>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row>
    <row r="315" spans="1:106" ht="15.75" customHeight="1" x14ac:dyDescent="0.3">
      <c r="A315" s="1"/>
      <c r="B315" s="1"/>
      <c r="C315" s="1"/>
      <c r="D315" s="1"/>
      <c r="E315" s="1"/>
      <c r="F315" s="1"/>
      <c r="G315" s="1" t="s">
        <v>203</v>
      </c>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row>
    <row r="316" spans="1:106" ht="15.75" customHeight="1" x14ac:dyDescent="0.35">
      <c r="A316" s="10" t="s">
        <v>48</v>
      </c>
      <c r="B316" s="10" t="s">
        <v>161</v>
      </c>
      <c r="C316" s="11">
        <v>0</v>
      </c>
      <c r="D316" s="11">
        <v>1</v>
      </c>
      <c r="E316" s="11">
        <v>2</v>
      </c>
      <c r="F316" s="11">
        <v>3</v>
      </c>
      <c r="G316" s="11">
        <v>4</v>
      </c>
      <c r="H316" s="11">
        <v>5</v>
      </c>
      <c r="I316" s="11">
        <v>6</v>
      </c>
      <c r="J316" s="11">
        <v>7</v>
      </c>
      <c r="K316" s="11">
        <v>8</v>
      </c>
      <c r="L316" s="11">
        <v>9</v>
      </c>
      <c r="M316" s="11">
        <v>10</v>
      </c>
      <c r="N316" s="11">
        <v>11</v>
      </c>
      <c r="O316" s="11">
        <v>12</v>
      </c>
      <c r="P316" s="11">
        <v>13</v>
      </c>
      <c r="Q316" s="11">
        <v>14</v>
      </c>
      <c r="R316" s="11">
        <v>15</v>
      </c>
      <c r="S316" s="11">
        <v>16</v>
      </c>
      <c r="T316" s="11">
        <v>17</v>
      </c>
      <c r="U316" s="11">
        <v>18</v>
      </c>
      <c r="V316" s="11">
        <v>19</v>
      </c>
      <c r="W316" s="11">
        <v>20</v>
      </c>
      <c r="X316" s="11">
        <v>21</v>
      </c>
      <c r="Y316" s="11">
        <v>22</v>
      </c>
      <c r="Z316" s="11">
        <v>23</v>
      </c>
      <c r="AA316" s="11">
        <v>24</v>
      </c>
      <c r="AB316" s="11">
        <v>25</v>
      </c>
      <c r="AC316" s="11">
        <v>26</v>
      </c>
      <c r="AD316" s="11">
        <v>27</v>
      </c>
      <c r="AE316" s="11">
        <v>28</v>
      </c>
      <c r="AF316" s="11">
        <v>29</v>
      </c>
      <c r="AG316" s="11">
        <v>30</v>
      </c>
      <c r="AH316" s="11">
        <v>31</v>
      </c>
      <c r="AI316" s="11">
        <v>32</v>
      </c>
      <c r="AJ316" s="11">
        <v>33</v>
      </c>
      <c r="AK316" s="11">
        <v>34</v>
      </c>
      <c r="AL316" s="11">
        <v>35</v>
      </c>
      <c r="AM316" s="11">
        <v>36</v>
      </c>
      <c r="AN316" s="11">
        <v>37</v>
      </c>
      <c r="AO316" s="11">
        <v>38</v>
      </c>
      <c r="AP316" s="11">
        <v>39</v>
      </c>
      <c r="AQ316" s="11">
        <v>40</v>
      </c>
      <c r="AR316" s="11">
        <v>41</v>
      </c>
      <c r="AS316" s="11">
        <v>42</v>
      </c>
      <c r="AT316" s="11">
        <v>43</v>
      </c>
      <c r="AU316" s="11">
        <v>44</v>
      </c>
      <c r="AV316" s="11">
        <v>45</v>
      </c>
      <c r="AW316" s="11">
        <v>46</v>
      </c>
      <c r="AX316" s="11">
        <v>47</v>
      </c>
      <c r="AY316" s="11">
        <v>48</v>
      </c>
      <c r="AZ316" s="11">
        <v>49</v>
      </c>
      <c r="BA316" s="11">
        <v>50</v>
      </c>
      <c r="BB316" s="11">
        <v>51</v>
      </c>
      <c r="BC316" s="11">
        <v>52</v>
      </c>
      <c r="BD316" s="11">
        <v>53</v>
      </c>
      <c r="BE316" s="11">
        <v>54</v>
      </c>
      <c r="BF316" s="11">
        <v>55</v>
      </c>
      <c r="BG316" s="11">
        <v>56</v>
      </c>
      <c r="BH316" s="11">
        <v>57</v>
      </c>
      <c r="BI316" s="11">
        <v>58</v>
      </c>
      <c r="BJ316" s="11">
        <v>59</v>
      </c>
      <c r="BK316" s="11">
        <v>60</v>
      </c>
      <c r="BL316" s="11">
        <v>61</v>
      </c>
      <c r="BM316" s="11">
        <v>62</v>
      </c>
      <c r="BN316" s="11">
        <v>63</v>
      </c>
      <c r="BO316" s="11">
        <v>64</v>
      </c>
      <c r="BP316" s="11">
        <v>65</v>
      </c>
      <c r="BQ316" s="11">
        <v>66</v>
      </c>
      <c r="BR316" s="11">
        <v>67</v>
      </c>
      <c r="BS316" s="11">
        <v>68</v>
      </c>
      <c r="BT316" s="11">
        <v>69</v>
      </c>
      <c r="BU316" s="11">
        <v>70</v>
      </c>
      <c r="BV316" s="11">
        <v>71</v>
      </c>
      <c r="BW316" s="11">
        <v>72</v>
      </c>
      <c r="BX316" s="11">
        <v>73</v>
      </c>
      <c r="BY316" s="11">
        <v>74</v>
      </c>
      <c r="BZ316" s="11">
        <v>75</v>
      </c>
      <c r="CA316" s="11">
        <v>76</v>
      </c>
      <c r="CB316" s="11">
        <v>77</v>
      </c>
      <c r="CC316" s="11">
        <v>78</v>
      </c>
      <c r="CD316" s="11">
        <v>79</v>
      </c>
      <c r="CE316" s="11">
        <v>80</v>
      </c>
      <c r="CF316" s="11">
        <v>81</v>
      </c>
      <c r="CG316" s="11">
        <v>82</v>
      </c>
      <c r="CH316" s="11">
        <v>83</v>
      </c>
      <c r="CI316" s="11">
        <v>84</v>
      </c>
      <c r="CJ316" s="11">
        <v>85</v>
      </c>
      <c r="CK316" s="11">
        <v>86</v>
      </c>
      <c r="CL316" s="11">
        <v>87</v>
      </c>
      <c r="CM316" s="11">
        <v>88</v>
      </c>
      <c r="CN316" s="11">
        <v>89</v>
      </c>
      <c r="CO316" s="11">
        <v>90</v>
      </c>
      <c r="CP316" s="11">
        <v>91</v>
      </c>
      <c r="CQ316" s="11">
        <v>92</v>
      </c>
      <c r="CR316" s="11">
        <v>93</v>
      </c>
      <c r="CS316" s="11">
        <v>94</v>
      </c>
      <c r="CT316" s="11">
        <v>95</v>
      </c>
      <c r="CU316" s="11">
        <v>96</v>
      </c>
      <c r="CV316" s="11">
        <v>97</v>
      </c>
      <c r="CW316" s="11">
        <v>98</v>
      </c>
      <c r="CX316" s="11">
        <v>99</v>
      </c>
      <c r="CY316" s="11">
        <v>100</v>
      </c>
      <c r="CZ316" s="11">
        <v>100</v>
      </c>
      <c r="DA316" s="1"/>
      <c r="DB316" s="1"/>
    </row>
    <row r="317" spans="1:106" ht="15.75" customHeight="1" x14ac:dyDescent="0.3">
      <c r="A317" s="11" t="s">
        <v>100</v>
      </c>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row>
    <row r="318" spans="1:106" ht="15.75" customHeight="1" x14ac:dyDescent="0.3">
      <c r="A318" s="14" t="s">
        <v>262</v>
      </c>
      <c r="B318" s="174">
        <f>'Economische variabelen'!I195</f>
        <v>5</v>
      </c>
      <c r="C318" s="1"/>
      <c r="D318" s="175">
        <f t="shared" ref="D318:CZ318" si="40">IF(D316&lt;$E330,$B318*$I292,0)</f>
        <v>0</v>
      </c>
      <c r="E318" s="175">
        <f t="shared" si="40"/>
        <v>0</v>
      </c>
      <c r="F318" s="175">
        <f t="shared" si="40"/>
        <v>0</v>
      </c>
      <c r="G318" s="175">
        <f t="shared" si="40"/>
        <v>0</v>
      </c>
      <c r="H318" s="175">
        <f t="shared" si="40"/>
        <v>0</v>
      </c>
      <c r="I318" s="175">
        <f t="shared" si="40"/>
        <v>0</v>
      </c>
      <c r="J318" s="175">
        <f t="shared" si="40"/>
        <v>0</v>
      </c>
      <c r="K318" s="175">
        <f t="shared" si="40"/>
        <v>0</v>
      </c>
      <c r="L318" s="175">
        <f t="shared" si="40"/>
        <v>0</v>
      </c>
      <c r="M318" s="175">
        <f t="shared" si="40"/>
        <v>0</v>
      </c>
      <c r="N318" s="175">
        <f t="shared" si="40"/>
        <v>0</v>
      </c>
      <c r="O318" s="175">
        <f t="shared" si="40"/>
        <v>0</v>
      </c>
      <c r="P318" s="175">
        <f t="shared" si="40"/>
        <v>0</v>
      </c>
      <c r="Q318" s="175">
        <f t="shared" si="40"/>
        <v>0</v>
      </c>
      <c r="R318" s="175">
        <f t="shared" si="40"/>
        <v>0</v>
      </c>
      <c r="S318" s="175">
        <f t="shared" si="40"/>
        <v>0</v>
      </c>
      <c r="T318" s="175">
        <f t="shared" si="40"/>
        <v>0</v>
      </c>
      <c r="U318" s="175">
        <f t="shared" si="40"/>
        <v>0</v>
      </c>
      <c r="V318" s="175">
        <f t="shared" si="40"/>
        <v>0</v>
      </c>
      <c r="W318" s="175">
        <f t="shared" si="40"/>
        <v>0</v>
      </c>
      <c r="X318" s="175">
        <f t="shared" si="40"/>
        <v>0</v>
      </c>
      <c r="Y318" s="175">
        <f t="shared" si="40"/>
        <v>0</v>
      </c>
      <c r="Z318" s="175">
        <f t="shared" si="40"/>
        <v>0</v>
      </c>
      <c r="AA318" s="175">
        <f t="shared" si="40"/>
        <v>0</v>
      </c>
      <c r="AB318" s="175">
        <f t="shared" si="40"/>
        <v>0</v>
      </c>
      <c r="AC318" s="175">
        <f t="shared" si="40"/>
        <v>0</v>
      </c>
      <c r="AD318" s="175">
        <f t="shared" si="40"/>
        <v>0</v>
      </c>
      <c r="AE318" s="175">
        <f t="shared" si="40"/>
        <v>0</v>
      </c>
      <c r="AF318" s="175">
        <f t="shared" si="40"/>
        <v>0</v>
      </c>
      <c r="AG318" s="175">
        <f t="shared" si="40"/>
        <v>0</v>
      </c>
      <c r="AH318" s="175">
        <f t="shared" si="40"/>
        <v>0</v>
      </c>
      <c r="AI318" s="175">
        <f t="shared" si="40"/>
        <v>0</v>
      </c>
      <c r="AJ318" s="175">
        <f t="shared" si="40"/>
        <v>0</v>
      </c>
      <c r="AK318" s="175">
        <f t="shared" si="40"/>
        <v>0</v>
      </c>
      <c r="AL318" s="175">
        <f t="shared" si="40"/>
        <v>0</v>
      </c>
      <c r="AM318" s="175">
        <f t="shared" si="40"/>
        <v>0</v>
      </c>
      <c r="AN318" s="175">
        <f t="shared" si="40"/>
        <v>0</v>
      </c>
      <c r="AO318" s="175">
        <f t="shared" si="40"/>
        <v>0</v>
      </c>
      <c r="AP318" s="175">
        <f t="shared" si="40"/>
        <v>0</v>
      </c>
      <c r="AQ318" s="175">
        <f t="shared" si="40"/>
        <v>0</v>
      </c>
      <c r="AR318" s="175">
        <f t="shared" si="40"/>
        <v>0</v>
      </c>
      <c r="AS318" s="175">
        <f t="shared" si="40"/>
        <v>0</v>
      </c>
      <c r="AT318" s="175">
        <f t="shared" si="40"/>
        <v>0</v>
      </c>
      <c r="AU318" s="175">
        <f t="shared" si="40"/>
        <v>0</v>
      </c>
      <c r="AV318" s="175">
        <f t="shared" si="40"/>
        <v>0</v>
      </c>
      <c r="AW318" s="175">
        <f t="shared" si="40"/>
        <v>0</v>
      </c>
      <c r="AX318" s="175">
        <f t="shared" si="40"/>
        <v>0</v>
      </c>
      <c r="AY318" s="175">
        <f t="shared" si="40"/>
        <v>0</v>
      </c>
      <c r="AZ318" s="175">
        <f t="shared" si="40"/>
        <v>0</v>
      </c>
      <c r="BA318" s="175">
        <f t="shared" si="40"/>
        <v>0</v>
      </c>
      <c r="BB318" s="175">
        <f t="shared" si="40"/>
        <v>0</v>
      </c>
      <c r="BC318" s="175">
        <f t="shared" si="40"/>
        <v>0</v>
      </c>
      <c r="BD318" s="175">
        <f t="shared" si="40"/>
        <v>0</v>
      </c>
      <c r="BE318" s="175">
        <f t="shared" si="40"/>
        <v>0</v>
      </c>
      <c r="BF318" s="175">
        <f t="shared" si="40"/>
        <v>0</v>
      </c>
      <c r="BG318" s="175">
        <f t="shared" si="40"/>
        <v>0</v>
      </c>
      <c r="BH318" s="175">
        <f t="shared" si="40"/>
        <v>0</v>
      </c>
      <c r="BI318" s="175">
        <f t="shared" si="40"/>
        <v>0</v>
      </c>
      <c r="BJ318" s="175">
        <f t="shared" si="40"/>
        <v>0</v>
      </c>
      <c r="BK318" s="175">
        <f t="shared" si="40"/>
        <v>0</v>
      </c>
      <c r="BL318" s="175">
        <f t="shared" si="40"/>
        <v>0</v>
      </c>
      <c r="BM318" s="175">
        <f t="shared" si="40"/>
        <v>0</v>
      </c>
      <c r="BN318" s="175">
        <f t="shared" si="40"/>
        <v>0</v>
      </c>
      <c r="BO318" s="175">
        <f t="shared" si="40"/>
        <v>0</v>
      </c>
      <c r="BP318" s="175">
        <f t="shared" si="40"/>
        <v>0</v>
      </c>
      <c r="BQ318" s="175">
        <f t="shared" si="40"/>
        <v>0</v>
      </c>
      <c r="BR318" s="175">
        <f t="shared" si="40"/>
        <v>0</v>
      </c>
      <c r="BS318" s="175">
        <f t="shared" si="40"/>
        <v>0</v>
      </c>
      <c r="BT318" s="175">
        <f t="shared" si="40"/>
        <v>0</v>
      </c>
      <c r="BU318" s="175">
        <f t="shared" si="40"/>
        <v>0</v>
      </c>
      <c r="BV318" s="175">
        <f t="shared" si="40"/>
        <v>0</v>
      </c>
      <c r="BW318" s="175">
        <f t="shared" si="40"/>
        <v>0</v>
      </c>
      <c r="BX318" s="175">
        <f t="shared" si="40"/>
        <v>0</v>
      </c>
      <c r="BY318" s="175">
        <f t="shared" si="40"/>
        <v>0</v>
      </c>
      <c r="BZ318" s="175">
        <f t="shared" si="40"/>
        <v>0</v>
      </c>
      <c r="CA318" s="175">
        <f t="shared" si="40"/>
        <v>0</v>
      </c>
      <c r="CB318" s="175">
        <f t="shared" si="40"/>
        <v>0</v>
      </c>
      <c r="CC318" s="175">
        <f t="shared" si="40"/>
        <v>0</v>
      </c>
      <c r="CD318" s="175">
        <f t="shared" si="40"/>
        <v>0</v>
      </c>
      <c r="CE318" s="175">
        <f t="shared" si="40"/>
        <v>0</v>
      </c>
      <c r="CF318" s="175">
        <f t="shared" si="40"/>
        <v>0</v>
      </c>
      <c r="CG318" s="175">
        <f t="shared" si="40"/>
        <v>0</v>
      </c>
      <c r="CH318" s="175">
        <f t="shared" si="40"/>
        <v>0</v>
      </c>
      <c r="CI318" s="175">
        <f t="shared" si="40"/>
        <v>0</v>
      </c>
      <c r="CJ318" s="175">
        <f t="shared" si="40"/>
        <v>0</v>
      </c>
      <c r="CK318" s="175">
        <f t="shared" si="40"/>
        <v>0</v>
      </c>
      <c r="CL318" s="175">
        <f t="shared" si="40"/>
        <v>0</v>
      </c>
      <c r="CM318" s="175">
        <f t="shared" si="40"/>
        <v>0</v>
      </c>
      <c r="CN318" s="175">
        <f t="shared" si="40"/>
        <v>0</v>
      </c>
      <c r="CO318" s="175">
        <f t="shared" si="40"/>
        <v>0</v>
      </c>
      <c r="CP318" s="175">
        <f t="shared" si="40"/>
        <v>0</v>
      </c>
      <c r="CQ318" s="175">
        <f t="shared" si="40"/>
        <v>0</v>
      </c>
      <c r="CR318" s="175">
        <f t="shared" si="40"/>
        <v>0</v>
      </c>
      <c r="CS318" s="175">
        <f t="shared" si="40"/>
        <v>0</v>
      </c>
      <c r="CT318" s="175">
        <f t="shared" si="40"/>
        <v>0</v>
      </c>
      <c r="CU318" s="175">
        <f t="shared" si="40"/>
        <v>0</v>
      </c>
      <c r="CV318" s="175">
        <f t="shared" si="40"/>
        <v>0</v>
      </c>
      <c r="CW318" s="175">
        <f t="shared" si="40"/>
        <v>0</v>
      </c>
      <c r="CX318" s="175">
        <f t="shared" si="40"/>
        <v>0</v>
      </c>
      <c r="CY318" s="175">
        <f t="shared" si="40"/>
        <v>0</v>
      </c>
      <c r="CZ318" s="175">
        <f t="shared" si="40"/>
        <v>0</v>
      </c>
      <c r="DA318" s="1"/>
      <c r="DB318" s="1"/>
    </row>
    <row r="319" spans="1:106" ht="15.75" customHeight="1" x14ac:dyDescent="0.3">
      <c r="A319" s="14" t="s">
        <v>61</v>
      </c>
      <c r="B319" s="174">
        <f>'Economische variabelen'!I196</f>
        <v>0</v>
      </c>
      <c r="C319" s="1"/>
      <c r="D319" s="175">
        <f t="shared" ref="D319:CZ319" si="41">IF(D316&lt;$E330,$B319*$I293,0)</f>
        <v>0</v>
      </c>
      <c r="E319" s="175">
        <f t="shared" si="41"/>
        <v>0</v>
      </c>
      <c r="F319" s="175">
        <f t="shared" si="41"/>
        <v>0</v>
      </c>
      <c r="G319" s="175">
        <f t="shared" si="41"/>
        <v>0</v>
      </c>
      <c r="H319" s="175">
        <f t="shared" si="41"/>
        <v>0</v>
      </c>
      <c r="I319" s="175">
        <f t="shared" si="41"/>
        <v>0</v>
      </c>
      <c r="J319" s="175">
        <f t="shared" si="41"/>
        <v>0</v>
      </c>
      <c r="K319" s="175">
        <f t="shared" si="41"/>
        <v>0</v>
      </c>
      <c r="L319" s="175">
        <f t="shared" si="41"/>
        <v>0</v>
      </c>
      <c r="M319" s="175">
        <f t="shared" si="41"/>
        <v>0</v>
      </c>
      <c r="N319" s="175">
        <f t="shared" si="41"/>
        <v>0</v>
      </c>
      <c r="O319" s="175">
        <f t="shared" si="41"/>
        <v>0</v>
      </c>
      <c r="P319" s="175">
        <f t="shared" si="41"/>
        <v>0</v>
      </c>
      <c r="Q319" s="175">
        <f t="shared" si="41"/>
        <v>0</v>
      </c>
      <c r="R319" s="175">
        <f t="shared" si="41"/>
        <v>0</v>
      </c>
      <c r="S319" s="175">
        <f t="shared" si="41"/>
        <v>0</v>
      </c>
      <c r="T319" s="175">
        <f t="shared" si="41"/>
        <v>0</v>
      </c>
      <c r="U319" s="175">
        <f t="shared" si="41"/>
        <v>0</v>
      </c>
      <c r="V319" s="175">
        <f t="shared" si="41"/>
        <v>0</v>
      </c>
      <c r="W319" s="175">
        <f t="shared" si="41"/>
        <v>0</v>
      </c>
      <c r="X319" s="175">
        <f t="shared" si="41"/>
        <v>0</v>
      </c>
      <c r="Y319" s="175">
        <f t="shared" si="41"/>
        <v>0</v>
      </c>
      <c r="Z319" s="175">
        <f t="shared" si="41"/>
        <v>0</v>
      </c>
      <c r="AA319" s="175">
        <f t="shared" si="41"/>
        <v>0</v>
      </c>
      <c r="AB319" s="175">
        <f t="shared" si="41"/>
        <v>0</v>
      </c>
      <c r="AC319" s="175">
        <f t="shared" si="41"/>
        <v>0</v>
      </c>
      <c r="AD319" s="175">
        <f t="shared" si="41"/>
        <v>0</v>
      </c>
      <c r="AE319" s="175">
        <f t="shared" si="41"/>
        <v>0</v>
      </c>
      <c r="AF319" s="175">
        <f t="shared" si="41"/>
        <v>0</v>
      </c>
      <c r="AG319" s="175">
        <f t="shared" si="41"/>
        <v>0</v>
      </c>
      <c r="AH319" s="175">
        <f t="shared" si="41"/>
        <v>0</v>
      </c>
      <c r="AI319" s="175">
        <f t="shared" si="41"/>
        <v>0</v>
      </c>
      <c r="AJ319" s="175">
        <f t="shared" si="41"/>
        <v>0</v>
      </c>
      <c r="AK319" s="175">
        <f t="shared" si="41"/>
        <v>0</v>
      </c>
      <c r="AL319" s="175">
        <f t="shared" si="41"/>
        <v>0</v>
      </c>
      <c r="AM319" s="175">
        <f t="shared" si="41"/>
        <v>0</v>
      </c>
      <c r="AN319" s="175">
        <f t="shared" si="41"/>
        <v>0</v>
      </c>
      <c r="AO319" s="175">
        <f t="shared" si="41"/>
        <v>0</v>
      </c>
      <c r="AP319" s="175">
        <f t="shared" si="41"/>
        <v>0</v>
      </c>
      <c r="AQ319" s="175">
        <f t="shared" si="41"/>
        <v>0</v>
      </c>
      <c r="AR319" s="175">
        <f t="shared" si="41"/>
        <v>0</v>
      </c>
      <c r="AS319" s="175">
        <f t="shared" si="41"/>
        <v>0</v>
      </c>
      <c r="AT319" s="175">
        <f t="shared" si="41"/>
        <v>0</v>
      </c>
      <c r="AU319" s="175">
        <f t="shared" si="41"/>
        <v>0</v>
      </c>
      <c r="AV319" s="175">
        <f t="shared" si="41"/>
        <v>0</v>
      </c>
      <c r="AW319" s="175">
        <f t="shared" si="41"/>
        <v>0</v>
      </c>
      <c r="AX319" s="175">
        <f t="shared" si="41"/>
        <v>0</v>
      </c>
      <c r="AY319" s="175">
        <f t="shared" si="41"/>
        <v>0</v>
      </c>
      <c r="AZ319" s="175">
        <f t="shared" si="41"/>
        <v>0</v>
      </c>
      <c r="BA319" s="175">
        <f t="shared" si="41"/>
        <v>0</v>
      </c>
      <c r="BB319" s="175">
        <f t="shared" si="41"/>
        <v>0</v>
      </c>
      <c r="BC319" s="175">
        <f t="shared" si="41"/>
        <v>0</v>
      </c>
      <c r="BD319" s="175">
        <f t="shared" si="41"/>
        <v>0</v>
      </c>
      <c r="BE319" s="175">
        <f t="shared" si="41"/>
        <v>0</v>
      </c>
      <c r="BF319" s="175">
        <f t="shared" si="41"/>
        <v>0</v>
      </c>
      <c r="BG319" s="175">
        <f t="shared" si="41"/>
        <v>0</v>
      </c>
      <c r="BH319" s="175">
        <f t="shared" si="41"/>
        <v>0</v>
      </c>
      <c r="BI319" s="175">
        <f t="shared" si="41"/>
        <v>0</v>
      </c>
      <c r="BJ319" s="175">
        <f t="shared" si="41"/>
        <v>0</v>
      </c>
      <c r="BK319" s="175">
        <f t="shared" si="41"/>
        <v>0</v>
      </c>
      <c r="BL319" s="175">
        <f t="shared" si="41"/>
        <v>0</v>
      </c>
      <c r="BM319" s="175">
        <f t="shared" si="41"/>
        <v>0</v>
      </c>
      <c r="BN319" s="175">
        <f t="shared" si="41"/>
        <v>0</v>
      </c>
      <c r="BO319" s="175">
        <f t="shared" si="41"/>
        <v>0</v>
      </c>
      <c r="BP319" s="175">
        <f t="shared" si="41"/>
        <v>0</v>
      </c>
      <c r="BQ319" s="175">
        <f t="shared" si="41"/>
        <v>0</v>
      </c>
      <c r="BR319" s="175">
        <f t="shared" si="41"/>
        <v>0</v>
      </c>
      <c r="BS319" s="175">
        <f t="shared" si="41"/>
        <v>0</v>
      </c>
      <c r="BT319" s="175">
        <f t="shared" si="41"/>
        <v>0</v>
      </c>
      <c r="BU319" s="175">
        <f t="shared" si="41"/>
        <v>0</v>
      </c>
      <c r="BV319" s="175">
        <f t="shared" si="41"/>
        <v>0</v>
      </c>
      <c r="BW319" s="175">
        <f t="shared" si="41"/>
        <v>0</v>
      </c>
      <c r="BX319" s="175">
        <f t="shared" si="41"/>
        <v>0</v>
      </c>
      <c r="BY319" s="175">
        <f t="shared" si="41"/>
        <v>0</v>
      </c>
      <c r="BZ319" s="175">
        <f t="shared" si="41"/>
        <v>0</v>
      </c>
      <c r="CA319" s="175">
        <f t="shared" si="41"/>
        <v>0</v>
      </c>
      <c r="CB319" s="175">
        <f t="shared" si="41"/>
        <v>0</v>
      </c>
      <c r="CC319" s="175">
        <f t="shared" si="41"/>
        <v>0</v>
      </c>
      <c r="CD319" s="175">
        <f t="shared" si="41"/>
        <v>0</v>
      </c>
      <c r="CE319" s="175">
        <f t="shared" si="41"/>
        <v>0</v>
      </c>
      <c r="CF319" s="175">
        <f t="shared" si="41"/>
        <v>0</v>
      </c>
      <c r="CG319" s="175">
        <f t="shared" si="41"/>
        <v>0</v>
      </c>
      <c r="CH319" s="175">
        <f t="shared" si="41"/>
        <v>0</v>
      </c>
      <c r="CI319" s="175">
        <f t="shared" si="41"/>
        <v>0</v>
      </c>
      <c r="CJ319" s="175">
        <f t="shared" si="41"/>
        <v>0</v>
      </c>
      <c r="CK319" s="175">
        <f t="shared" si="41"/>
        <v>0</v>
      </c>
      <c r="CL319" s="175">
        <f t="shared" si="41"/>
        <v>0</v>
      </c>
      <c r="CM319" s="175">
        <f t="shared" si="41"/>
        <v>0</v>
      </c>
      <c r="CN319" s="175">
        <f t="shared" si="41"/>
        <v>0</v>
      </c>
      <c r="CO319" s="175">
        <f t="shared" si="41"/>
        <v>0</v>
      </c>
      <c r="CP319" s="175">
        <f t="shared" si="41"/>
        <v>0</v>
      </c>
      <c r="CQ319" s="175">
        <f t="shared" si="41"/>
        <v>0</v>
      </c>
      <c r="CR319" s="175">
        <f t="shared" si="41"/>
        <v>0</v>
      </c>
      <c r="CS319" s="175">
        <f t="shared" si="41"/>
        <v>0</v>
      </c>
      <c r="CT319" s="175">
        <f t="shared" si="41"/>
        <v>0</v>
      </c>
      <c r="CU319" s="175">
        <f t="shared" si="41"/>
        <v>0</v>
      </c>
      <c r="CV319" s="175">
        <f t="shared" si="41"/>
        <v>0</v>
      </c>
      <c r="CW319" s="175">
        <f t="shared" si="41"/>
        <v>0</v>
      </c>
      <c r="CX319" s="175">
        <f t="shared" si="41"/>
        <v>0</v>
      </c>
      <c r="CY319" s="175">
        <f t="shared" si="41"/>
        <v>0</v>
      </c>
      <c r="CZ319" s="175">
        <f t="shared" si="41"/>
        <v>0</v>
      </c>
      <c r="DA319" s="1"/>
      <c r="DB319" s="1"/>
    </row>
    <row r="320" spans="1:106" ht="15.75" customHeight="1" x14ac:dyDescent="0.3">
      <c r="A320" s="7" t="s">
        <v>65</v>
      </c>
      <c r="B320" s="174">
        <f>SUM(B318:B319)</f>
        <v>5</v>
      </c>
      <c r="C320" s="7"/>
      <c r="D320" s="176">
        <f t="shared" ref="D320:CZ320" si="42">SUM(D318:D319)</f>
        <v>0</v>
      </c>
      <c r="E320" s="176">
        <f t="shared" si="42"/>
        <v>0</v>
      </c>
      <c r="F320" s="176">
        <f t="shared" si="42"/>
        <v>0</v>
      </c>
      <c r="G320" s="176">
        <f t="shared" si="42"/>
        <v>0</v>
      </c>
      <c r="H320" s="176">
        <f t="shared" si="42"/>
        <v>0</v>
      </c>
      <c r="I320" s="176">
        <f t="shared" si="42"/>
        <v>0</v>
      </c>
      <c r="J320" s="176">
        <f t="shared" si="42"/>
        <v>0</v>
      </c>
      <c r="K320" s="176">
        <f t="shared" si="42"/>
        <v>0</v>
      </c>
      <c r="L320" s="176">
        <f t="shared" si="42"/>
        <v>0</v>
      </c>
      <c r="M320" s="176">
        <f t="shared" si="42"/>
        <v>0</v>
      </c>
      <c r="N320" s="176">
        <f t="shared" si="42"/>
        <v>0</v>
      </c>
      <c r="O320" s="176">
        <f t="shared" si="42"/>
        <v>0</v>
      </c>
      <c r="P320" s="176">
        <f t="shared" si="42"/>
        <v>0</v>
      </c>
      <c r="Q320" s="176">
        <f t="shared" si="42"/>
        <v>0</v>
      </c>
      <c r="R320" s="176">
        <f t="shared" si="42"/>
        <v>0</v>
      </c>
      <c r="S320" s="176">
        <f t="shared" si="42"/>
        <v>0</v>
      </c>
      <c r="T320" s="176">
        <f t="shared" si="42"/>
        <v>0</v>
      </c>
      <c r="U320" s="176">
        <f t="shared" si="42"/>
        <v>0</v>
      </c>
      <c r="V320" s="176">
        <f t="shared" si="42"/>
        <v>0</v>
      </c>
      <c r="W320" s="176">
        <f t="shared" si="42"/>
        <v>0</v>
      </c>
      <c r="X320" s="176">
        <f t="shared" si="42"/>
        <v>0</v>
      </c>
      <c r="Y320" s="176">
        <f t="shared" si="42"/>
        <v>0</v>
      </c>
      <c r="Z320" s="176">
        <f t="shared" si="42"/>
        <v>0</v>
      </c>
      <c r="AA320" s="176">
        <f t="shared" si="42"/>
        <v>0</v>
      </c>
      <c r="AB320" s="176">
        <f t="shared" si="42"/>
        <v>0</v>
      </c>
      <c r="AC320" s="176">
        <f t="shared" si="42"/>
        <v>0</v>
      </c>
      <c r="AD320" s="176">
        <f t="shared" si="42"/>
        <v>0</v>
      </c>
      <c r="AE320" s="176">
        <f t="shared" si="42"/>
        <v>0</v>
      </c>
      <c r="AF320" s="176">
        <f t="shared" si="42"/>
        <v>0</v>
      </c>
      <c r="AG320" s="176">
        <f t="shared" si="42"/>
        <v>0</v>
      </c>
      <c r="AH320" s="176">
        <f t="shared" si="42"/>
        <v>0</v>
      </c>
      <c r="AI320" s="176">
        <f t="shared" si="42"/>
        <v>0</v>
      </c>
      <c r="AJ320" s="176">
        <f t="shared" si="42"/>
        <v>0</v>
      </c>
      <c r="AK320" s="176">
        <f t="shared" si="42"/>
        <v>0</v>
      </c>
      <c r="AL320" s="176">
        <f t="shared" si="42"/>
        <v>0</v>
      </c>
      <c r="AM320" s="176">
        <f t="shared" si="42"/>
        <v>0</v>
      </c>
      <c r="AN320" s="176">
        <f t="shared" si="42"/>
        <v>0</v>
      </c>
      <c r="AO320" s="176">
        <f t="shared" si="42"/>
        <v>0</v>
      </c>
      <c r="AP320" s="176">
        <f t="shared" si="42"/>
        <v>0</v>
      </c>
      <c r="AQ320" s="176">
        <f t="shared" si="42"/>
        <v>0</v>
      </c>
      <c r="AR320" s="176">
        <f t="shared" si="42"/>
        <v>0</v>
      </c>
      <c r="AS320" s="176">
        <f t="shared" si="42"/>
        <v>0</v>
      </c>
      <c r="AT320" s="176">
        <f t="shared" si="42"/>
        <v>0</v>
      </c>
      <c r="AU320" s="176">
        <f t="shared" si="42"/>
        <v>0</v>
      </c>
      <c r="AV320" s="176">
        <f t="shared" si="42"/>
        <v>0</v>
      </c>
      <c r="AW320" s="176">
        <f t="shared" si="42"/>
        <v>0</v>
      </c>
      <c r="AX320" s="176">
        <f t="shared" si="42"/>
        <v>0</v>
      </c>
      <c r="AY320" s="176">
        <f t="shared" si="42"/>
        <v>0</v>
      </c>
      <c r="AZ320" s="176">
        <f t="shared" si="42"/>
        <v>0</v>
      </c>
      <c r="BA320" s="176">
        <f t="shared" si="42"/>
        <v>0</v>
      </c>
      <c r="BB320" s="176">
        <f t="shared" si="42"/>
        <v>0</v>
      </c>
      <c r="BC320" s="176">
        <f t="shared" si="42"/>
        <v>0</v>
      </c>
      <c r="BD320" s="176">
        <f t="shared" si="42"/>
        <v>0</v>
      </c>
      <c r="BE320" s="176">
        <f t="shared" si="42"/>
        <v>0</v>
      </c>
      <c r="BF320" s="176">
        <f t="shared" si="42"/>
        <v>0</v>
      </c>
      <c r="BG320" s="176">
        <f t="shared" si="42"/>
        <v>0</v>
      </c>
      <c r="BH320" s="176">
        <f t="shared" si="42"/>
        <v>0</v>
      </c>
      <c r="BI320" s="176">
        <f t="shared" si="42"/>
        <v>0</v>
      </c>
      <c r="BJ320" s="176">
        <f t="shared" si="42"/>
        <v>0</v>
      </c>
      <c r="BK320" s="176">
        <f t="shared" si="42"/>
        <v>0</v>
      </c>
      <c r="BL320" s="176">
        <f t="shared" si="42"/>
        <v>0</v>
      </c>
      <c r="BM320" s="176">
        <f t="shared" si="42"/>
        <v>0</v>
      </c>
      <c r="BN320" s="176">
        <f t="shared" si="42"/>
        <v>0</v>
      </c>
      <c r="BO320" s="176">
        <f t="shared" si="42"/>
        <v>0</v>
      </c>
      <c r="BP320" s="176">
        <f t="shared" si="42"/>
        <v>0</v>
      </c>
      <c r="BQ320" s="176">
        <f t="shared" si="42"/>
        <v>0</v>
      </c>
      <c r="BR320" s="176">
        <f t="shared" si="42"/>
        <v>0</v>
      </c>
      <c r="BS320" s="176">
        <f t="shared" si="42"/>
        <v>0</v>
      </c>
      <c r="BT320" s="176">
        <f t="shared" si="42"/>
        <v>0</v>
      </c>
      <c r="BU320" s="176">
        <f t="shared" si="42"/>
        <v>0</v>
      </c>
      <c r="BV320" s="176">
        <f t="shared" si="42"/>
        <v>0</v>
      </c>
      <c r="BW320" s="176">
        <f t="shared" si="42"/>
        <v>0</v>
      </c>
      <c r="BX320" s="176">
        <f t="shared" si="42"/>
        <v>0</v>
      </c>
      <c r="BY320" s="176">
        <f t="shared" si="42"/>
        <v>0</v>
      </c>
      <c r="BZ320" s="176">
        <f t="shared" si="42"/>
        <v>0</v>
      </c>
      <c r="CA320" s="176">
        <f t="shared" si="42"/>
        <v>0</v>
      </c>
      <c r="CB320" s="176">
        <f t="shared" si="42"/>
        <v>0</v>
      </c>
      <c r="CC320" s="176">
        <f t="shared" si="42"/>
        <v>0</v>
      </c>
      <c r="CD320" s="176">
        <f t="shared" si="42"/>
        <v>0</v>
      </c>
      <c r="CE320" s="176">
        <f t="shared" si="42"/>
        <v>0</v>
      </c>
      <c r="CF320" s="176">
        <f t="shared" si="42"/>
        <v>0</v>
      </c>
      <c r="CG320" s="176">
        <f t="shared" si="42"/>
        <v>0</v>
      </c>
      <c r="CH320" s="176">
        <f t="shared" si="42"/>
        <v>0</v>
      </c>
      <c r="CI320" s="176">
        <f t="shared" si="42"/>
        <v>0</v>
      </c>
      <c r="CJ320" s="176">
        <f t="shared" si="42"/>
        <v>0</v>
      </c>
      <c r="CK320" s="176">
        <f t="shared" si="42"/>
        <v>0</v>
      </c>
      <c r="CL320" s="176">
        <f t="shared" si="42"/>
        <v>0</v>
      </c>
      <c r="CM320" s="176">
        <f t="shared" si="42"/>
        <v>0</v>
      </c>
      <c r="CN320" s="176">
        <f t="shared" si="42"/>
        <v>0</v>
      </c>
      <c r="CO320" s="176">
        <f t="shared" si="42"/>
        <v>0</v>
      </c>
      <c r="CP320" s="176">
        <f t="shared" si="42"/>
        <v>0</v>
      </c>
      <c r="CQ320" s="176">
        <f t="shared" si="42"/>
        <v>0</v>
      </c>
      <c r="CR320" s="176">
        <f t="shared" si="42"/>
        <v>0</v>
      </c>
      <c r="CS320" s="176">
        <f t="shared" si="42"/>
        <v>0</v>
      </c>
      <c r="CT320" s="176">
        <f t="shared" si="42"/>
        <v>0</v>
      </c>
      <c r="CU320" s="176">
        <f t="shared" si="42"/>
        <v>0</v>
      </c>
      <c r="CV320" s="176">
        <f t="shared" si="42"/>
        <v>0</v>
      </c>
      <c r="CW320" s="176">
        <f t="shared" si="42"/>
        <v>0</v>
      </c>
      <c r="CX320" s="176">
        <f t="shared" si="42"/>
        <v>0</v>
      </c>
      <c r="CY320" s="176">
        <f t="shared" si="42"/>
        <v>0</v>
      </c>
      <c r="CZ320" s="176">
        <f t="shared" si="42"/>
        <v>0</v>
      </c>
      <c r="DA320" s="1"/>
      <c r="DB320" s="1"/>
    </row>
    <row r="321" spans="1:106" ht="15.75" customHeight="1" x14ac:dyDescent="0.3">
      <c r="A321" s="14"/>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row>
    <row r="322" spans="1:106" ht="15.75" customHeight="1" x14ac:dyDescent="0.3">
      <c r="A322" s="11" t="s">
        <v>111</v>
      </c>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row>
    <row r="323" spans="1:106" ht="15.75" customHeight="1" x14ac:dyDescent="0.3">
      <c r="A323" s="14" t="s">
        <v>262</v>
      </c>
      <c r="B323" s="174">
        <f>'Economische variabelen'!I195</f>
        <v>5</v>
      </c>
      <c r="C323" s="1"/>
      <c r="D323" s="175">
        <f t="shared" ref="D323:CZ323" si="43">IF(D316&lt;$E338,$B323*$I293,0)</f>
        <v>0</v>
      </c>
      <c r="E323" s="175">
        <f t="shared" si="43"/>
        <v>0</v>
      </c>
      <c r="F323" s="175">
        <f t="shared" si="43"/>
        <v>0</v>
      </c>
      <c r="G323" s="175">
        <f t="shared" si="43"/>
        <v>0</v>
      </c>
      <c r="H323" s="175">
        <f t="shared" si="43"/>
        <v>0</v>
      </c>
      <c r="I323" s="175">
        <f t="shared" si="43"/>
        <v>0</v>
      </c>
      <c r="J323" s="175">
        <f t="shared" si="43"/>
        <v>0</v>
      </c>
      <c r="K323" s="175">
        <f t="shared" si="43"/>
        <v>0</v>
      </c>
      <c r="L323" s="175">
        <f t="shared" si="43"/>
        <v>0</v>
      </c>
      <c r="M323" s="175">
        <f t="shared" si="43"/>
        <v>0</v>
      </c>
      <c r="N323" s="175">
        <f t="shared" si="43"/>
        <v>0</v>
      </c>
      <c r="O323" s="175">
        <f t="shared" si="43"/>
        <v>0</v>
      </c>
      <c r="P323" s="175">
        <f t="shared" si="43"/>
        <v>0</v>
      </c>
      <c r="Q323" s="175">
        <f t="shared" si="43"/>
        <v>0</v>
      </c>
      <c r="R323" s="175">
        <f t="shared" si="43"/>
        <v>0</v>
      </c>
      <c r="S323" s="175">
        <f t="shared" si="43"/>
        <v>0</v>
      </c>
      <c r="T323" s="175">
        <f t="shared" si="43"/>
        <v>0</v>
      </c>
      <c r="U323" s="175">
        <f t="shared" si="43"/>
        <v>0</v>
      </c>
      <c r="V323" s="175">
        <f t="shared" si="43"/>
        <v>0</v>
      </c>
      <c r="W323" s="175">
        <f t="shared" si="43"/>
        <v>0</v>
      </c>
      <c r="X323" s="175">
        <f t="shared" si="43"/>
        <v>0</v>
      </c>
      <c r="Y323" s="175">
        <f t="shared" si="43"/>
        <v>0</v>
      </c>
      <c r="Z323" s="175">
        <f t="shared" si="43"/>
        <v>0</v>
      </c>
      <c r="AA323" s="175">
        <f t="shared" si="43"/>
        <v>0</v>
      </c>
      <c r="AB323" s="175">
        <f t="shared" si="43"/>
        <v>0</v>
      </c>
      <c r="AC323" s="175">
        <f t="shared" si="43"/>
        <v>0</v>
      </c>
      <c r="AD323" s="175">
        <f t="shared" si="43"/>
        <v>0</v>
      </c>
      <c r="AE323" s="175">
        <f t="shared" si="43"/>
        <v>0</v>
      </c>
      <c r="AF323" s="175">
        <f t="shared" si="43"/>
        <v>0</v>
      </c>
      <c r="AG323" s="175">
        <f t="shared" si="43"/>
        <v>0</v>
      </c>
      <c r="AH323" s="175">
        <f t="shared" si="43"/>
        <v>0</v>
      </c>
      <c r="AI323" s="175">
        <f t="shared" si="43"/>
        <v>0</v>
      </c>
      <c r="AJ323" s="175">
        <f t="shared" si="43"/>
        <v>0</v>
      </c>
      <c r="AK323" s="175">
        <f t="shared" si="43"/>
        <v>0</v>
      </c>
      <c r="AL323" s="175">
        <f t="shared" si="43"/>
        <v>0</v>
      </c>
      <c r="AM323" s="175">
        <f t="shared" si="43"/>
        <v>0</v>
      </c>
      <c r="AN323" s="175">
        <f t="shared" si="43"/>
        <v>0</v>
      </c>
      <c r="AO323" s="175">
        <f t="shared" si="43"/>
        <v>0</v>
      </c>
      <c r="AP323" s="175">
        <f t="shared" si="43"/>
        <v>0</v>
      </c>
      <c r="AQ323" s="175">
        <f t="shared" si="43"/>
        <v>0</v>
      </c>
      <c r="AR323" s="175">
        <f t="shared" si="43"/>
        <v>0</v>
      </c>
      <c r="AS323" s="175">
        <f t="shared" si="43"/>
        <v>0</v>
      </c>
      <c r="AT323" s="175">
        <f t="shared" si="43"/>
        <v>0</v>
      </c>
      <c r="AU323" s="175">
        <f t="shared" si="43"/>
        <v>0</v>
      </c>
      <c r="AV323" s="175">
        <f t="shared" si="43"/>
        <v>0</v>
      </c>
      <c r="AW323" s="175">
        <f t="shared" si="43"/>
        <v>0</v>
      </c>
      <c r="AX323" s="175">
        <f t="shared" si="43"/>
        <v>0</v>
      </c>
      <c r="AY323" s="175">
        <f t="shared" si="43"/>
        <v>0</v>
      </c>
      <c r="AZ323" s="175">
        <f t="shared" si="43"/>
        <v>0</v>
      </c>
      <c r="BA323" s="175">
        <f t="shared" si="43"/>
        <v>0</v>
      </c>
      <c r="BB323" s="175">
        <f t="shared" si="43"/>
        <v>0</v>
      </c>
      <c r="BC323" s="175">
        <f t="shared" si="43"/>
        <v>0</v>
      </c>
      <c r="BD323" s="175">
        <f t="shared" si="43"/>
        <v>0</v>
      </c>
      <c r="BE323" s="175">
        <f t="shared" si="43"/>
        <v>0</v>
      </c>
      <c r="BF323" s="175">
        <f t="shared" si="43"/>
        <v>0</v>
      </c>
      <c r="BG323" s="175">
        <f t="shared" si="43"/>
        <v>0</v>
      </c>
      <c r="BH323" s="175">
        <f t="shared" si="43"/>
        <v>0</v>
      </c>
      <c r="BI323" s="175">
        <f t="shared" si="43"/>
        <v>0</v>
      </c>
      <c r="BJ323" s="175">
        <f t="shared" si="43"/>
        <v>0</v>
      </c>
      <c r="BK323" s="175">
        <f t="shared" si="43"/>
        <v>0</v>
      </c>
      <c r="BL323" s="175">
        <f t="shared" si="43"/>
        <v>0</v>
      </c>
      <c r="BM323" s="175">
        <f t="shared" si="43"/>
        <v>0</v>
      </c>
      <c r="BN323" s="175">
        <f t="shared" si="43"/>
        <v>0</v>
      </c>
      <c r="BO323" s="175">
        <f t="shared" si="43"/>
        <v>0</v>
      </c>
      <c r="BP323" s="175">
        <f t="shared" si="43"/>
        <v>0</v>
      </c>
      <c r="BQ323" s="175">
        <f t="shared" si="43"/>
        <v>0</v>
      </c>
      <c r="BR323" s="175">
        <f t="shared" si="43"/>
        <v>0</v>
      </c>
      <c r="BS323" s="175">
        <f t="shared" si="43"/>
        <v>0</v>
      </c>
      <c r="BT323" s="175">
        <f t="shared" si="43"/>
        <v>0</v>
      </c>
      <c r="BU323" s="175">
        <f t="shared" si="43"/>
        <v>0</v>
      </c>
      <c r="BV323" s="175">
        <f t="shared" si="43"/>
        <v>0</v>
      </c>
      <c r="BW323" s="175">
        <f t="shared" si="43"/>
        <v>0</v>
      </c>
      <c r="BX323" s="175">
        <f t="shared" si="43"/>
        <v>0</v>
      </c>
      <c r="BY323" s="175">
        <f t="shared" si="43"/>
        <v>0</v>
      </c>
      <c r="BZ323" s="175">
        <f t="shared" si="43"/>
        <v>0</v>
      </c>
      <c r="CA323" s="175">
        <f t="shared" si="43"/>
        <v>0</v>
      </c>
      <c r="CB323" s="175">
        <f t="shared" si="43"/>
        <v>0</v>
      </c>
      <c r="CC323" s="175">
        <f t="shared" si="43"/>
        <v>0</v>
      </c>
      <c r="CD323" s="175">
        <f t="shared" si="43"/>
        <v>0</v>
      </c>
      <c r="CE323" s="175">
        <f t="shared" si="43"/>
        <v>0</v>
      </c>
      <c r="CF323" s="175">
        <f t="shared" si="43"/>
        <v>0</v>
      </c>
      <c r="CG323" s="175">
        <f t="shared" si="43"/>
        <v>0</v>
      </c>
      <c r="CH323" s="175">
        <f t="shared" si="43"/>
        <v>0</v>
      </c>
      <c r="CI323" s="175">
        <f t="shared" si="43"/>
        <v>0</v>
      </c>
      <c r="CJ323" s="175">
        <f t="shared" si="43"/>
        <v>0</v>
      </c>
      <c r="CK323" s="175">
        <f t="shared" si="43"/>
        <v>0</v>
      </c>
      <c r="CL323" s="175">
        <f t="shared" si="43"/>
        <v>0</v>
      </c>
      <c r="CM323" s="175">
        <f t="shared" si="43"/>
        <v>0</v>
      </c>
      <c r="CN323" s="175">
        <f t="shared" si="43"/>
        <v>0</v>
      </c>
      <c r="CO323" s="175">
        <f t="shared" si="43"/>
        <v>0</v>
      </c>
      <c r="CP323" s="175">
        <f t="shared" si="43"/>
        <v>0</v>
      </c>
      <c r="CQ323" s="175">
        <f t="shared" si="43"/>
        <v>0</v>
      </c>
      <c r="CR323" s="175">
        <f t="shared" si="43"/>
        <v>0</v>
      </c>
      <c r="CS323" s="175">
        <f t="shared" si="43"/>
        <v>0</v>
      </c>
      <c r="CT323" s="175">
        <f t="shared" si="43"/>
        <v>0</v>
      </c>
      <c r="CU323" s="175">
        <f t="shared" si="43"/>
        <v>0</v>
      </c>
      <c r="CV323" s="175">
        <f t="shared" si="43"/>
        <v>0</v>
      </c>
      <c r="CW323" s="175">
        <f t="shared" si="43"/>
        <v>0</v>
      </c>
      <c r="CX323" s="175">
        <f t="shared" si="43"/>
        <v>0</v>
      </c>
      <c r="CY323" s="175">
        <f t="shared" si="43"/>
        <v>0</v>
      </c>
      <c r="CZ323" s="175">
        <f t="shared" si="43"/>
        <v>0</v>
      </c>
      <c r="DA323" s="1"/>
      <c r="DB323" s="1"/>
    </row>
    <row r="324" spans="1:106" ht="15.75" customHeight="1" x14ac:dyDescent="0.3">
      <c r="A324" s="14" t="s">
        <v>61</v>
      </c>
      <c r="B324" s="174">
        <f>'Economische variabelen'!I196</f>
        <v>0</v>
      </c>
      <c r="C324" s="1"/>
      <c r="D324" s="175">
        <f t="shared" ref="D324:CZ324" si="44">IF(D316&lt;$E338,$B324*$I293,0)</f>
        <v>0</v>
      </c>
      <c r="E324" s="175">
        <f t="shared" si="44"/>
        <v>0</v>
      </c>
      <c r="F324" s="175">
        <f t="shared" si="44"/>
        <v>0</v>
      </c>
      <c r="G324" s="175">
        <f t="shared" si="44"/>
        <v>0</v>
      </c>
      <c r="H324" s="175">
        <f t="shared" si="44"/>
        <v>0</v>
      </c>
      <c r="I324" s="175">
        <f t="shared" si="44"/>
        <v>0</v>
      </c>
      <c r="J324" s="175">
        <f t="shared" si="44"/>
        <v>0</v>
      </c>
      <c r="K324" s="175">
        <f t="shared" si="44"/>
        <v>0</v>
      </c>
      <c r="L324" s="175">
        <f t="shared" si="44"/>
        <v>0</v>
      </c>
      <c r="M324" s="175">
        <f t="shared" si="44"/>
        <v>0</v>
      </c>
      <c r="N324" s="175">
        <f t="shared" si="44"/>
        <v>0</v>
      </c>
      <c r="O324" s="175">
        <f t="shared" si="44"/>
        <v>0</v>
      </c>
      <c r="P324" s="175">
        <f t="shared" si="44"/>
        <v>0</v>
      </c>
      <c r="Q324" s="175">
        <f t="shared" si="44"/>
        <v>0</v>
      </c>
      <c r="R324" s="175">
        <f t="shared" si="44"/>
        <v>0</v>
      </c>
      <c r="S324" s="175">
        <f t="shared" si="44"/>
        <v>0</v>
      </c>
      <c r="T324" s="175">
        <f t="shared" si="44"/>
        <v>0</v>
      </c>
      <c r="U324" s="175">
        <f t="shared" si="44"/>
        <v>0</v>
      </c>
      <c r="V324" s="175">
        <f t="shared" si="44"/>
        <v>0</v>
      </c>
      <c r="W324" s="175">
        <f t="shared" si="44"/>
        <v>0</v>
      </c>
      <c r="X324" s="175">
        <f t="shared" si="44"/>
        <v>0</v>
      </c>
      <c r="Y324" s="175">
        <f t="shared" si="44"/>
        <v>0</v>
      </c>
      <c r="Z324" s="175">
        <f t="shared" si="44"/>
        <v>0</v>
      </c>
      <c r="AA324" s="175">
        <f t="shared" si="44"/>
        <v>0</v>
      </c>
      <c r="AB324" s="175">
        <f t="shared" si="44"/>
        <v>0</v>
      </c>
      <c r="AC324" s="175">
        <f t="shared" si="44"/>
        <v>0</v>
      </c>
      <c r="AD324" s="175">
        <f t="shared" si="44"/>
        <v>0</v>
      </c>
      <c r="AE324" s="175">
        <f t="shared" si="44"/>
        <v>0</v>
      </c>
      <c r="AF324" s="175">
        <f t="shared" si="44"/>
        <v>0</v>
      </c>
      <c r="AG324" s="175">
        <f t="shared" si="44"/>
        <v>0</v>
      </c>
      <c r="AH324" s="175">
        <f t="shared" si="44"/>
        <v>0</v>
      </c>
      <c r="AI324" s="175">
        <f t="shared" si="44"/>
        <v>0</v>
      </c>
      <c r="AJ324" s="175">
        <f t="shared" si="44"/>
        <v>0</v>
      </c>
      <c r="AK324" s="175">
        <f t="shared" si="44"/>
        <v>0</v>
      </c>
      <c r="AL324" s="175">
        <f t="shared" si="44"/>
        <v>0</v>
      </c>
      <c r="AM324" s="175">
        <f t="shared" si="44"/>
        <v>0</v>
      </c>
      <c r="AN324" s="175">
        <f t="shared" si="44"/>
        <v>0</v>
      </c>
      <c r="AO324" s="175">
        <f t="shared" si="44"/>
        <v>0</v>
      </c>
      <c r="AP324" s="175">
        <f t="shared" si="44"/>
        <v>0</v>
      </c>
      <c r="AQ324" s="175">
        <f t="shared" si="44"/>
        <v>0</v>
      </c>
      <c r="AR324" s="175">
        <f t="shared" si="44"/>
        <v>0</v>
      </c>
      <c r="AS324" s="175">
        <f t="shared" si="44"/>
        <v>0</v>
      </c>
      <c r="AT324" s="175">
        <f t="shared" si="44"/>
        <v>0</v>
      </c>
      <c r="AU324" s="175">
        <f t="shared" si="44"/>
        <v>0</v>
      </c>
      <c r="AV324" s="175">
        <f t="shared" si="44"/>
        <v>0</v>
      </c>
      <c r="AW324" s="175">
        <f t="shared" si="44"/>
        <v>0</v>
      </c>
      <c r="AX324" s="175">
        <f t="shared" si="44"/>
        <v>0</v>
      </c>
      <c r="AY324" s="175">
        <f t="shared" si="44"/>
        <v>0</v>
      </c>
      <c r="AZ324" s="175">
        <f t="shared" si="44"/>
        <v>0</v>
      </c>
      <c r="BA324" s="175">
        <f t="shared" si="44"/>
        <v>0</v>
      </c>
      <c r="BB324" s="175">
        <f t="shared" si="44"/>
        <v>0</v>
      </c>
      <c r="BC324" s="175">
        <f t="shared" si="44"/>
        <v>0</v>
      </c>
      <c r="BD324" s="175">
        <f t="shared" si="44"/>
        <v>0</v>
      </c>
      <c r="BE324" s="175">
        <f t="shared" si="44"/>
        <v>0</v>
      </c>
      <c r="BF324" s="175">
        <f t="shared" si="44"/>
        <v>0</v>
      </c>
      <c r="BG324" s="175">
        <f t="shared" si="44"/>
        <v>0</v>
      </c>
      <c r="BH324" s="175">
        <f t="shared" si="44"/>
        <v>0</v>
      </c>
      <c r="BI324" s="175">
        <f t="shared" si="44"/>
        <v>0</v>
      </c>
      <c r="BJ324" s="175">
        <f t="shared" si="44"/>
        <v>0</v>
      </c>
      <c r="BK324" s="175">
        <f t="shared" si="44"/>
        <v>0</v>
      </c>
      <c r="BL324" s="175">
        <f t="shared" si="44"/>
        <v>0</v>
      </c>
      <c r="BM324" s="175">
        <f t="shared" si="44"/>
        <v>0</v>
      </c>
      <c r="BN324" s="175">
        <f t="shared" si="44"/>
        <v>0</v>
      </c>
      <c r="BO324" s="175">
        <f t="shared" si="44"/>
        <v>0</v>
      </c>
      <c r="BP324" s="175">
        <f t="shared" si="44"/>
        <v>0</v>
      </c>
      <c r="BQ324" s="175">
        <f t="shared" si="44"/>
        <v>0</v>
      </c>
      <c r="BR324" s="175">
        <f t="shared" si="44"/>
        <v>0</v>
      </c>
      <c r="BS324" s="175">
        <f t="shared" si="44"/>
        <v>0</v>
      </c>
      <c r="BT324" s="175">
        <f t="shared" si="44"/>
        <v>0</v>
      </c>
      <c r="BU324" s="175">
        <f t="shared" si="44"/>
        <v>0</v>
      </c>
      <c r="BV324" s="175">
        <f t="shared" si="44"/>
        <v>0</v>
      </c>
      <c r="BW324" s="175">
        <f t="shared" si="44"/>
        <v>0</v>
      </c>
      <c r="BX324" s="175">
        <f t="shared" si="44"/>
        <v>0</v>
      </c>
      <c r="BY324" s="175">
        <f t="shared" si="44"/>
        <v>0</v>
      </c>
      <c r="BZ324" s="175">
        <f t="shared" si="44"/>
        <v>0</v>
      </c>
      <c r="CA324" s="175">
        <f t="shared" si="44"/>
        <v>0</v>
      </c>
      <c r="CB324" s="175">
        <f t="shared" si="44"/>
        <v>0</v>
      </c>
      <c r="CC324" s="175">
        <f t="shared" si="44"/>
        <v>0</v>
      </c>
      <c r="CD324" s="175">
        <f t="shared" si="44"/>
        <v>0</v>
      </c>
      <c r="CE324" s="175">
        <f t="shared" si="44"/>
        <v>0</v>
      </c>
      <c r="CF324" s="175">
        <f t="shared" si="44"/>
        <v>0</v>
      </c>
      <c r="CG324" s="175">
        <f t="shared" si="44"/>
        <v>0</v>
      </c>
      <c r="CH324" s="175">
        <f t="shared" si="44"/>
        <v>0</v>
      </c>
      <c r="CI324" s="175">
        <f t="shared" si="44"/>
        <v>0</v>
      </c>
      <c r="CJ324" s="175">
        <f t="shared" si="44"/>
        <v>0</v>
      </c>
      <c r="CK324" s="175">
        <f t="shared" si="44"/>
        <v>0</v>
      </c>
      <c r="CL324" s="175">
        <f t="shared" si="44"/>
        <v>0</v>
      </c>
      <c r="CM324" s="175">
        <f t="shared" si="44"/>
        <v>0</v>
      </c>
      <c r="CN324" s="175">
        <f t="shared" si="44"/>
        <v>0</v>
      </c>
      <c r="CO324" s="175">
        <f t="shared" si="44"/>
        <v>0</v>
      </c>
      <c r="CP324" s="175">
        <f t="shared" si="44"/>
        <v>0</v>
      </c>
      <c r="CQ324" s="175">
        <f t="shared" si="44"/>
        <v>0</v>
      </c>
      <c r="CR324" s="175">
        <f t="shared" si="44"/>
        <v>0</v>
      </c>
      <c r="CS324" s="175">
        <f t="shared" si="44"/>
        <v>0</v>
      </c>
      <c r="CT324" s="175">
        <f t="shared" si="44"/>
        <v>0</v>
      </c>
      <c r="CU324" s="175">
        <f t="shared" si="44"/>
        <v>0</v>
      </c>
      <c r="CV324" s="175">
        <f t="shared" si="44"/>
        <v>0</v>
      </c>
      <c r="CW324" s="175">
        <f t="shared" si="44"/>
        <v>0</v>
      </c>
      <c r="CX324" s="175">
        <f t="shared" si="44"/>
        <v>0</v>
      </c>
      <c r="CY324" s="175">
        <f t="shared" si="44"/>
        <v>0</v>
      </c>
      <c r="CZ324" s="175">
        <f t="shared" si="44"/>
        <v>0</v>
      </c>
      <c r="DA324" s="1"/>
      <c r="DB324" s="1"/>
    </row>
    <row r="325" spans="1:106" ht="15.75" customHeight="1" x14ac:dyDescent="0.3">
      <c r="A325" s="7" t="s">
        <v>263</v>
      </c>
      <c r="B325" s="174">
        <f>SUM(B323:B324)</f>
        <v>5</v>
      </c>
      <c r="C325" s="7"/>
      <c r="D325" s="176">
        <f t="shared" ref="D325:CZ325" si="45">SUM(D323:D324)</f>
        <v>0</v>
      </c>
      <c r="E325" s="176">
        <f t="shared" si="45"/>
        <v>0</v>
      </c>
      <c r="F325" s="176">
        <f t="shared" si="45"/>
        <v>0</v>
      </c>
      <c r="G325" s="176">
        <f t="shared" si="45"/>
        <v>0</v>
      </c>
      <c r="H325" s="176">
        <f t="shared" si="45"/>
        <v>0</v>
      </c>
      <c r="I325" s="176">
        <f t="shared" si="45"/>
        <v>0</v>
      </c>
      <c r="J325" s="176">
        <f t="shared" si="45"/>
        <v>0</v>
      </c>
      <c r="K325" s="176">
        <f t="shared" si="45"/>
        <v>0</v>
      </c>
      <c r="L325" s="176">
        <f t="shared" si="45"/>
        <v>0</v>
      </c>
      <c r="M325" s="176">
        <f t="shared" si="45"/>
        <v>0</v>
      </c>
      <c r="N325" s="176">
        <f t="shared" si="45"/>
        <v>0</v>
      </c>
      <c r="O325" s="176">
        <f t="shared" si="45"/>
        <v>0</v>
      </c>
      <c r="P325" s="176">
        <f t="shared" si="45"/>
        <v>0</v>
      </c>
      <c r="Q325" s="176">
        <f t="shared" si="45"/>
        <v>0</v>
      </c>
      <c r="R325" s="176">
        <f t="shared" si="45"/>
        <v>0</v>
      </c>
      <c r="S325" s="176">
        <f t="shared" si="45"/>
        <v>0</v>
      </c>
      <c r="T325" s="176">
        <f t="shared" si="45"/>
        <v>0</v>
      </c>
      <c r="U325" s="176">
        <f t="shared" si="45"/>
        <v>0</v>
      </c>
      <c r="V325" s="176">
        <f t="shared" si="45"/>
        <v>0</v>
      </c>
      <c r="W325" s="176">
        <f t="shared" si="45"/>
        <v>0</v>
      </c>
      <c r="X325" s="176">
        <f t="shared" si="45"/>
        <v>0</v>
      </c>
      <c r="Y325" s="176">
        <f t="shared" si="45"/>
        <v>0</v>
      </c>
      <c r="Z325" s="176">
        <f t="shared" si="45"/>
        <v>0</v>
      </c>
      <c r="AA325" s="176">
        <f t="shared" si="45"/>
        <v>0</v>
      </c>
      <c r="AB325" s="176">
        <f t="shared" si="45"/>
        <v>0</v>
      </c>
      <c r="AC325" s="176">
        <f t="shared" si="45"/>
        <v>0</v>
      </c>
      <c r="AD325" s="176">
        <f t="shared" si="45"/>
        <v>0</v>
      </c>
      <c r="AE325" s="176">
        <f t="shared" si="45"/>
        <v>0</v>
      </c>
      <c r="AF325" s="176">
        <f t="shared" si="45"/>
        <v>0</v>
      </c>
      <c r="AG325" s="176">
        <f t="shared" si="45"/>
        <v>0</v>
      </c>
      <c r="AH325" s="176">
        <f t="shared" si="45"/>
        <v>0</v>
      </c>
      <c r="AI325" s="176">
        <f t="shared" si="45"/>
        <v>0</v>
      </c>
      <c r="AJ325" s="176">
        <f t="shared" si="45"/>
        <v>0</v>
      </c>
      <c r="AK325" s="176">
        <f t="shared" si="45"/>
        <v>0</v>
      </c>
      <c r="AL325" s="176">
        <f t="shared" si="45"/>
        <v>0</v>
      </c>
      <c r="AM325" s="176">
        <f t="shared" si="45"/>
        <v>0</v>
      </c>
      <c r="AN325" s="176">
        <f t="shared" si="45"/>
        <v>0</v>
      </c>
      <c r="AO325" s="176">
        <f t="shared" si="45"/>
        <v>0</v>
      </c>
      <c r="AP325" s="176">
        <f t="shared" si="45"/>
        <v>0</v>
      </c>
      <c r="AQ325" s="176">
        <f t="shared" si="45"/>
        <v>0</v>
      </c>
      <c r="AR325" s="176">
        <f t="shared" si="45"/>
        <v>0</v>
      </c>
      <c r="AS325" s="176">
        <f t="shared" si="45"/>
        <v>0</v>
      </c>
      <c r="AT325" s="176">
        <f t="shared" si="45"/>
        <v>0</v>
      </c>
      <c r="AU325" s="176">
        <f t="shared" si="45"/>
        <v>0</v>
      </c>
      <c r="AV325" s="176">
        <f t="shared" si="45"/>
        <v>0</v>
      </c>
      <c r="AW325" s="176">
        <f t="shared" si="45"/>
        <v>0</v>
      </c>
      <c r="AX325" s="176">
        <f t="shared" si="45"/>
        <v>0</v>
      </c>
      <c r="AY325" s="176">
        <f t="shared" si="45"/>
        <v>0</v>
      </c>
      <c r="AZ325" s="176">
        <f t="shared" si="45"/>
        <v>0</v>
      </c>
      <c r="BA325" s="176">
        <f t="shared" si="45"/>
        <v>0</v>
      </c>
      <c r="BB325" s="176">
        <f t="shared" si="45"/>
        <v>0</v>
      </c>
      <c r="BC325" s="176">
        <f t="shared" si="45"/>
        <v>0</v>
      </c>
      <c r="BD325" s="176">
        <f t="shared" si="45"/>
        <v>0</v>
      </c>
      <c r="BE325" s="176">
        <f t="shared" si="45"/>
        <v>0</v>
      </c>
      <c r="BF325" s="176">
        <f t="shared" si="45"/>
        <v>0</v>
      </c>
      <c r="BG325" s="176">
        <f t="shared" si="45"/>
        <v>0</v>
      </c>
      <c r="BH325" s="176">
        <f t="shared" si="45"/>
        <v>0</v>
      </c>
      <c r="BI325" s="176">
        <f t="shared" si="45"/>
        <v>0</v>
      </c>
      <c r="BJ325" s="176">
        <f t="shared" si="45"/>
        <v>0</v>
      </c>
      <c r="BK325" s="176">
        <f t="shared" si="45"/>
        <v>0</v>
      </c>
      <c r="BL325" s="176">
        <f t="shared" si="45"/>
        <v>0</v>
      </c>
      <c r="BM325" s="176">
        <f t="shared" si="45"/>
        <v>0</v>
      </c>
      <c r="BN325" s="176">
        <f t="shared" si="45"/>
        <v>0</v>
      </c>
      <c r="BO325" s="176">
        <f t="shared" si="45"/>
        <v>0</v>
      </c>
      <c r="BP325" s="176">
        <f t="shared" si="45"/>
        <v>0</v>
      </c>
      <c r="BQ325" s="176">
        <f t="shared" si="45"/>
        <v>0</v>
      </c>
      <c r="BR325" s="176">
        <f t="shared" si="45"/>
        <v>0</v>
      </c>
      <c r="BS325" s="176">
        <f t="shared" si="45"/>
        <v>0</v>
      </c>
      <c r="BT325" s="176">
        <f t="shared" si="45"/>
        <v>0</v>
      </c>
      <c r="BU325" s="176">
        <f t="shared" si="45"/>
        <v>0</v>
      </c>
      <c r="BV325" s="176">
        <f t="shared" si="45"/>
        <v>0</v>
      </c>
      <c r="BW325" s="176">
        <f t="shared" si="45"/>
        <v>0</v>
      </c>
      <c r="BX325" s="176">
        <f t="shared" si="45"/>
        <v>0</v>
      </c>
      <c r="BY325" s="176">
        <f t="shared" si="45"/>
        <v>0</v>
      </c>
      <c r="BZ325" s="176">
        <f t="shared" si="45"/>
        <v>0</v>
      </c>
      <c r="CA325" s="176">
        <f t="shared" si="45"/>
        <v>0</v>
      </c>
      <c r="CB325" s="176">
        <f t="shared" si="45"/>
        <v>0</v>
      </c>
      <c r="CC325" s="176">
        <f t="shared" si="45"/>
        <v>0</v>
      </c>
      <c r="CD325" s="176">
        <f t="shared" si="45"/>
        <v>0</v>
      </c>
      <c r="CE325" s="176">
        <f t="shared" si="45"/>
        <v>0</v>
      </c>
      <c r="CF325" s="176">
        <f t="shared" si="45"/>
        <v>0</v>
      </c>
      <c r="CG325" s="176">
        <f t="shared" si="45"/>
        <v>0</v>
      </c>
      <c r="CH325" s="176">
        <f t="shared" si="45"/>
        <v>0</v>
      </c>
      <c r="CI325" s="176">
        <f t="shared" si="45"/>
        <v>0</v>
      </c>
      <c r="CJ325" s="176">
        <f t="shared" si="45"/>
        <v>0</v>
      </c>
      <c r="CK325" s="176">
        <f t="shared" si="45"/>
        <v>0</v>
      </c>
      <c r="CL325" s="176">
        <f t="shared" si="45"/>
        <v>0</v>
      </c>
      <c r="CM325" s="176">
        <f t="shared" si="45"/>
        <v>0</v>
      </c>
      <c r="CN325" s="176">
        <f t="shared" si="45"/>
        <v>0</v>
      </c>
      <c r="CO325" s="176">
        <f t="shared" si="45"/>
        <v>0</v>
      </c>
      <c r="CP325" s="176">
        <f t="shared" si="45"/>
        <v>0</v>
      </c>
      <c r="CQ325" s="176">
        <f t="shared" si="45"/>
        <v>0</v>
      </c>
      <c r="CR325" s="176">
        <f t="shared" si="45"/>
        <v>0</v>
      </c>
      <c r="CS325" s="176">
        <f t="shared" si="45"/>
        <v>0</v>
      </c>
      <c r="CT325" s="176">
        <f t="shared" si="45"/>
        <v>0</v>
      </c>
      <c r="CU325" s="176">
        <f t="shared" si="45"/>
        <v>0</v>
      </c>
      <c r="CV325" s="176">
        <f t="shared" si="45"/>
        <v>0</v>
      </c>
      <c r="CW325" s="176">
        <f t="shared" si="45"/>
        <v>0</v>
      </c>
      <c r="CX325" s="176">
        <f t="shared" si="45"/>
        <v>0</v>
      </c>
      <c r="CY325" s="176">
        <f t="shared" si="45"/>
        <v>0</v>
      </c>
      <c r="CZ325" s="176">
        <f t="shared" si="45"/>
        <v>0</v>
      </c>
      <c r="DA325" s="1"/>
      <c r="DB325" s="1"/>
    </row>
    <row r="326" spans="1:10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row>
    <row r="327" spans="1:106" ht="15.75" customHeight="1" x14ac:dyDescent="0.3">
      <c r="A327" s="7" t="s">
        <v>198</v>
      </c>
      <c r="B327" s="7"/>
      <c r="C327" s="7"/>
      <c r="D327" s="176">
        <f t="shared" ref="D327:CZ327" si="46">SUM(D320,D325)</f>
        <v>0</v>
      </c>
      <c r="E327" s="176">
        <f t="shared" si="46"/>
        <v>0</v>
      </c>
      <c r="F327" s="176">
        <f t="shared" si="46"/>
        <v>0</v>
      </c>
      <c r="G327" s="176">
        <f t="shared" si="46"/>
        <v>0</v>
      </c>
      <c r="H327" s="176">
        <f t="shared" si="46"/>
        <v>0</v>
      </c>
      <c r="I327" s="176">
        <f t="shared" si="46"/>
        <v>0</v>
      </c>
      <c r="J327" s="176">
        <f t="shared" si="46"/>
        <v>0</v>
      </c>
      <c r="K327" s="176">
        <f t="shared" si="46"/>
        <v>0</v>
      </c>
      <c r="L327" s="176">
        <f t="shared" si="46"/>
        <v>0</v>
      </c>
      <c r="M327" s="176">
        <f t="shared" si="46"/>
        <v>0</v>
      </c>
      <c r="N327" s="176">
        <f t="shared" si="46"/>
        <v>0</v>
      </c>
      <c r="O327" s="176">
        <f t="shared" si="46"/>
        <v>0</v>
      </c>
      <c r="P327" s="176">
        <f t="shared" si="46"/>
        <v>0</v>
      </c>
      <c r="Q327" s="176">
        <f t="shared" si="46"/>
        <v>0</v>
      </c>
      <c r="R327" s="176">
        <f t="shared" si="46"/>
        <v>0</v>
      </c>
      <c r="S327" s="176">
        <f t="shared" si="46"/>
        <v>0</v>
      </c>
      <c r="T327" s="176">
        <f t="shared" si="46"/>
        <v>0</v>
      </c>
      <c r="U327" s="176">
        <f t="shared" si="46"/>
        <v>0</v>
      </c>
      <c r="V327" s="176">
        <f t="shared" si="46"/>
        <v>0</v>
      </c>
      <c r="W327" s="176">
        <f t="shared" si="46"/>
        <v>0</v>
      </c>
      <c r="X327" s="176">
        <f t="shared" si="46"/>
        <v>0</v>
      </c>
      <c r="Y327" s="176">
        <f t="shared" si="46"/>
        <v>0</v>
      </c>
      <c r="Z327" s="176">
        <f t="shared" si="46"/>
        <v>0</v>
      </c>
      <c r="AA327" s="176">
        <f t="shared" si="46"/>
        <v>0</v>
      </c>
      <c r="AB327" s="176">
        <f t="shared" si="46"/>
        <v>0</v>
      </c>
      <c r="AC327" s="176">
        <f t="shared" si="46"/>
        <v>0</v>
      </c>
      <c r="AD327" s="176">
        <f t="shared" si="46"/>
        <v>0</v>
      </c>
      <c r="AE327" s="176">
        <f t="shared" si="46"/>
        <v>0</v>
      </c>
      <c r="AF327" s="176">
        <f t="shared" si="46"/>
        <v>0</v>
      </c>
      <c r="AG327" s="176">
        <f t="shared" si="46"/>
        <v>0</v>
      </c>
      <c r="AH327" s="176">
        <f t="shared" si="46"/>
        <v>0</v>
      </c>
      <c r="AI327" s="176">
        <f t="shared" si="46"/>
        <v>0</v>
      </c>
      <c r="AJ327" s="176">
        <f t="shared" si="46"/>
        <v>0</v>
      </c>
      <c r="AK327" s="176">
        <f t="shared" si="46"/>
        <v>0</v>
      </c>
      <c r="AL327" s="176">
        <f t="shared" si="46"/>
        <v>0</v>
      </c>
      <c r="AM327" s="176">
        <f t="shared" si="46"/>
        <v>0</v>
      </c>
      <c r="AN327" s="176">
        <f t="shared" si="46"/>
        <v>0</v>
      </c>
      <c r="AO327" s="176">
        <f t="shared" si="46"/>
        <v>0</v>
      </c>
      <c r="AP327" s="176">
        <f t="shared" si="46"/>
        <v>0</v>
      </c>
      <c r="AQ327" s="176">
        <f t="shared" si="46"/>
        <v>0</v>
      </c>
      <c r="AR327" s="176">
        <f t="shared" si="46"/>
        <v>0</v>
      </c>
      <c r="AS327" s="176">
        <f t="shared" si="46"/>
        <v>0</v>
      </c>
      <c r="AT327" s="176">
        <f t="shared" si="46"/>
        <v>0</v>
      </c>
      <c r="AU327" s="176">
        <f t="shared" si="46"/>
        <v>0</v>
      </c>
      <c r="AV327" s="176">
        <f t="shared" si="46"/>
        <v>0</v>
      </c>
      <c r="AW327" s="176">
        <f t="shared" si="46"/>
        <v>0</v>
      </c>
      <c r="AX327" s="176">
        <f t="shared" si="46"/>
        <v>0</v>
      </c>
      <c r="AY327" s="176">
        <f t="shared" si="46"/>
        <v>0</v>
      </c>
      <c r="AZ327" s="176">
        <f t="shared" si="46"/>
        <v>0</v>
      </c>
      <c r="BA327" s="176">
        <f t="shared" si="46"/>
        <v>0</v>
      </c>
      <c r="BB327" s="176">
        <f t="shared" si="46"/>
        <v>0</v>
      </c>
      <c r="BC327" s="176">
        <f t="shared" si="46"/>
        <v>0</v>
      </c>
      <c r="BD327" s="176">
        <f t="shared" si="46"/>
        <v>0</v>
      </c>
      <c r="BE327" s="176">
        <f t="shared" si="46"/>
        <v>0</v>
      </c>
      <c r="BF327" s="176">
        <f t="shared" si="46"/>
        <v>0</v>
      </c>
      <c r="BG327" s="176">
        <f t="shared" si="46"/>
        <v>0</v>
      </c>
      <c r="BH327" s="176">
        <f t="shared" si="46"/>
        <v>0</v>
      </c>
      <c r="BI327" s="176">
        <f t="shared" si="46"/>
        <v>0</v>
      </c>
      <c r="BJ327" s="176">
        <f t="shared" si="46"/>
        <v>0</v>
      </c>
      <c r="BK327" s="176">
        <f t="shared" si="46"/>
        <v>0</v>
      </c>
      <c r="BL327" s="176">
        <f t="shared" si="46"/>
        <v>0</v>
      </c>
      <c r="BM327" s="176">
        <f t="shared" si="46"/>
        <v>0</v>
      </c>
      <c r="BN327" s="176">
        <f t="shared" si="46"/>
        <v>0</v>
      </c>
      <c r="BO327" s="176">
        <f t="shared" si="46"/>
        <v>0</v>
      </c>
      <c r="BP327" s="176">
        <f t="shared" si="46"/>
        <v>0</v>
      </c>
      <c r="BQ327" s="176">
        <f t="shared" si="46"/>
        <v>0</v>
      </c>
      <c r="BR327" s="176">
        <f t="shared" si="46"/>
        <v>0</v>
      </c>
      <c r="BS327" s="176">
        <f t="shared" si="46"/>
        <v>0</v>
      </c>
      <c r="BT327" s="176">
        <f t="shared" si="46"/>
        <v>0</v>
      </c>
      <c r="BU327" s="176">
        <f t="shared" si="46"/>
        <v>0</v>
      </c>
      <c r="BV327" s="176">
        <f t="shared" si="46"/>
        <v>0</v>
      </c>
      <c r="BW327" s="176">
        <f t="shared" si="46"/>
        <v>0</v>
      </c>
      <c r="BX327" s="176">
        <f t="shared" si="46"/>
        <v>0</v>
      </c>
      <c r="BY327" s="176">
        <f t="shared" si="46"/>
        <v>0</v>
      </c>
      <c r="BZ327" s="176">
        <f t="shared" si="46"/>
        <v>0</v>
      </c>
      <c r="CA327" s="176">
        <f t="shared" si="46"/>
        <v>0</v>
      </c>
      <c r="CB327" s="176">
        <f t="shared" si="46"/>
        <v>0</v>
      </c>
      <c r="CC327" s="176">
        <f t="shared" si="46"/>
        <v>0</v>
      </c>
      <c r="CD327" s="176">
        <f t="shared" si="46"/>
        <v>0</v>
      </c>
      <c r="CE327" s="176">
        <f t="shared" si="46"/>
        <v>0</v>
      </c>
      <c r="CF327" s="176">
        <f t="shared" si="46"/>
        <v>0</v>
      </c>
      <c r="CG327" s="176">
        <f t="shared" si="46"/>
        <v>0</v>
      </c>
      <c r="CH327" s="176">
        <f t="shared" si="46"/>
        <v>0</v>
      </c>
      <c r="CI327" s="176">
        <f t="shared" si="46"/>
        <v>0</v>
      </c>
      <c r="CJ327" s="176">
        <f t="shared" si="46"/>
        <v>0</v>
      </c>
      <c r="CK327" s="176">
        <f t="shared" si="46"/>
        <v>0</v>
      </c>
      <c r="CL327" s="176">
        <f t="shared" si="46"/>
        <v>0</v>
      </c>
      <c r="CM327" s="176">
        <f t="shared" si="46"/>
        <v>0</v>
      </c>
      <c r="CN327" s="176">
        <f t="shared" si="46"/>
        <v>0</v>
      </c>
      <c r="CO327" s="176">
        <f t="shared" si="46"/>
        <v>0</v>
      </c>
      <c r="CP327" s="176">
        <f t="shared" si="46"/>
        <v>0</v>
      </c>
      <c r="CQ327" s="176">
        <f t="shared" si="46"/>
        <v>0</v>
      </c>
      <c r="CR327" s="176">
        <f t="shared" si="46"/>
        <v>0</v>
      </c>
      <c r="CS327" s="176">
        <f t="shared" si="46"/>
        <v>0</v>
      </c>
      <c r="CT327" s="176">
        <f t="shared" si="46"/>
        <v>0</v>
      </c>
      <c r="CU327" s="176">
        <f t="shared" si="46"/>
        <v>0</v>
      </c>
      <c r="CV327" s="176">
        <f t="shared" si="46"/>
        <v>0</v>
      </c>
      <c r="CW327" s="176">
        <f t="shared" si="46"/>
        <v>0</v>
      </c>
      <c r="CX327" s="176">
        <f t="shared" si="46"/>
        <v>0</v>
      </c>
      <c r="CY327" s="176">
        <f t="shared" si="46"/>
        <v>0</v>
      </c>
      <c r="CZ327" s="176">
        <f t="shared" si="46"/>
        <v>0</v>
      </c>
      <c r="DA327" s="1"/>
      <c r="DB327" s="1"/>
    </row>
    <row r="328" spans="1:10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row>
    <row r="329" spans="1:106" ht="15.75" customHeight="1" x14ac:dyDescent="0.35">
      <c r="A329" s="10" t="s">
        <v>264</v>
      </c>
      <c r="B329" s="10"/>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row>
    <row r="330" spans="1:106" ht="15.75" customHeight="1" x14ac:dyDescent="0.3">
      <c r="A330" s="14" t="s">
        <v>265</v>
      </c>
      <c r="B330" s="194">
        <f>I292</f>
        <v>0</v>
      </c>
      <c r="C330" s="1"/>
      <c r="D330" s="1" t="s">
        <v>266</v>
      </c>
      <c r="E330" s="194">
        <f>'Economische variabelen'!D218</f>
        <v>30</v>
      </c>
      <c r="F330" s="1"/>
      <c r="G330" s="1"/>
      <c r="H330" s="20"/>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row>
    <row r="331" spans="1:106" ht="15.75" customHeight="1" x14ac:dyDescent="0.3">
      <c r="A331" s="14" t="s">
        <v>267</v>
      </c>
      <c r="B331" s="194">
        <f>'Economische variabelen'!D216</f>
        <v>1.78</v>
      </c>
      <c r="C331" s="1"/>
      <c r="D331" s="1" t="s">
        <v>208</v>
      </c>
      <c r="E331" s="19">
        <f>B333*B332</f>
        <v>0</v>
      </c>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row>
    <row r="332" spans="1:106" ht="15.75" customHeight="1" x14ac:dyDescent="0.3">
      <c r="A332" s="14" t="s">
        <v>268</v>
      </c>
      <c r="B332" s="13">
        <f>B331*B330</f>
        <v>0</v>
      </c>
      <c r="C332" s="1"/>
      <c r="D332" s="1" t="s">
        <v>269</v>
      </c>
      <c r="E332" s="19">
        <f>E331-C308-SUM(D320:CY320)</f>
        <v>0</v>
      </c>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row>
    <row r="333" spans="1:106" ht="15.75" customHeight="1" x14ac:dyDescent="0.3">
      <c r="A333" s="14" t="s">
        <v>270</v>
      </c>
      <c r="B333" s="174">
        <f>'Economische variabelen'!D217</f>
        <v>40.770000000000003</v>
      </c>
      <c r="C333" s="1"/>
      <c r="D333" s="1" t="s">
        <v>271</v>
      </c>
      <c r="E333" s="19">
        <f>IF(B330&gt;0,E332/H292,0)</f>
        <v>0</v>
      </c>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row>
    <row r="334" spans="1:106" ht="15.75" customHeight="1" x14ac:dyDescent="0.3">
      <c r="A334" s="1"/>
      <c r="B334" s="1"/>
      <c r="C334" s="1"/>
      <c r="D334" s="1" t="s">
        <v>272</v>
      </c>
      <c r="E334" s="19">
        <f>E333/E330</f>
        <v>0</v>
      </c>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row>
    <row r="335" spans="1:106" ht="15.75" customHeight="1" x14ac:dyDescent="0.3">
      <c r="A335" s="1"/>
      <c r="B335" s="20"/>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row>
    <row r="336" spans="1:10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row>
    <row r="337" spans="1:106" ht="15.75" customHeight="1" x14ac:dyDescent="0.35">
      <c r="A337" s="10" t="s">
        <v>273</v>
      </c>
      <c r="B337" s="10"/>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row>
    <row r="338" spans="1:106" ht="15.75" customHeight="1" x14ac:dyDescent="0.3">
      <c r="A338" s="14" t="s">
        <v>274</v>
      </c>
      <c r="B338" s="194">
        <f>I293</f>
        <v>0</v>
      </c>
      <c r="C338" s="1"/>
      <c r="D338" s="1" t="s">
        <v>266</v>
      </c>
      <c r="E338" s="194">
        <f>'Economische variabelen'!E229</f>
        <v>70</v>
      </c>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row>
    <row r="339" spans="1:106" ht="15.75" customHeight="1" x14ac:dyDescent="0.3">
      <c r="A339" s="14" t="s">
        <v>267</v>
      </c>
      <c r="B339" s="194">
        <f>'Economische variabelen'!D227</f>
        <v>1.84</v>
      </c>
      <c r="C339" s="1"/>
      <c r="D339" s="1" t="s">
        <v>208</v>
      </c>
      <c r="E339" s="19">
        <f>B340*B341</f>
        <v>0</v>
      </c>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row>
    <row r="340" spans="1:106" ht="15.75" customHeight="1" x14ac:dyDescent="0.3">
      <c r="A340" s="14" t="s">
        <v>268</v>
      </c>
      <c r="B340" s="13">
        <f>B338*B339</f>
        <v>0</v>
      </c>
      <c r="C340" s="1"/>
      <c r="D340" s="1" t="s">
        <v>269</v>
      </c>
      <c r="E340" s="19">
        <f>E339-C314-SUM(D325:CY325)</f>
        <v>0</v>
      </c>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row>
    <row r="341" spans="1:106" ht="15.75" customHeight="1" x14ac:dyDescent="0.3">
      <c r="A341" s="14" t="s">
        <v>270</v>
      </c>
      <c r="B341" s="174">
        <f>'Economische variabelen'!D228</f>
        <v>107</v>
      </c>
      <c r="C341" s="1"/>
      <c r="D341" s="1" t="s">
        <v>271</v>
      </c>
      <c r="E341" s="19">
        <f>IF(B338&gt;0,E340/H293,0)</f>
        <v>0</v>
      </c>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row>
    <row r="342" spans="1:106" ht="15.75" customHeight="1" x14ac:dyDescent="0.3">
      <c r="A342" s="1"/>
      <c r="B342" s="1"/>
      <c r="C342" s="1"/>
      <c r="D342" s="1" t="s">
        <v>272</v>
      </c>
      <c r="E342" s="19">
        <f>E341/E338</f>
        <v>0</v>
      </c>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row>
    <row r="343" spans="1:10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row>
    <row r="344" spans="1:106" ht="15.75" customHeight="1" x14ac:dyDescent="0.35">
      <c r="A344" s="10" t="s">
        <v>207</v>
      </c>
      <c r="B344" s="10"/>
      <c r="C344" s="11">
        <v>0</v>
      </c>
      <c r="D344" s="11">
        <v>1</v>
      </c>
      <c r="E344" s="11">
        <v>2</v>
      </c>
      <c r="F344" s="11">
        <v>3</v>
      </c>
      <c r="G344" s="11">
        <v>4</v>
      </c>
      <c r="H344" s="11">
        <v>5</v>
      </c>
      <c r="I344" s="11">
        <v>6</v>
      </c>
      <c r="J344" s="11">
        <v>7</v>
      </c>
      <c r="K344" s="11">
        <v>8</v>
      </c>
      <c r="L344" s="11">
        <v>9</v>
      </c>
      <c r="M344" s="11">
        <v>10</v>
      </c>
      <c r="N344" s="11">
        <v>11</v>
      </c>
      <c r="O344" s="11">
        <v>12</v>
      </c>
      <c r="P344" s="11">
        <v>13</v>
      </c>
      <c r="Q344" s="11">
        <v>14</v>
      </c>
      <c r="R344" s="11">
        <v>15</v>
      </c>
      <c r="S344" s="11">
        <v>16</v>
      </c>
      <c r="T344" s="11">
        <v>17</v>
      </c>
      <c r="U344" s="11">
        <v>18</v>
      </c>
      <c r="V344" s="11">
        <v>19</v>
      </c>
      <c r="W344" s="11">
        <v>20</v>
      </c>
      <c r="X344" s="11">
        <v>21</v>
      </c>
      <c r="Y344" s="11">
        <v>22</v>
      </c>
      <c r="Z344" s="11">
        <v>23</v>
      </c>
      <c r="AA344" s="11">
        <v>24</v>
      </c>
      <c r="AB344" s="11">
        <v>25</v>
      </c>
      <c r="AC344" s="11">
        <v>26</v>
      </c>
      <c r="AD344" s="11">
        <v>27</v>
      </c>
      <c r="AE344" s="11">
        <v>28</v>
      </c>
      <c r="AF344" s="11">
        <v>29</v>
      </c>
      <c r="AG344" s="11">
        <v>30</v>
      </c>
      <c r="AH344" s="11">
        <v>31</v>
      </c>
      <c r="AI344" s="11">
        <v>32</v>
      </c>
      <c r="AJ344" s="11">
        <v>33</v>
      </c>
      <c r="AK344" s="11">
        <v>34</v>
      </c>
      <c r="AL344" s="11">
        <v>35</v>
      </c>
      <c r="AM344" s="11">
        <v>36</v>
      </c>
      <c r="AN344" s="11">
        <v>37</v>
      </c>
      <c r="AO344" s="11">
        <v>38</v>
      </c>
      <c r="AP344" s="11">
        <v>39</v>
      </c>
      <c r="AQ344" s="11">
        <v>40</v>
      </c>
      <c r="AR344" s="11">
        <v>41</v>
      </c>
      <c r="AS344" s="11">
        <v>42</v>
      </c>
      <c r="AT344" s="11">
        <v>43</v>
      </c>
      <c r="AU344" s="11">
        <v>44</v>
      </c>
      <c r="AV344" s="11">
        <v>45</v>
      </c>
      <c r="AW344" s="11">
        <v>46</v>
      </c>
      <c r="AX344" s="11">
        <v>47</v>
      </c>
      <c r="AY344" s="11">
        <v>48</v>
      </c>
      <c r="AZ344" s="11">
        <v>49</v>
      </c>
      <c r="BA344" s="11">
        <v>50</v>
      </c>
      <c r="BB344" s="11">
        <v>51</v>
      </c>
      <c r="BC344" s="11">
        <v>52</v>
      </c>
      <c r="BD344" s="11">
        <v>53</v>
      </c>
      <c r="BE344" s="11">
        <v>54</v>
      </c>
      <c r="BF344" s="11">
        <v>55</v>
      </c>
      <c r="BG344" s="11">
        <v>56</v>
      </c>
      <c r="BH344" s="11">
        <v>57</v>
      </c>
      <c r="BI344" s="11">
        <v>58</v>
      </c>
      <c r="BJ344" s="11">
        <v>59</v>
      </c>
      <c r="BK344" s="11">
        <v>60</v>
      </c>
      <c r="BL344" s="11">
        <v>61</v>
      </c>
      <c r="BM344" s="11">
        <v>62</v>
      </c>
      <c r="BN344" s="11">
        <v>63</v>
      </c>
      <c r="BO344" s="11">
        <v>64</v>
      </c>
      <c r="BP344" s="11">
        <v>65</v>
      </c>
      <c r="BQ344" s="11">
        <v>66</v>
      </c>
      <c r="BR344" s="11">
        <v>67</v>
      </c>
      <c r="BS344" s="11">
        <v>68</v>
      </c>
      <c r="BT344" s="11">
        <v>69</v>
      </c>
      <c r="BU344" s="11">
        <v>70</v>
      </c>
      <c r="BV344" s="11">
        <v>71</v>
      </c>
      <c r="BW344" s="11">
        <v>72</v>
      </c>
      <c r="BX344" s="11">
        <v>73</v>
      </c>
      <c r="BY344" s="11">
        <v>74</v>
      </c>
      <c r="BZ344" s="11">
        <v>75</v>
      </c>
      <c r="CA344" s="11">
        <v>76</v>
      </c>
      <c r="CB344" s="11">
        <v>77</v>
      </c>
      <c r="CC344" s="11">
        <v>78</v>
      </c>
      <c r="CD344" s="11">
        <v>79</v>
      </c>
      <c r="CE344" s="11">
        <v>80</v>
      </c>
      <c r="CF344" s="11">
        <v>81</v>
      </c>
      <c r="CG344" s="11">
        <v>82</v>
      </c>
      <c r="CH344" s="11">
        <v>83</v>
      </c>
      <c r="CI344" s="11">
        <v>84</v>
      </c>
      <c r="CJ344" s="11">
        <v>85</v>
      </c>
      <c r="CK344" s="11">
        <v>86</v>
      </c>
      <c r="CL344" s="11">
        <v>87</v>
      </c>
      <c r="CM344" s="11">
        <v>88</v>
      </c>
      <c r="CN344" s="11">
        <v>89</v>
      </c>
      <c r="CO344" s="11">
        <v>90</v>
      </c>
      <c r="CP344" s="11">
        <v>91</v>
      </c>
      <c r="CQ344" s="11">
        <v>92</v>
      </c>
      <c r="CR344" s="11">
        <v>93</v>
      </c>
      <c r="CS344" s="11">
        <v>94</v>
      </c>
      <c r="CT344" s="11">
        <v>95</v>
      </c>
      <c r="CU344" s="11">
        <v>96</v>
      </c>
      <c r="CV344" s="11">
        <v>97</v>
      </c>
      <c r="CW344" s="11">
        <v>98</v>
      </c>
      <c r="CX344" s="11">
        <v>99</v>
      </c>
      <c r="CY344" s="11">
        <v>100</v>
      </c>
      <c r="CZ344" s="11">
        <v>100</v>
      </c>
      <c r="DA344" s="1"/>
      <c r="DB344" s="1"/>
    </row>
    <row r="345" spans="1:106" ht="15.75" customHeight="1" x14ac:dyDescent="0.3">
      <c r="A345" s="14" t="s">
        <v>99</v>
      </c>
      <c r="B345" s="1"/>
      <c r="C345" s="175">
        <f>IF(B305=$E330,$E331,0)+IF(B305=$E338,$E341,0)</f>
        <v>0</v>
      </c>
      <c r="D345" s="175">
        <f t="shared" ref="D345:CZ345" si="47">IF(D305=$E330,$E331,0)+IF(D305=$E338,$E341,0)</f>
        <v>0</v>
      </c>
      <c r="E345" s="175">
        <f t="shared" si="47"/>
        <v>0</v>
      </c>
      <c r="F345" s="175">
        <f t="shared" si="47"/>
        <v>0</v>
      </c>
      <c r="G345" s="175">
        <f t="shared" si="47"/>
        <v>0</v>
      </c>
      <c r="H345" s="175">
        <f t="shared" si="47"/>
        <v>0</v>
      </c>
      <c r="I345" s="175">
        <f t="shared" si="47"/>
        <v>0</v>
      </c>
      <c r="J345" s="175">
        <f t="shared" si="47"/>
        <v>0</v>
      </c>
      <c r="K345" s="175">
        <f t="shared" si="47"/>
        <v>0</v>
      </c>
      <c r="L345" s="175">
        <f t="shared" si="47"/>
        <v>0</v>
      </c>
      <c r="M345" s="175">
        <f t="shared" si="47"/>
        <v>0</v>
      </c>
      <c r="N345" s="175">
        <f t="shared" si="47"/>
        <v>0</v>
      </c>
      <c r="O345" s="175">
        <f t="shared" si="47"/>
        <v>0</v>
      </c>
      <c r="P345" s="175">
        <f t="shared" si="47"/>
        <v>0</v>
      </c>
      <c r="Q345" s="175">
        <f t="shared" si="47"/>
        <v>0</v>
      </c>
      <c r="R345" s="175">
        <f t="shared" si="47"/>
        <v>0</v>
      </c>
      <c r="S345" s="175">
        <f t="shared" si="47"/>
        <v>0</v>
      </c>
      <c r="T345" s="175">
        <f t="shared" si="47"/>
        <v>0</v>
      </c>
      <c r="U345" s="175">
        <f t="shared" si="47"/>
        <v>0</v>
      </c>
      <c r="V345" s="175">
        <f t="shared" si="47"/>
        <v>0</v>
      </c>
      <c r="W345" s="175">
        <f t="shared" si="47"/>
        <v>0</v>
      </c>
      <c r="X345" s="175">
        <f t="shared" si="47"/>
        <v>0</v>
      </c>
      <c r="Y345" s="175">
        <f t="shared" si="47"/>
        <v>0</v>
      </c>
      <c r="Z345" s="175">
        <f t="shared" si="47"/>
        <v>0</v>
      </c>
      <c r="AA345" s="175">
        <f t="shared" si="47"/>
        <v>0</v>
      </c>
      <c r="AB345" s="175">
        <f t="shared" si="47"/>
        <v>0</v>
      </c>
      <c r="AC345" s="175">
        <f t="shared" si="47"/>
        <v>0</v>
      </c>
      <c r="AD345" s="175">
        <f t="shared" si="47"/>
        <v>0</v>
      </c>
      <c r="AE345" s="175">
        <f t="shared" si="47"/>
        <v>0</v>
      </c>
      <c r="AF345" s="175">
        <f t="shared" si="47"/>
        <v>0</v>
      </c>
      <c r="AG345" s="175">
        <f>IF(AG305=$E330,$E331,0)+IF(AG305=$E338,$E339,0)</f>
        <v>0</v>
      </c>
      <c r="AH345" s="175">
        <f t="shared" si="47"/>
        <v>0</v>
      </c>
      <c r="AI345" s="175">
        <f t="shared" si="47"/>
        <v>0</v>
      </c>
      <c r="AJ345" s="175">
        <f t="shared" si="47"/>
        <v>0</v>
      </c>
      <c r="AK345" s="175">
        <f t="shared" si="47"/>
        <v>0</v>
      </c>
      <c r="AL345" s="175">
        <f t="shared" si="47"/>
        <v>0</v>
      </c>
      <c r="AM345" s="175">
        <f t="shared" si="47"/>
        <v>0</v>
      </c>
      <c r="AN345" s="175">
        <f t="shared" si="47"/>
        <v>0</v>
      </c>
      <c r="AO345" s="175">
        <f t="shared" si="47"/>
        <v>0</v>
      </c>
      <c r="AP345" s="175">
        <f t="shared" si="47"/>
        <v>0</v>
      </c>
      <c r="AQ345" s="175">
        <f t="shared" si="47"/>
        <v>0</v>
      </c>
      <c r="AR345" s="175">
        <f t="shared" si="47"/>
        <v>0</v>
      </c>
      <c r="AS345" s="175">
        <f t="shared" si="47"/>
        <v>0</v>
      </c>
      <c r="AT345" s="175">
        <f t="shared" si="47"/>
        <v>0</v>
      </c>
      <c r="AU345" s="175">
        <f t="shared" si="47"/>
        <v>0</v>
      </c>
      <c r="AV345" s="175">
        <f t="shared" si="47"/>
        <v>0</v>
      </c>
      <c r="AW345" s="175">
        <f t="shared" si="47"/>
        <v>0</v>
      </c>
      <c r="AX345" s="175">
        <f t="shared" si="47"/>
        <v>0</v>
      </c>
      <c r="AY345" s="175">
        <f t="shared" si="47"/>
        <v>0</v>
      </c>
      <c r="AZ345" s="175">
        <f t="shared" si="47"/>
        <v>0</v>
      </c>
      <c r="BA345" s="175">
        <f t="shared" si="47"/>
        <v>0</v>
      </c>
      <c r="BB345" s="175">
        <f t="shared" si="47"/>
        <v>0</v>
      </c>
      <c r="BC345" s="175">
        <f t="shared" si="47"/>
        <v>0</v>
      </c>
      <c r="BD345" s="175">
        <f t="shared" si="47"/>
        <v>0</v>
      </c>
      <c r="BE345" s="175">
        <f t="shared" si="47"/>
        <v>0</v>
      </c>
      <c r="BF345" s="175">
        <f t="shared" si="47"/>
        <v>0</v>
      </c>
      <c r="BG345" s="175">
        <f t="shared" si="47"/>
        <v>0</v>
      </c>
      <c r="BH345" s="175">
        <f t="shared" si="47"/>
        <v>0</v>
      </c>
      <c r="BI345" s="175">
        <f t="shared" si="47"/>
        <v>0</v>
      </c>
      <c r="BJ345" s="175">
        <f t="shared" si="47"/>
        <v>0</v>
      </c>
      <c r="BK345" s="175">
        <f t="shared" si="47"/>
        <v>0</v>
      </c>
      <c r="BL345" s="175">
        <f t="shared" si="47"/>
        <v>0</v>
      </c>
      <c r="BM345" s="175">
        <f t="shared" si="47"/>
        <v>0</v>
      </c>
      <c r="BN345" s="175">
        <f t="shared" si="47"/>
        <v>0</v>
      </c>
      <c r="BO345" s="175">
        <f t="shared" si="47"/>
        <v>0</v>
      </c>
      <c r="BP345" s="175">
        <f t="shared" si="47"/>
        <v>0</v>
      </c>
      <c r="BQ345" s="175">
        <f t="shared" si="47"/>
        <v>0</v>
      </c>
      <c r="BR345" s="175">
        <f t="shared" si="47"/>
        <v>0</v>
      </c>
      <c r="BS345" s="175">
        <f t="shared" si="47"/>
        <v>0</v>
      </c>
      <c r="BT345" s="175">
        <f t="shared" si="47"/>
        <v>0</v>
      </c>
      <c r="BU345" s="175">
        <f t="shared" si="47"/>
        <v>0</v>
      </c>
      <c r="BV345" s="175">
        <f t="shared" si="47"/>
        <v>0</v>
      </c>
      <c r="BW345" s="175">
        <f t="shared" si="47"/>
        <v>0</v>
      </c>
      <c r="BX345" s="175">
        <f t="shared" si="47"/>
        <v>0</v>
      </c>
      <c r="BY345" s="175">
        <f t="shared" si="47"/>
        <v>0</v>
      </c>
      <c r="BZ345" s="175">
        <f t="shared" si="47"/>
        <v>0</v>
      </c>
      <c r="CA345" s="175">
        <f t="shared" si="47"/>
        <v>0</v>
      </c>
      <c r="CB345" s="175">
        <f t="shared" si="47"/>
        <v>0</v>
      </c>
      <c r="CC345" s="175">
        <f t="shared" si="47"/>
        <v>0</v>
      </c>
      <c r="CD345" s="175">
        <f t="shared" si="47"/>
        <v>0</v>
      </c>
      <c r="CE345" s="175">
        <f t="shared" si="47"/>
        <v>0</v>
      </c>
      <c r="CF345" s="175">
        <f t="shared" si="47"/>
        <v>0</v>
      </c>
      <c r="CG345" s="175">
        <f t="shared" si="47"/>
        <v>0</v>
      </c>
      <c r="CH345" s="175">
        <f t="shared" si="47"/>
        <v>0</v>
      </c>
      <c r="CI345" s="175">
        <f t="shared" si="47"/>
        <v>0</v>
      </c>
      <c r="CJ345" s="175">
        <f t="shared" si="47"/>
        <v>0</v>
      </c>
      <c r="CK345" s="175">
        <f t="shared" si="47"/>
        <v>0</v>
      </c>
      <c r="CL345" s="175">
        <f t="shared" si="47"/>
        <v>0</v>
      </c>
      <c r="CM345" s="175">
        <f t="shared" si="47"/>
        <v>0</v>
      </c>
      <c r="CN345" s="175">
        <f t="shared" si="47"/>
        <v>0</v>
      </c>
      <c r="CO345" s="175">
        <f t="shared" si="47"/>
        <v>0</v>
      </c>
      <c r="CP345" s="175">
        <f t="shared" si="47"/>
        <v>0</v>
      </c>
      <c r="CQ345" s="175">
        <f t="shared" si="47"/>
        <v>0</v>
      </c>
      <c r="CR345" s="175">
        <f t="shared" si="47"/>
        <v>0</v>
      </c>
      <c r="CS345" s="175">
        <f t="shared" si="47"/>
        <v>0</v>
      </c>
      <c r="CT345" s="175">
        <f t="shared" si="47"/>
        <v>0</v>
      </c>
      <c r="CU345" s="175">
        <f t="shared" si="47"/>
        <v>0</v>
      </c>
      <c r="CV345" s="175">
        <f t="shared" si="47"/>
        <v>0</v>
      </c>
      <c r="CW345" s="175">
        <f t="shared" si="47"/>
        <v>0</v>
      </c>
      <c r="CX345" s="175">
        <f t="shared" si="47"/>
        <v>0</v>
      </c>
      <c r="CY345" s="175">
        <f t="shared" si="47"/>
        <v>0</v>
      </c>
      <c r="CZ345" s="175">
        <f t="shared" si="47"/>
        <v>0</v>
      </c>
      <c r="DA345" s="1"/>
      <c r="DB345" s="1"/>
    </row>
    <row r="346" spans="1:106" ht="15.75" customHeight="1" x14ac:dyDescent="0.3">
      <c r="A346" s="14" t="s">
        <v>275</v>
      </c>
      <c r="B346" s="1"/>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13"/>
      <c r="CC346" s="13"/>
      <c r="CD346" s="13"/>
      <c r="CE346" s="13"/>
      <c r="CF346" s="13"/>
      <c r="CG346" s="13"/>
      <c r="CH346" s="13"/>
      <c r="CI346" s="13"/>
      <c r="CJ346" s="13"/>
      <c r="CK346" s="13"/>
      <c r="CL346" s="13"/>
      <c r="CM346" s="13"/>
      <c r="CN346" s="13"/>
      <c r="CO346" s="13"/>
      <c r="CP346" s="13"/>
      <c r="CQ346" s="13"/>
      <c r="CR346" s="13"/>
      <c r="CS346" s="13"/>
      <c r="CT346" s="13"/>
      <c r="CU346" s="13"/>
      <c r="CV346" s="13"/>
      <c r="CW346" s="13"/>
      <c r="CX346" s="13"/>
      <c r="CY346" s="13"/>
      <c r="CZ346" s="13"/>
      <c r="DA346" s="1"/>
      <c r="DB346" s="1"/>
    </row>
    <row r="347" spans="1:10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row>
    <row r="348" spans="1:106" ht="15.75" customHeight="1" x14ac:dyDescent="0.35">
      <c r="A348" s="10" t="s">
        <v>276</v>
      </c>
      <c r="B348" s="10"/>
      <c r="C348" s="11">
        <v>0</v>
      </c>
      <c r="D348" s="11">
        <v>1</v>
      </c>
      <c r="E348" s="11">
        <v>2</v>
      </c>
      <c r="F348" s="11">
        <v>3</v>
      </c>
      <c r="G348" s="11">
        <v>4</v>
      </c>
      <c r="H348" s="11">
        <v>5</v>
      </c>
      <c r="I348" s="11">
        <v>6</v>
      </c>
      <c r="J348" s="11">
        <v>7</v>
      </c>
      <c r="K348" s="11">
        <v>8</v>
      </c>
      <c r="L348" s="11">
        <v>9</v>
      </c>
      <c r="M348" s="11">
        <v>10</v>
      </c>
      <c r="N348" s="11">
        <v>11</v>
      </c>
      <c r="O348" s="11">
        <v>12</v>
      </c>
      <c r="P348" s="11">
        <v>13</v>
      </c>
      <c r="Q348" s="11">
        <v>14</v>
      </c>
      <c r="R348" s="11">
        <v>15</v>
      </c>
      <c r="S348" s="11">
        <v>16</v>
      </c>
      <c r="T348" s="11">
        <v>17</v>
      </c>
      <c r="U348" s="11">
        <v>18</v>
      </c>
      <c r="V348" s="11">
        <v>19</v>
      </c>
      <c r="W348" s="11">
        <v>20</v>
      </c>
      <c r="X348" s="11">
        <v>21</v>
      </c>
      <c r="Y348" s="11">
        <v>22</v>
      </c>
      <c r="Z348" s="11">
        <v>23</v>
      </c>
      <c r="AA348" s="11">
        <v>24</v>
      </c>
      <c r="AB348" s="11">
        <v>25</v>
      </c>
      <c r="AC348" s="11">
        <v>26</v>
      </c>
      <c r="AD348" s="11">
        <v>27</v>
      </c>
      <c r="AE348" s="11">
        <v>28</v>
      </c>
      <c r="AF348" s="11">
        <v>29</v>
      </c>
      <c r="AG348" s="11">
        <v>30</v>
      </c>
      <c r="AH348" s="11">
        <v>31</v>
      </c>
      <c r="AI348" s="11">
        <v>32</v>
      </c>
      <c r="AJ348" s="11">
        <v>33</v>
      </c>
      <c r="AK348" s="11">
        <v>34</v>
      </c>
      <c r="AL348" s="11">
        <v>35</v>
      </c>
      <c r="AM348" s="11">
        <v>36</v>
      </c>
      <c r="AN348" s="11">
        <v>37</v>
      </c>
      <c r="AO348" s="11">
        <v>38</v>
      </c>
      <c r="AP348" s="11">
        <v>39</v>
      </c>
      <c r="AQ348" s="11">
        <v>40</v>
      </c>
      <c r="AR348" s="11">
        <v>41</v>
      </c>
      <c r="AS348" s="11">
        <v>42</v>
      </c>
      <c r="AT348" s="11">
        <v>43</v>
      </c>
      <c r="AU348" s="11">
        <v>44</v>
      </c>
      <c r="AV348" s="11">
        <v>45</v>
      </c>
      <c r="AW348" s="11">
        <v>46</v>
      </c>
      <c r="AX348" s="11">
        <v>47</v>
      </c>
      <c r="AY348" s="11">
        <v>48</v>
      </c>
      <c r="AZ348" s="11">
        <v>49</v>
      </c>
      <c r="BA348" s="11">
        <v>50</v>
      </c>
      <c r="BB348" s="11">
        <v>51</v>
      </c>
      <c r="BC348" s="11">
        <v>52</v>
      </c>
      <c r="BD348" s="11">
        <v>53</v>
      </c>
      <c r="BE348" s="11">
        <v>54</v>
      </c>
      <c r="BF348" s="11">
        <v>55</v>
      </c>
      <c r="BG348" s="11">
        <v>56</v>
      </c>
      <c r="BH348" s="11">
        <v>57</v>
      </c>
      <c r="BI348" s="11">
        <v>58</v>
      </c>
      <c r="BJ348" s="11">
        <v>59</v>
      </c>
      <c r="BK348" s="11">
        <v>60</v>
      </c>
      <c r="BL348" s="11">
        <v>61</v>
      </c>
      <c r="BM348" s="11">
        <v>62</v>
      </c>
      <c r="BN348" s="11">
        <v>63</v>
      </c>
      <c r="BO348" s="11">
        <v>64</v>
      </c>
      <c r="BP348" s="11">
        <v>65</v>
      </c>
      <c r="BQ348" s="11">
        <v>66</v>
      </c>
      <c r="BR348" s="11">
        <v>67</v>
      </c>
      <c r="BS348" s="11">
        <v>68</v>
      </c>
      <c r="BT348" s="11">
        <v>69</v>
      </c>
      <c r="BU348" s="11">
        <v>70</v>
      </c>
      <c r="BV348" s="11">
        <v>71</v>
      </c>
      <c r="BW348" s="11">
        <v>72</v>
      </c>
      <c r="BX348" s="11">
        <v>73</v>
      </c>
      <c r="BY348" s="11">
        <v>74</v>
      </c>
      <c r="BZ348" s="11">
        <v>75</v>
      </c>
      <c r="CA348" s="11">
        <v>76</v>
      </c>
      <c r="CB348" s="11">
        <v>77</v>
      </c>
      <c r="CC348" s="11">
        <v>78</v>
      </c>
      <c r="CD348" s="11">
        <v>79</v>
      </c>
      <c r="CE348" s="11">
        <v>80</v>
      </c>
      <c r="CF348" s="11">
        <v>81</v>
      </c>
      <c r="CG348" s="11">
        <v>82</v>
      </c>
      <c r="CH348" s="11">
        <v>83</v>
      </c>
      <c r="CI348" s="11">
        <v>84</v>
      </c>
      <c r="CJ348" s="11">
        <v>85</v>
      </c>
      <c r="CK348" s="11">
        <v>86</v>
      </c>
      <c r="CL348" s="11">
        <v>87</v>
      </c>
      <c r="CM348" s="11">
        <v>88</v>
      </c>
      <c r="CN348" s="11">
        <v>89</v>
      </c>
      <c r="CO348" s="11">
        <v>90</v>
      </c>
      <c r="CP348" s="11">
        <v>91</v>
      </c>
      <c r="CQ348" s="11">
        <v>92</v>
      </c>
      <c r="CR348" s="11">
        <v>93</v>
      </c>
      <c r="CS348" s="11">
        <v>94</v>
      </c>
      <c r="CT348" s="11">
        <v>95</v>
      </c>
      <c r="CU348" s="11">
        <v>96</v>
      </c>
      <c r="CV348" s="11">
        <v>97</v>
      </c>
      <c r="CW348" s="11">
        <v>98</v>
      </c>
      <c r="CX348" s="11">
        <v>99</v>
      </c>
      <c r="CY348" s="11">
        <v>100</v>
      </c>
      <c r="CZ348" s="11">
        <v>100</v>
      </c>
      <c r="DA348" s="1"/>
      <c r="DB348" s="1"/>
    </row>
    <row r="349" spans="1:106" ht="15.75" customHeight="1" x14ac:dyDescent="0.3">
      <c r="A349" s="14" t="s">
        <v>211</v>
      </c>
      <c r="B349" s="1"/>
      <c r="C349" s="19">
        <f>-(C308+C314)</f>
        <v>0</v>
      </c>
      <c r="D349" s="19">
        <f t="shared" ref="D349:CZ349" si="48">D345-D327</f>
        <v>0</v>
      </c>
      <c r="E349" s="19">
        <f t="shared" si="48"/>
        <v>0</v>
      </c>
      <c r="F349" s="19">
        <f t="shared" si="48"/>
        <v>0</v>
      </c>
      <c r="G349" s="19">
        <f t="shared" si="48"/>
        <v>0</v>
      </c>
      <c r="H349" s="19">
        <f t="shared" si="48"/>
        <v>0</v>
      </c>
      <c r="I349" s="19">
        <f t="shared" si="48"/>
        <v>0</v>
      </c>
      <c r="J349" s="19">
        <f t="shared" si="48"/>
        <v>0</v>
      </c>
      <c r="K349" s="19">
        <f t="shared" si="48"/>
        <v>0</v>
      </c>
      <c r="L349" s="19">
        <f t="shared" si="48"/>
        <v>0</v>
      </c>
      <c r="M349" s="19">
        <f t="shared" si="48"/>
        <v>0</v>
      </c>
      <c r="N349" s="19">
        <f t="shared" si="48"/>
        <v>0</v>
      </c>
      <c r="O349" s="19">
        <f t="shared" si="48"/>
        <v>0</v>
      </c>
      <c r="P349" s="19">
        <f t="shared" si="48"/>
        <v>0</v>
      </c>
      <c r="Q349" s="19">
        <f t="shared" si="48"/>
        <v>0</v>
      </c>
      <c r="R349" s="19">
        <f t="shared" si="48"/>
        <v>0</v>
      </c>
      <c r="S349" s="19">
        <f t="shared" si="48"/>
        <v>0</v>
      </c>
      <c r="T349" s="19">
        <f t="shared" si="48"/>
        <v>0</v>
      </c>
      <c r="U349" s="19">
        <f t="shared" si="48"/>
        <v>0</v>
      </c>
      <c r="V349" s="19">
        <f t="shared" si="48"/>
        <v>0</v>
      </c>
      <c r="W349" s="19">
        <f t="shared" si="48"/>
        <v>0</v>
      </c>
      <c r="X349" s="19">
        <f t="shared" si="48"/>
        <v>0</v>
      </c>
      <c r="Y349" s="19">
        <f t="shared" si="48"/>
        <v>0</v>
      </c>
      <c r="Z349" s="19">
        <f t="shared" si="48"/>
        <v>0</v>
      </c>
      <c r="AA349" s="19">
        <f t="shared" si="48"/>
        <v>0</v>
      </c>
      <c r="AB349" s="19">
        <f t="shared" si="48"/>
        <v>0</v>
      </c>
      <c r="AC349" s="19">
        <f t="shared" si="48"/>
        <v>0</v>
      </c>
      <c r="AD349" s="19">
        <f t="shared" si="48"/>
        <v>0</v>
      </c>
      <c r="AE349" s="19">
        <f t="shared" si="48"/>
        <v>0</v>
      </c>
      <c r="AF349" s="19">
        <f t="shared" si="48"/>
        <v>0</v>
      </c>
      <c r="AG349" s="19">
        <f t="shared" si="48"/>
        <v>0</v>
      </c>
      <c r="AH349" s="19">
        <f t="shared" si="48"/>
        <v>0</v>
      </c>
      <c r="AI349" s="19">
        <f t="shared" si="48"/>
        <v>0</v>
      </c>
      <c r="AJ349" s="19">
        <f t="shared" si="48"/>
        <v>0</v>
      </c>
      <c r="AK349" s="19">
        <f t="shared" si="48"/>
        <v>0</v>
      </c>
      <c r="AL349" s="19">
        <f t="shared" si="48"/>
        <v>0</v>
      </c>
      <c r="AM349" s="19">
        <f t="shared" si="48"/>
        <v>0</v>
      </c>
      <c r="AN349" s="19">
        <f t="shared" si="48"/>
        <v>0</v>
      </c>
      <c r="AO349" s="19">
        <f t="shared" si="48"/>
        <v>0</v>
      </c>
      <c r="AP349" s="19">
        <f t="shared" si="48"/>
        <v>0</v>
      </c>
      <c r="AQ349" s="19">
        <f t="shared" si="48"/>
        <v>0</v>
      </c>
      <c r="AR349" s="19">
        <f t="shared" si="48"/>
        <v>0</v>
      </c>
      <c r="AS349" s="19">
        <f t="shared" si="48"/>
        <v>0</v>
      </c>
      <c r="AT349" s="19">
        <f t="shared" si="48"/>
        <v>0</v>
      </c>
      <c r="AU349" s="19">
        <f t="shared" si="48"/>
        <v>0</v>
      </c>
      <c r="AV349" s="19">
        <f t="shared" si="48"/>
        <v>0</v>
      </c>
      <c r="AW349" s="19">
        <f t="shared" si="48"/>
        <v>0</v>
      </c>
      <c r="AX349" s="19">
        <f t="shared" si="48"/>
        <v>0</v>
      </c>
      <c r="AY349" s="19">
        <f t="shared" si="48"/>
        <v>0</v>
      </c>
      <c r="AZ349" s="19">
        <f t="shared" si="48"/>
        <v>0</v>
      </c>
      <c r="BA349" s="19">
        <f t="shared" si="48"/>
        <v>0</v>
      </c>
      <c r="BB349" s="19">
        <f t="shared" si="48"/>
        <v>0</v>
      </c>
      <c r="BC349" s="19">
        <f t="shared" si="48"/>
        <v>0</v>
      </c>
      <c r="BD349" s="19">
        <f t="shared" si="48"/>
        <v>0</v>
      </c>
      <c r="BE349" s="19">
        <f t="shared" si="48"/>
        <v>0</v>
      </c>
      <c r="BF349" s="19">
        <f t="shared" si="48"/>
        <v>0</v>
      </c>
      <c r="BG349" s="19">
        <f t="shared" si="48"/>
        <v>0</v>
      </c>
      <c r="BH349" s="19">
        <f t="shared" si="48"/>
        <v>0</v>
      </c>
      <c r="BI349" s="19">
        <f t="shared" si="48"/>
        <v>0</v>
      </c>
      <c r="BJ349" s="19">
        <f t="shared" si="48"/>
        <v>0</v>
      </c>
      <c r="BK349" s="19">
        <f t="shared" si="48"/>
        <v>0</v>
      </c>
      <c r="BL349" s="19">
        <f t="shared" si="48"/>
        <v>0</v>
      </c>
      <c r="BM349" s="19">
        <f t="shared" si="48"/>
        <v>0</v>
      </c>
      <c r="BN349" s="19">
        <f t="shared" si="48"/>
        <v>0</v>
      </c>
      <c r="BO349" s="19">
        <f t="shared" si="48"/>
        <v>0</v>
      </c>
      <c r="BP349" s="19">
        <f t="shared" si="48"/>
        <v>0</v>
      </c>
      <c r="BQ349" s="19">
        <f t="shared" si="48"/>
        <v>0</v>
      </c>
      <c r="BR349" s="19">
        <f t="shared" si="48"/>
        <v>0</v>
      </c>
      <c r="BS349" s="19">
        <f t="shared" si="48"/>
        <v>0</v>
      </c>
      <c r="BT349" s="19">
        <f t="shared" si="48"/>
        <v>0</v>
      </c>
      <c r="BU349" s="19">
        <f t="shared" si="48"/>
        <v>0</v>
      </c>
      <c r="BV349" s="19">
        <f t="shared" si="48"/>
        <v>0</v>
      </c>
      <c r="BW349" s="19">
        <f t="shared" si="48"/>
        <v>0</v>
      </c>
      <c r="BX349" s="19">
        <f t="shared" si="48"/>
        <v>0</v>
      </c>
      <c r="BY349" s="19">
        <f t="shared" si="48"/>
        <v>0</v>
      </c>
      <c r="BZ349" s="19">
        <f t="shared" si="48"/>
        <v>0</v>
      </c>
      <c r="CA349" s="19">
        <f t="shared" si="48"/>
        <v>0</v>
      </c>
      <c r="CB349" s="19">
        <f t="shared" si="48"/>
        <v>0</v>
      </c>
      <c r="CC349" s="19">
        <f t="shared" si="48"/>
        <v>0</v>
      </c>
      <c r="CD349" s="19">
        <f t="shared" si="48"/>
        <v>0</v>
      </c>
      <c r="CE349" s="19">
        <f t="shared" si="48"/>
        <v>0</v>
      </c>
      <c r="CF349" s="19">
        <f t="shared" si="48"/>
        <v>0</v>
      </c>
      <c r="CG349" s="19">
        <f t="shared" si="48"/>
        <v>0</v>
      </c>
      <c r="CH349" s="19">
        <f t="shared" si="48"/>
        <v>0</v>
      </c>
      <c r="CI349" s="19">
        <f t="shared" si="48"/>
        <v>0</v>
      </c>
      <c r="CJ349" s="19">
        <f t="shared" si="48"/>
        <v>0</v>
      </c>
      <c r="CK349" s="19">
        <f t="shared" si="48"/>
        <v>0</v>
      </c>
      <c r="CL349" s="19">
        <f t="shared" si="48"/>
        <v>0</v>
      </c>
      <c r="CM349" s="19">
        <f t="shared" si="48"/>
        <v>0</v>
      </c>
      <c r="CN349" s="19">
        <f t="shared" si="48"/>
        <v>0</v>
      </c>
      <c r="CO349" s="19">
        <f t="shared" si="48"/>
        <v>0</v>
      </c>
      <c r="CP349" s="19">
        <f t="shared" si="48"/>
        <v>0</v>
      </c>
      <c r="CQ349" s="19">
        <f t="shared" si="48"/>
        <v>0</v>
      </c>
      <c r="CR349" s="19">
        <f t="shared" si="48"/>
        <v>0</v>
      </c>
      <c r="CS349" s="19">
        <f t="shared" si="48"/>
        <v>0</v>
      </c>
      <c r="CT349" s="19">
        <f t="shared" si="48"/>
        <v>0</v>
      </c>
      <c r="CU349" s="19">
        <f t="shared" si="48"/>
        <v>0</v>
      </c>
      <c r="CV349" s="19">
        <f t="shared" si="48"/>
        <v>0</v>
      </c>
      <c r="CW349" s="19">
        <f t="shared" si="48"/>
        <v>0</v>
      </c>
      <c r="CX349" s="19">
        <f t="shared" si="48"/>
        <v>0</v>
      </c>
      <c r="CY349" s="19">
        <f t="shared" si="48"/>
        <v>0</v>
      </c>
      <c r="CZ349" s="19">
        <f t="shared" si="48"/>
        <v>0</v>
      </c>
      <c r="DA349" s="1"/>
      <c r="DB349" s="1"/>
    </row>
    <row r="350" spans="1:106" ht="15.75" customHeight="1" x14ac:dyDescent="0.3">
      <c r="A350" s="14"/>
      <c r="B350" s="1"/>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0"/>
      <c r="BC350" s="20"/>
      <c r="BD350" s="20"/>
      <c r="BE350" s="20"/>
      <c r="BF350" s="20"/>
      <c r="BG350" s="20"/>
      <c r="BH350" s="20"/>
      <c r="BI350" s="20"/>
      <c r="BJ350" s="20"/>
      <c r="BK350" s="20"/>
      <c r="BL350" s="20"/>
      <c r="BM350" s="20"/>
      <c r="BN350" s="20"/>
      <c r="BO350" s="20"/>
      <c r="BP350" s="20"/>
      <c r="BQ350" s="20"/>
      <c r="BR350" s="20"/>
      <c r="BS350" s="20"/>
      <c r="BT350" s="20"/>
      <c r="BU350" s="20"/>
      <c r="BV350" s="20"/>
      <c r="BW350" s="20"/>
      <c r="BX350" s="20"/>
      <c r="BY350" s="20"/>
      <c r="BZ350" s="20"/>
      <c r="CA350" s="20"/>
      <c r="CB350" s="20"/>
      <c r="CC350" s="20"/>
      <c r="CD350" s="20"/>
      <c r="CE350" s="20"/>
      <c r="CF350" s="20"/>
      <c r="CG350" s="20"/>
      <c r="CH350" s="20"/>
      <c r="CI350" s="20"/>
      <c r="CJ350" s="20"/>
      <c r="CK350" s="20"/>
      <c r="CL350" s="20"/>
      <c r="CM350" s="20"/>
      <c r="CN350" s="20"/>
      <c r="CO350" s="20"/>
      <c r="CP350" s="20"/>
      <c r="CQ350" s="20"/>
      <c r="CR350" s="20"/>
      <c r="CS350" s="20"/>
      <c r="CT350" s="20"/>
      <c r="CU350" s="20"/>
      <c r="CV350" s="20"/>
      <c r="CW350" s="20"/>
      <c r="CX350" s="20"/>
      <c r="CY350" s="20"/>
      <c r="CZ350" s="20"/>
      <c r="DA350" s="1"/>
      <c r="DB350" s="1"/>
    </row>
    <row r="351" spans="1:106" ht="15.75" customHeight="1" x14ac:dyDescent="0.3">
      <c r="A351" s="14" t="s">
        <v>277</v>
      </c>
      <c r="B351" s="1"/>
      <c r="C351" s="19">
        <f>SUM(C349:CY349)</f>
        <v>0</v>
      </c>
      <c r="D351" s="1"/>
      <c r="E351" s="1" t="s">
        <v>219</v>
      </c>
      <c r="F351" s="187">
        <f t="array" ref="F351">NPV('Economische variabelen'!C300,CALC_Bos!C324:CY324)</f>
        <v>0</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row>
    <row r="352" spans="1:106" ht="15.75" customHeight="1" x14ac:dyDescent="0.3">
      <c r="A352" s="14" t="s">
        <v>278</v>
      </c>
      <c r="B352" s="1"/>
      <c r="C352" s="19" t="e">
        <f>C351/E292</f>
        <v>#DIV/0!</v>
      </c>
      <c r="D352" s="1"/>
      <c r="E352" s="1" t="s">
        <v>279</v>
      </c>
      <c r="F352" s="187">
        <f>IF(F351=0,0,F351/(B330+B338))</f>
        <v>0</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row>
    <row r="353" spans="1:106" ht="15.75" customHeight="1" x14ac:dyDescent="0.3">
      <c r="A353" s="14" t="s">
        <v>291</v>
      </c>
      <c r="B353" s="1"/>
      <c r="C353" s="19">
        <f>IF(AND(E334&lt;&gt;0,E342&lt;&gt;0),AVERAGE(E334,E342),IF(E334&lt;&gt;0,E334,IF(E342&lt;&gt;0,E342,0)))</f>
        <v>0</v>
      </c>
      <c r="D353" s="1"/>
      <c r="E353" s="1"/>
      <c r="F353" s="187"/>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row>
    <row r="354" spans="1:106" ht="15.75" customHeight="1" x14ac:dyDescent="0.3">
      <c r="A354" s="14" t="s">
        <v>281</v>
      </c>
      <c r="B354" s="1"/>
      <c r="C354" s="19">
        <f>IF(B292&gt;0,B302+C353,0)</f>
        <v>0</v>
      </c>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row>
    <row r="355" spans="1:10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row>
    <row r="356" spans="1:10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row>
    <row r="357" spans="1:10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row>
    <row r="358" spans="1:106" ht="15.75" customHeight="1" x14ac:dyDescent="0.25"/>
    <row r="359" spans="1:106" ht="15.75" customHeight="1" x14ac:dyDescent="0.4">
      <c r="A359" s="5" t="s">
        <v>293</v>
      </c>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row>
    <row r="360" spans="1:106" ht="15.75" customHeight="1" x14ac:dyDescent="0.45">
      <c r="A360" s="1"/>
      <c r="B360" s="179"/>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row>
    <row r="361" spans="1:106" ht="15.75" customHeight="1" x14ac:dyDescent="0.35">
      <c r="A361" s="10" t="s">
        <v>21</v>
      </c>
      <c r="B361" s="1"/>
      <c r="C361" s="1"/>
      <c r="D361" s="10" t="s">
        <v>249</v>
      </c>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row>
    <row r="362" spans="1:106" ht="15.75" customHeight="1" thickTop="1" x14ac:dyDescent="0.3">
      <c r="A362" s="14"/>
      <c r="B362" s="1"/>
      <c r="C362" s="1"/>
      <c r="D362" s="9"/>
      <c r="E362" s="1"/>
      <c r="F362" s="1"/>
      <c r="G362" s="1"/>
      <c r="H362" s="1" t="s">
        <v>250</v>
      </c>
      <c r="I362" s="1" t="s">
        <v>251</v>
      </c>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row>
    <row r="363" spans="1:106" ht="15.75" customHeight="1" thickBot="1" x14ac:dyDescent="0.35">
      <c r="A363" s="14" t="s">
        <v>285</v>
      </c>
      <c r="B363" s="194">
        <f>'Invoer - uitgebreid'!J36</f>
        <v>0</v>
      </c>
      <c r="C363" s="1"/>
      <c r="D363" s="1" t="s">
        <v>286</v>
      </c>
      <c r="E363" s="194">
        <f>'Invoer - uitgebreid'!J36</f>
        <v>0</v>
      </c>
      <c r="F363" s="1"/>
      <c r="G363" s="1" t="s">
        <v>17</v>
      </c>
      <c r="H363" s="13">
        <f>IF('Invoer - uitgebreid'!J39="Snelgroeiende bomen",E363)+IF('Invoer - uitgebreid'!J39="Mix",E363*0.5,0)</f>
        <v>0</v>
      </c>
      <c r="I363" s="13">
        <f>H363*E365</f>
        <v>0</v>
      </c>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row>
    <row r="364" spans="1:106" ht="15.75" customHeight="1" thickTop="1" thickBot="1" x14ac:dyDescent="0.35">
      <c r="A364" s="14" t="s">
        <v>366</v>
      </c>
      <c r="B364" s="262" t="e">
        <f>AVERAGE('Economische variabelen'!E183:'Economische variabelen'!E186)*'Invoer - uitgebreid'!J37/'Invoer - uitgebreid'!J36</f>
        <v>#DIV/0!</v>
      </c>
      <c r="C364" s="1"/>
      <c r="D364" s="1"/>
      <c r="E364" s="199"/>
      <c r="F364" s="1"/>
      <c r="G364" s="1" t="s">
        <v>18</v>
      </c>
      <c r="H364" s="13">
        <f>IF('Invoer - uitgebreid'!J39="Traaggroeiende bomen",E363)+IF('Invoer - uitgebreid'!J39="Mix",E363*0.5,0)</f>
        <v>0</v>
      </c>
      <c r="I364" s="13">
        <f>H364*E365</f>
        <v>0</v>
      </c>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row>
    <row r="365" spans="1:106" ht="15.75" customHeight="1" thickTop="1" thickBot="1" x14ac:dyDescent="0.35">
      <c r="C365" s="1"/>
      <c r="D365" s="1" t="s">
        <v>90</v>
      </c>
      <c r="E365" s="194">
        <f>'Economische variabelen'!E205*'Economische variabelen'!E206</f>
        <v>50</v>
      </c>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row>
    <row r="366" spans="1:106" ht="15.75" customHeight="1" thickTop="1" thickBot="1" x14ac:dyDescent="0.35">
      <c r="A366" s="198" t="s">
        <v>367</v>
      </c>
      <c r="B366" s="174">
        <f>'Economische variabelen'!E208</f>
        <v>0.44</v>
      </c>
      <c r="C366" s="1"/>
      <c r="D366" s="196" t="s">
        <v>259</v>
      </c>
      <c r="E366" s="194">
        <f>E363*E365</f>
        <v>0</v>
      </c>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row>
    <row r="367" spans="1:106" ht="15.75" customHeight="1" thickTop="1" x14ac:dyDescent="0.3">
      <c r="A367" s="14" t="s">
        <v>370</v>
      </c>
      <c r="B367" s="264" t="e">
        <f>('Economische variabelen'!E207*'Economische variabelen'!E209*'Invoer - uitgebreid'!J37)/'Invoer - uitgebreid'!J36*B366</f>
        <v>#DIV/0!</v>
      </c>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row>
    <row r="368" spans="1:106" ht="15.75" customHeight="1" x14ac:dyDescent="0.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row>
    <row r="369" spans="1:104" ht="15.75" customHeight="1" thickBot="1" x14ac:dyDescent="0.35">
      <c r="A369" s="14" t="s">
        <v>287</v>
      </c>
      <c r="B369" s="199">
        <f>'Economische variabelen'!E211</f>
        <v>0.33</v>
      </c>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row>
    <row r="370" spans="1:104" ht="15.75" customHeight="1" thickTop="1" thickBot="1" x14ac:dyDescent="0.35">
      <c r="A370" s="14" t="s">
        <v>288</v>
      </c>
      <c r="B370" s="261">
        <f>'Economische variabelen'!E212</f>
        <v>640</v>
      </c>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row>
    <row r="371" spans="1:104" ht="15.75" customHeight="1" thickTop="1" thickBot="1" x14ac:dyDescent="0.35">
      <c r="A371" s="14" t="s">
        <v>289</v>
      </c>
      <c r="B371" s="174">
        <f>B369*B370</f>
        <v>211.20000000000002</v>
      </c>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row>
    <row r="372" spans="1:104" ht="15.75" customHeight="1" thickTop="1" x14ac:dyDescent="0.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row>
    <row r="373" spans="1:104" ht="15.75" customHeight="1" x14ac:dyDescent="0.3">
      <c r="A373" s="14" t="s">
        <v>290</v>
      </c>
      <c r="B373" s="263" t="e">
        <f>B364+B367-B371</f>
        <v>#DIV/0!</v>
      </c>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row>
    <row r="374" spans="1:104"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row>
    <row r="375" spans="1:104" ht="15.75" customHeight="1" x14ac:dyDescent="0.35">
      <c r="A375" s="10" t="s">
        <v>45</v>
      </c>
      <c r="B375" s="10" t="s">
        <v>260</v>
      </c>
      <c r="C375" s="11" t="s">
        <v>75</v>
      </c>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c r="BW375" s="11"/>
      <c r="BX375" s="11"/>
      <c r="BY375" s="11"/>
      <c r="BZ375" s="11"/>
      <c r="CA375" s="11"/>
      <c r="CB375" s="11"/>
      <c r="CC375" s="11"/>
      <c r="CD375" s="11"/>
      <c r="CE375" s="11"/>
      <c r="CF375" s="11"/>
      <c r="CG375" s="11"/>
      <c r="CH375" s="11"/>
      <c r="CI375" s="11"/>
      <c r="CJ375" s="11"/>
      <c r="CK375" s="11"/>
      <c r="CL375" s="11"/>
      <c r="CM375" s="11"/>
      <c r="CN375" s="11"/>
      <c r="CO375" s="11"/>
      <c r="CP375" s="11"/>
      <c r="CQ375" s="11"/>
      <c r="CR375" s="11"/>
      <c r="CS375" s="11"/>
      <c r="CT375" s="11"/>
      <c r="CU375" s="11"/>
      <c r="CV375" s="11"/>
      <c r="CW375" s="11"/>
      <c r="CX375" s="11"/>
      <c r="CY375" s="11"/>
      <c r="CZ375" s="11"/>
    </row>
    <row r="376" spans="1:104" ht="15.75" customHeight="1" x14ac:dyDescent="0.35">
      <c r="A376" s="11" t="s">
        <v>100</v>
      </c>
      <c r="B376" s="10"/>
      <c r="C376" s="11">
        <v>0</v>
      </c>
      <c r="D376" s="11">
        <v>1</v>
      </c>
      <c r="E376" s="11">
        <v>2</v>
      </c>
      <c r="F376" s="11">
        <v>3</v>
      </c>
      <c r="G376" s="11">
        <v>4</v>
      </c>
      <c r="H376" s="11">
        <v>5</v>
      </c>
      <c r="I376" s="11">
        <v>6</v>
      </c>
      <c r="J376" s="11">
        <v>7</v>
      </c>
      <c r="K376" s="11">
        <v>8</v>
      </c>
      <c r="L376" s="11">
        <v>9</v>
      </c>
      <c r="M376" s="11">
        <v>10</v>
      </c>
      <c r="N376" s="11">
        <v>11</v>
      </c>
      <c r="O376" s="11">
        <v>12</v>
      </c>
      <c r="P376" s="11">
        <v>13</v>
      </c>
      <c r="Q376" s="11">
        <v>14</v>
      </c>
      <c r="R376" s="11">
        <v>15</v>
      </c>
      <c r="S376" s="11">
        <v>16</v>
      </c>
      <c r="T376" s="11">
        <v>17</v>
      </c>
      <c r="U376" s="11">
        <v>18</v>
      </c>
      <c r="V376" s="11">
        <v>19</v>
      </c>
      <c r="W376" s="11">
        <v>20</v>
      </c>
      <c r="X376" s="11">
        <v>21</v>
      </c>
      <c r="Y376" s="11">
        <v>22</v>
      </c>
      <c r="Z376" s="11">
        <v>23</v>
      </c>
      <c r="AA376" s="11">
        <v>24</v>
      </c>
      <c r="AB376" s="11">
        <v>25</v>
      </c>
      <c r="AC376" s="11">
        <v>26</v>
      </c>
      <c r="AD376" s="11">
        <v>27</v>
      </c>
      <c r="AE376" s="11">
        <v>28</v>
      </c>
      <c r="AF376" s="11">
        <v>29</v>
      </c>
      <c r="AG376" s="11">
        <v>30</v>
      </c>
      <c r="AH376" s="11">
        <v>31</v>
      </c>
      <c r="AI376" s="11">
        <v>32</v>
      </c>
      <c r="AJ376" s="11">
        <v>33</v>
      </c>
      <c r="AK376" s="11">
        <v>34</v>
      </c>
      <c r="AL376" s="11">
        <v>35</v>
      </c>
      <c r="AM376" s="11">
        <v>36</v>
      </c>
      <c r="AN376" s="11">
        <v>37</v>
      </c>
      <c r="AO376" s="11">
        <v>38</v>
      </c>
      <c r="AP376" s="11">
        <v>39</v>
      </c>
      <c r="AQ376" s="11">
        <v>40</v>
      </c>
      <c r="AR376" s="11">
        <v>41</v>
      </c>
      <c r="AS376" s="11">
        <v>42</v>
      </c>
      <c r="AT376" s="11">
        <v>43</v>
      </c>
      <c r="AU376" s="11">
        <v>44</v>
      </c>
      <c r="AV376" s="11">
        <v>45</v>
      </c>
      <c r="AW376" s="11">
        <v>46</v>
      </c>
      <c r="AX376" s="11">
        <v>47</v>
      </c>
      <c r="AY376" s="11">
        <v>48</v>
      </c>
      <c r="AZ376" s="11">
        <v>49</v>
      </c>
      <c r="BA376" s="11">
        <v>50</v>
      </c>
      <c r="BB376" s="11">
        <v>51</v>
      </c>
      <c r="BC376" s="11">
        <v>52</v>
      </c>
      <c r="BD376" s="11">
        <v>53</v>
      </c>
      <c r="BE376" s="11">
        <v>54</v>
      </c>
      <c r="BF376" s="11">
        <v>55</v>
      </c>
      <c r="BG376" s="11">
        <v>56</v>
      </c>
      <c r="BH376" s="11">
        <v>57</v>
      </c>
      <c r="BI376" s="11">
        <v>58</v>
      </c>
      <c r="BJ376" s="11">
        <v>59</v>
      </c>
      <c r="BK376" s="11">
        <v>60</v>
      </c>
      <c r="BL376" s="11">
        <v>61</v>
      </c>
      <c r="BM376" s="11">
        <v>62</v>
      </c>
      <c r="BN376" s="11">
        <v>63</v>
      </c>
      <c r="BO376" s="11">
        <v>64</v>
      </c>
      <c r="BP376" s="11">
        <v>65</v>
      </c>
      <c r="BQ376" s="11">
        <v>66</v>
      </c>
      <c r="BR376" s="11">
        <v>67</v>
      </c>
      <c r="BS376" s="11">
        <v>68</v>
      </c>
      <c r="BT376" s="11">
        <v>69</v>
      </c>
      <c r="BU376" s="11">
        <v>70</v>
      </c>
      <c r="BV376" s="11">
        <v>71</v>
      </c>
      <c r="BW376" s="11">
        <v>72</v>
      </c>
      <c r="BX376" s="11">
        <v>73</v>
      </c>
      <c r="BY376" s="11">
        <v>74</v>
      </c>
      <c r="BZ376" s="11">
        <v>75</v>
      </c>
      <c r="CA376" s="11">
        <v>76</v>
      </c>
      <c r="CB376" s="11">
        <v>77</v>
      </c>
      <c r="CC376" s="11">
        <v>78</v>
      </c>
      <c r="CD376" s="11">
        <v>79</v>
      </c>
      <c r="CE376" s="11">
        <v>80</v>
      </c>
      <c r="CF376" s="11">
        <v>81</v>
      </c>
      <c r="CG376" s="11">
        <v>82</v>
      </c>
      <c r="CH376" s="11">
        <v>83</v>
      </c>
      <c r="CI376" s="11">
        <v>84</v>
      </c>
      <c r="CJ376" s="11">
        <v>85</v>
      </c>
      <c r="CK376" s="11">
        <v>86</v>
      </c>
      <c r="CL376" s="11">
        <v>87</v>
      </c>
      <c r="CM376" s="11">
        <v>88</v>
      </c>
      <c r="CN376" s="11">
        <v>89</v>
      </c>
      <c r="CO376" s="11">
        <v>90</v>
      </c>
      <c r="CP376" s="11">
        <v>91</v>
      </c>
      <c r="CQ376" s="11">
        <v>92</v>
      </c>
      <c r="CR376" s="11">
        <v>93</v>
      </c>
      <c r="CS376" s="11">
        <v>94</v>
      </c>
      <c r="CT376" s="11">
        <v>95</v>
      </c>
      <c r="CU376" s="11">
        <v>96</v>
      </c>
      <c r="CV376" s="11">
        <v>97</v>
      </c>
      <c r="CW376" s="11">
        <v>98</v>
      </c>
      <c r="CX376" s="11">
        <v>99</v>
      </c>
      <c r="CY376" s="11">
        <v>100</v>
      </c>
      <c r="CZ376" s="1"/>
    </row>
    <row r="377" spans="1:104" ht="15.75" customHeight="1" x14ac:dyDescent="0.3">
      <c r="A377" s="14" t="s">
        <v>261</v>
      </c>
      <c r="B377" s="174">
        <f>'Economische variabelen'!J191</f>
        <v>5</v>
      </c>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row>
    <row r="378" spans="1:104" ht="15.75" customHeight="1" x14ac:dyDescent="0.3">
      <c r="A378" s="14" t="s">
        <v>47</v>
      </c>
      <c r="B378" s="174">
        <f>'Economische variabelen'!J192</f>
        <v>8.5</v>
      </c>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row>
    <row r="379" spans="1:104" ht="15.75" customHeight="1" x14ac:dyDescent="0.3">
      <c r="A379" s="7" t="s">
        <v>65</v>
      </c>
      <c r="B379" s="174">
        <f>SUM(B377:B378)</f>
        <v>13.5</v>
      </c>
      <c r="C379" s="176">
        <f>B379*I363</f>
        <v>0</v>
      </c>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row>
    <row r="380" spans="1:104" ht="15.75" customHeight="1" x14ac:dyDescent="0.3">
      <c r="A380" s="14"/>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row>
    <row r="381" spans="1:104" ht="15.75" customHeight="1" x14ac:dyDescent="0.35">
      <c r="A381" s="11" t="s">
        <v>111</v>
      </c>
      <c r="B381" s="10"/>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row>
    <row r="382" spans="1:104" ht="15.75" customHeight="1" x14ac:dyDescent="0.3">
      <c r="A382" s="14" t="s">
        <v>261</v>
      </c>
      <c r="B382" s="174">
        <f>'Economische variabelen'!J191</f>
        <v>5</v>
      </c>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row>
    <row r="383" spans="1:104" ht="15.75" customHeight="1" x14ac:dyDescent="0.3">
      <c r="A383" s="14" t="s">
        <v>47</v>
      </c>
      <c r="B383" s="174">
        <f>'Economische variabelen'!J192</f>
        <v>8.5</v>
      </c>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row>
    <row r="384" spans="1:104"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row>
    <row r="385" spans="1:104" ht="15.75" customHeight="1" x14ac:dyDescent="0.3">
      <c r="A385" s="7" t="s">
        <v>65</v>
      </c>
      <c r="B385" s="174">
        <f>SUM(B377:B378)</f>
        <v>13.5</v>
      </c>
      <c r="C385" s="176">
        <f>B385*I364</f>
        <v>0</v>
      </c>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row>
    <row r="386" spans="1:104"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row>
    <row r="387" spans="1:104" ht="15.75" customHeight="1" x14ac:dyDescent="0.35">
      <c r="A387" s="10" t="s">
        <v>48</v>
      </c>
      <c r="B387" s="10" t="s">
        <v>161</v>
      </c>
      <c r="C387" s="11">
        <v>0</v>
      </c>
      <c r="D387" s="11">
        <v>1</v>
      </c>
      <c r="E387" s="11">
        <v>2</v>
      </c>
      <c r="F387" s="11">
        <v>3</v>
      </c>
      <c r="G387" s="11">
        <v>4</v>
      </c>
      <c r="H387" s="11">
        <v>5</v>
      </c>
      <c r="I387" s="11">
        <v>6</v>
      </c>
      <c r="J387" s="11">
        <v>7</v>
      </c>
      <c r="K387" s="11">
        <v>8</v>
      </c>
      <c r="L387" s="11">
        <v>9</v>
      </c>
      <c r="M387" s="11">
        <v>10</v>
      </c>
      <c r="N387" s="11">
        <v>11</v>
      </c>
      <c r="O387" s="11">
        <v>12</v>
      </c>
      <c r="P387" s="11">
        <v>13</v>
      </c>
      <c r="Q387" s="11">
        <v>14</v>
      </c>
      <c r="R387" s="11">
        <v>15</v>
      </c>
      <c r="S387" s="11">
        <v>16</v>
      </c>
      <c r="T387" s="11">
        <v>17</v>
      </c>
      <c r="U387" s="11">
        <v>18</v>
      </c>
      <c r="V387" s="11">
        <v>19</v>
      </c>
      <c r="W387" s="11">
        <v>20</v>
      </c>
      <c r="X387" s="11">
        <v>21</v>
      </c>
      <c r="Y387" s="11">
        <v>22</v>
      </c>
      <c r="Z387" s="11">
        <v>23</v>
      </c>
      <c r="AA387" s="11">
        <v>24</v>
      </c>
      <c r="AB387" s="11">
        <v>25</v>
      </c>
      <c r="AC387" s="11">
        <v>26</v>
      </c>
      <c r="AD387" s="11">
        <v>27</v>
      </c>
      <c r="AE387" s="11">
        <v>28</v>
      </c>
      <c r="AF387" s="11">
        <v>29</v>
      </c>
      <c r="AG387" s="11">
        <v>30</v>
      </c>
      <c r="AH387" s="11">
        <v>31</v>
      </c>
      <c r="AI387" s="11">
        <v>32</v>
      </c>
      <c r="AJ387" s="11">
        <v>33</v>
      </c>
      <c r="AK387" s="11">
        <v>34</v>
      </c>
      <c r="AL387" s="11">
        <v>35</v>
      </c>
      <c r="AM387" s="11">
        <v>36</v>
      </c>
      <c r="AN387" s="11">
        <v>37</v>
      </c>
      <c r="AO387" s="11">
        <v>38</v>
      </c>
      <c r="AP387" s="11">
        <v>39</v>
      </c>
      <c r="AQ387" s="11">
        <v>40</v>
      </c>
      <c r="AR387" s="11">
        <v>41</v>
      </c>
      <c r="AS387" s="11">
        <v>42</v>
      </c>
      <c r="AT387" s="11">
        <v>43</v>
      </c>
      <c r="AU387" s="11">
        <v>44</v>
      </c>
      <c r="AV387" s="11">
        <v>45</v>
      </c>
      <c r="AW387" s="11">
        <v>46</v>
      </c>
      <c r="AX387" s="11">
        <v>47</v>
      </c>
      <c r="AY387" s="11">
        <v>48</v>
      </c>
      <c r="AZ387" s="11">
        <v>49</v>
      </c>
      <c r="BA387" s="11">
        <v>50</v>
      </c>
      <c r="BB387" s="11">
        <v>51</v>
      </c>
      <c r="BC387" s="11">
        <v>52</v>
      </c>
      <c r="BD387" s="11">
        <v>53</v>
      </c>
      <c r="BE387" s="11">
        <v>54</v>
      </c>
      <c r="BF387" s="11">
        <v>55</v>
      </c>
      <c r="BG387" s="11">
        <v>56</v>
      </c>
      <c r="BH387" s="11">
        <v>57</v>
      </c>
      <c r="BI387" s="11">
        <v>58</v>
      </c>
      <c r="BJ387" s="11">
        <v>59</v>
      </c>
      <c r="BK387" s="11">
        <v>60</v>
      </c>
      <c r="BL387" s="11">
        <v>61</v>
      </c>
      <c r="BM387" s="11">
        <v>62</v>
      </c>
      <c r="BN387" s="11">
        <v>63</v>
      </c>
      <c r="BO387" s="11">
        <v>64</v>
      </c>
      <c r="BP387" s="11">
        <v>65</v>
      </c>
      <c r="BQ387" s="11">
        <v>66</v>
      </c>
      <c r="BR387" s="11">
        <v>67</v>
      </c>
      <c r="BS387" s="11">
        <v>68</v>
      </c>
      <c r="BT387" s="11">
        <v>69</v>
      </c>
      <c r="BU387" s="11">
        <v>70</v>
      </c>
      <c r="BV387" s="11">
        <v>71</v>
      </c>
      <c r="BW387" s="11">
        <v>72</v>
      </c>
      <c r="BX387" s="11">
        <v>73</v>
      </c>
      <c r="BY387" s="11">
        <v>74</v>
      </c>
      <c r="BZ387" s="11">
        <v>75</v>
      </c>
      <c r="CA387" s="11">
        <v>76</v>
      </c>
      <c r="CB387" s="11">
        <v>77</v>
      </c>
      <c r="CC387" s="11">
        <v>78</v>
      </c>
      <c r="CD387" s="11">
        <v>79</v>
      </c>
      <c r="CE387" s="11">
        <v>80</v>
      </c>
      <c r="CF387" s="11">
        <v>81</v>
      </c>
      <c r="CG387" s="11">
        <v>82</v>
      </c>
      <c r="CH387" s="11">
        <v>83</v>
      </c>
      <c r="CI387" s="11">
        <v>84</v>
      </c>
      <c r="CJ387" s="11">
        <v>85</v>
      </c>
      <c r="CK387" s="11">
        <v>86</v>
      </c>
      <c r="CL387" s="11">
        <v>87</v>
      </c>
      <c r="CM387" s="11">
        <v>88</v>
      </c>
      <c r="CN387" s="11">
        <v>89</v>
      </c>
      <c r="CO387" s="11">
        <v>90</v>
      </c>
      <c r="CP387" s="11">
        <v>91</v>
      </c>
      <c r="CQ387" s="11">
        <v>92</v>
      </c>
      <c r="CR387" s="11">
        <v>93</v>
      </c>
      <c r="CS387" s="11">
        <v>94</v>
      </c>
      <c r="CT387" s="11">
        <v>95</v>
      </c>
      <c r="CU387" s="11">
        <v>96</v>
      </c>
      <c r="CV387" s="11">
        <v>97</v>
      </c>
      <c r="CW387" s="11">
        <v>98</v>
      </c>
      <c r="CX387" s="11">
        <v>99</v>
      </c>
      <c r="CY387" s="11">
        <v>100</v>
      </c>
      <c r="CZ387" s="11">
        <v>100</v>
      </c>
    </row>
    <row r="388" spans="1:104" ht="15.75" customHeight="1" x14ac:dyDescent="0.3">
      <c r="A388" s="11" t="s">
        <v>100</v>
      </c>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row>
    <row r="389" spans="1:104" ht="15.75" customHeight="1" x14ac:dyDescent="0.3">
      <c r="A389" s="14" t="s">
        <v>262</v>
      </c>
      <c r="B389" s="174">
        <f>'Economische variabelen'!J195</f>
        <v>5</v>
      </c>
      <c r="C389" s="1"/>
      <c r="D389" s="175">
        <f t="shared" ref="D389:CZ389" si="49">IF(D387&lt;$E401,$B389*$I363,0)</f>
        <v>0</v>
      </c>
      <c r="E389" s="175">
        <f t="shared" si="49"/>
        <v>0</v>
      </c>
      <c r="F389" s="175">
        <f t="shared" si="49"/>
        <v>0</v>
      </c>
      <c r="G389" s="175">
        <f t="shared" si="49"/>
        <v>0</v>
      </c>
      <c r="H389" s="175">
        <f t="shared" si="49"/>
        <v>0</v>
      </c>
      <c r="I389" s="175">
        <f t="shared" si="49"/>
        <v>0</v>
      </c>
      <c r="J389" s="175">
        <f t="shared" si="49"/>
        <v>0</v>
      </c>
      <c r="K389" s="175">
        <f t="shared" si="49"/>
        <v>0</v>
      </c>
      <c r="L389" s="175">
        <f t="shared" si="49"/>
        <v>0</v>
      </c>
      <c r="M389" s="175">
        <f t="shared" si="49"/>
        <v>0</v>
      </c>
      <c r="N389" s="175">
        <f t="shared" si="49"/>
        <v>0</v>
      </c>
      <c r="O389" s="175">
        <f t="shared" si="49"/>
        <v>0</v>
      </c>
      <c r="P389" s="175">
        <f t="shared" si="49"/>
        <v>0</v>
      </c>
      <c r="Q389" s="175">
        <f t="shared" si="49"/>
        <v>0</v>
      </c>
      <c r="R389" s="175">
        <f t="shared" si="49"/>
        <v>0</v>
      </c>
      <c r="S389" s="175">
        <f t="shared" si="49"/>
        <v>0</v>
      </c>
      <c r="T389" s="175">
        <f t="shared" si="49"/>
        <v>0</v>
      </c>
      <c r="U389" s="175">
        <f t="shared" si="49"/>
        <v>0</v>
      </c>
      <c r="V389" s="175">
        <f t="shared" si="49"/>
        <v>0</v>
      </c>
      <c r="W389" s="175">
        <f t="shared" si="49"/>
        <v>0</v>
      </c>
      <c r="X389" s="175">
        <f t="shared" si="49"/>
        <v>0</v>
      </c>
      <c r="Y389" s="175">
        <f t="shared" si="49"/>
        <v>0</v>
      </c>
      <c r="Z389" s="175">
        <f t="shared" si="49"/>
        <v>0</v>
      </c>
      <c r="AA389" s="175">
        <f t="shared" si="49"/>
        <v>0</v>
      </c>
      <c r="AB389" s="175">
        <f t="shared" si="49"/>
        <v>0</v>
      </c>
      <c r="AC389" s="175">
        <f t="shared" si="49"/>
        <v>0</v>
      </c>
      <c r="AD389" s="175">
        <f t="shared" si="49"/>
        <v>0</v>
      </c>
      <c r="AE389" s="175">
        <f t="shared" si="49"/>
        <v>0</v>
      </c>
      <c r="AF389" s="175">
        <f t="shared" si="49"/>
        <v>0</v>
      </c>
      <c r="AG389" s="175">
        <f t="shared" si="49"/>
        <v>0</v>
      </c>
      <c r="AH389" s="175">
        <f t="shared" si="49"/>
        <v>0</v>
      </c>
      <c r="AI389" s="175">
        <f t="shared" si="49"/>
        <v>0</v>
      </c>
      <c r="AJ389" s="175">
        <f t="shared" si="49"/>
        <v>0</v>
      </c>
      <c r="AK389" s="175">
        <f t="shared" si="49"/>
        <v>0</v>
      </c>
      <c r="AL389" s="175">
        <f t="shared" si="49"/>
        <v>0</v>
      </c>
      <c r="AM389" s="175">
        <f t="shared" si="49"/>
        <v>0</v>
      </c>
      <c r="AN389" s="175">
        <f t="shared" si="49"/>
        <v>0</v>
      </c>
      <c r="AO389" s="175">
        <f t="shared" si="49"/>
        <v>0</v>
      </c>
      <c r="AP389" s="175">
        <f t="shared" si="49"/>
        <v>0</v>
      </c>
      <c r="AQ389" s="175">
        <f t="shared" si="49"/>
        <v>0</v>
      </c>
      <c r="AR389" s="175">
        <f t="shared" si="49"/>
        <v>0</v>
      </c>
      <c r="AS389" s="175">
        <f t="shared" si="49"/>
        <v>0</v>
      </c>
      <c r="AT389" s="175">
        <f t="shared" si="49"/>
        <v>0</v>
      </c>
      <c r="AU389" s="175">
        <f t="shared" si="49"/>
        <v>0</v>
      </c>
      <c r="AV389" s="175">
        <f t="shared" si="49"/>
        <v>0</v>
      </c>
      <c r="AW389" s="175">
        <f t="shared" si="49"/>
        <v>0</v>
      </c>
      <c r="AX389" s="175">
        <f t="shared" si="49"/>
        <v>0</v>
      </c>
      <c r="AY389" s="175">
        <f t="shared" si="49"/>
        <v>0</v>
      </c>
      <c r="AZ389" s="175">
        <f t="shared" si="49"/>
        <v>0</v>
      </c>
      <c r="BA389" s="175">
        <f t="shared" si="49"/>
        <v>0</v>
      </c>
      <c r="BB389" s="175">
        <f t="shared" si="49"/>
        <v>0</v>
      </c>
      <c r="BC389" s="175">
        <f t="shared" si="49"/>
        <v>0</v>
      </c>
      <c r="BD389" s="175">
        <f t="shared" si="49"/>
        <v>0</v>
      </c>
      <c r="BE389" s="175">
        <f t="shared" si="49"/>
        <v>0</v>
      </c>
      <c r="BF389" s="175">
        <f t="shared" si="49"/>
        <v>0</v>
      </c>
      <c r="BG389" s="175">
        <f t="shared" si="49"/>
        <v>0</v>
      </c>
      <c r="BH389" s="175">
        <f t="shared" si="49"/>
        <v>0</v>
      </c>
      <c r="BI389" s="175">
        <f t="shared" si="49"/>
        <v>0</v>
      </c>
      <c r="BJ389" s="175">
        <f t="shared" si="49"/>
        <v>0</v>
      </c>
      <c r="BK389" s="175">
        <f t="shared" si="49"/>
        <v>0</v>
      </c>
      <c r="BL389" s="175">
        <f t="shared" si="49"/>
        <v>0</v>
      </c>
      <c r="BM389" s="175">
        <f t="shared" si="49"/>
        <v>0</v>
      </c>
      <c r="BN389" s="175">
        <f t="shared" si="49"/>
        <v>0</v>
      </c>
      <c r="BO389" s="175">
        <f t="shared" si="49"/>
        <v>0</v>
      </c>
      <c r="BP389" s="175">
        <f t="shared" si="49"/>
        <v>0</v>
      </c>
      <c r="BQ389" s="175">
        <f t="shared" si="49"/>
        <v>0</v>
      </c>
      <c r="BR389" s="175">
        <f t="shared" si="49"/>
        <v>0</v>
      </c>
      <c r="BS389" s="175">
        <f t="shared" si="49"/>
        <v>0</v>
      </c>
      <c r="BT389" s="175">
        <f t="shared" si="49"/>
        <v>0</v>
      </c>
      <c r="BU389" s="175">
        <f t="shared" si="49"/>
        <v>0</v>
      </c>
      <c r="BV389" s="175">
        <f t="shared" si="49"/>
        <v>0</v>
      </c>
      <c r="BW389" s="175">
        <f t="shared" si="49"/>
        <v>0</v>
      </c>
      <c r="BX389" s="175">
        <f t="shared" si="49"/>
        <v>0</v>
      </c>
      <c r="BY389" s="175">
        <f t="shared" si="49"/>
        <v>0</v>
      </c>
      <c r="BZ389" s="175">
        <f t="shared" si="49"/>
        <v>0</v>
      </c>
      <c r="CA389" s="175">
        <f t="shared" si="49"/>
        <v>0</v>
      </c>
      <c r="CB389" s="175">
        <f t="shared" si="49"/>
        <v>0</v>
      </c>
      <c r="CC389" s="175">
        <f t="shared" si="49"/>
        <v>0</v>
      </c>
      <c r="CD389" s="175">
        <f t="shared" si="49"/>
        <v>0</v>
      </c>
      <c r="CE389" s="175">
        <f t="shared" si="49"/>
        <v>0</v>
      </c>
      <c r="CF389" s="175">
        <f t="shared" si="49"/>
        <v>0</v>
      </c>
      <c r="CG389" s="175">
        <f t="shared" si="49"/>
        <v>0</v>
      </c>
      <c r="CH389" s="175">
        <f t="shared" si="49"/>
        <v>0</v>
      </c>
      <c r="CI389" s="175">
        <f t="shared" si="49"/>
        <v>0</v>
      </c>
      <c r="CJ389" s="175">
        <f t="shared" si="49"/>
        <v>0</v>
      </c>
      <c r="CK389" s="175">
        <f t="shared" si="49"/>
        <v>0</v>
      </c>
      <c r="CL389" s="175">
        <f t="shared" si="49"/>
        <v>0</v>
      </c>
      <c r="CM389" s="175">
        <f t="shared" si="49"/>
        <v>0</v>
      </c>
      <c r="CN389" s="175">
        <f t="shared" si="49"/>
        <v>0</v>
      </c>
      <c r="CO389" s="175">
        <f t="shared" si="49"/>
        <v>0</v>
      </c>
      <c r="CP389" s="175">
        <f t="shared" si="49"/>
        <v>0</v>
      </c>
      <c r="CQ389" s="175">
        <f t="shared" si="49"/>
        <v>0</v>
      </c>
      <c r="CR389" s="175">
        <f t="shared" si="49"/>
        <v>0</v>
      </c>
      <c r="CS389" s="175">
        <f t="shared" si="49"/>
        <v>0</v>
      </c>
      <c r="CT389" s="175">
        <f t="shared" si="49"/>
        <v>0</v>
      </c>
      <c r="CU389" s="175">
        <f t="shared" si="49"/>
        <v>0</v>
      </c>
      <c r="CV389" s="175">
        <f t="shared" si="49"/>
        <v>0</v>
      </c>
      <c r="CW389" s="175">
        <f t="shared" si="49"/>
        <v>0</v>
      </c>
      <c r="CX389" s="175">
        <f t="shared" si="49"/>
        <v>0</v>
      </c>
      <c r="CY389" s="175">
        <f t="shared" si="49"/>
        <v>0</v>
      </c>
      <c r="CZ389" s="175">
        <f t="shared" si="49"/>
        <v>0</v>
      </c>
    </row>
    <row r="390" spans="1:104" ht="15.75" customHeight="1" x14ac:dyDescent="0.3">
      <c r="A390" s="14" t="s">
        <v>61</v>
      </c>
      <c r="B390" s="174">
        <f>'Economische variabelen'!J196</f>
        <v>0</v>
      </c>
      <c r="C390" s="1"/>
      <c r="D390" s="175">
        <f t="shared" ref="D390:CZ390" si="50">IF(D387&lt;$E401,$B390*$I364,0)</f>
        <v>0</v>
      </c>
      <c r="E390" s="175">
        <f t="shared" si="50"/>
        <v>0</v>
      </c>
      <c r="F390" s="175">
        <f t="shared" si="50"/>
        <v>0</v>
      </c>
      <c r="G390" s="175">
        <f t="shared" si="50"/>
        <v>0</v>
      </c>
      <c r="H390" s="175">
        <f t="shared" si="50"/>
        <v>0</v>
      </c>
      <c r="I390" s="175">
        <f t="shared" si="50"/>
        <v>0</v>
      </c>
      <c r="J390" s="175">
        <f t="shared" si="50"/>
        <v>0</v>
      </c>
      <c r="K390" s="175">
        <f t="shared" si="50"/>
        <v>0</v>
      </c>
      <c r="L390" s="175">
        <f t="shared" si="50"/>
        <v>0</v>
      </c>
      <c r="M390" s="175">
        <f t="shared" si="50"/>
        <v>0</v>
      </c>
      <c r="N390" s="175">
        <f t="shared" si="50"/>
        <v>0</v>
      </c>
      <c r="O390" s="175">
        <f t="shared" si="50"/>
        <v>0</v>
      </c>
      <c r="P390" s="175">
        <f t="shared" si="50"/>
        <v>0</v>
      </c>
      <c r="Q390" s="175">
        <f t="shared" si="50"/>
        <v>0</v>
      </c>
      <c r="R390" s="175">
        <f t="shared" si="50"/>
        <v>0</v>
      </c>
      <c r="S390" s="175">
        <f t="shared" si="50"/>
        <v>0</v>
      </c>
      <c r="T390" s="175">
        <f t="shared" si="50"/>
        <v>0</v>
      </c>
      <c r="U390" s="175">
        <f t="shared" si="50"/>
        <v>0</v>
      </c>
      <c r="V390" s="175">
        <f t="shared" si="50"/>
        <v>0</v>
      </c>
      <c r="W390" s="175">
        <f t="shared" si="50"/>
        <v>0</v>
      </c>
      <c r="X390" s="175">
        <f t="shared" si="50"/>
        <v>0</v>
      </c>
      <c r="Y390" s="175">
        <f t="shared" si="50"/>
        <v>0</v>
      </c>
      <c r="Z390" s="175">
        <f t="shared" si="50"/>
        <v>0</v>
      </c>
      <c r="AA390" s="175">
        <f t="shared" si="50"/>
        <v>0</v>
      </c>
      <c r="AB390" s="175">
        <f t="shared" si="50"/>
        <v>0</v>
      </c>
      <c r="AC390" s="175">
        <f t="shared" si="50"/>
        <v>0</v>
      </c>
      <c r="AD390" s="175">
        <f t="shared" si="50"/>
        <v>0</v>
      </c>
      <c r="AE390" s="175">
        <f t="shared" si="50"/>
        <v>0</v>
      </c>
      <c r="AF390" s="175">
        <f t="shared" si="50"/>
        <v>0</v>
      </c>
      <c r="AG390" s="175">
        <f t="shared" si="50"/>
        <v>0</v>
      </c>
      <c r="AH390" s="175">
        <f t="shared" si="50"/>
        <v>0</v>
      </c>
      <c r="AI390" s="175">
        <f t="shared" si="50"/>
        <v>0</v>
      </c>
      <c r="AJ390" s="175">
        <f t="shared" si="50"/>
        <v>0</v>
      </c>
      <c r="AK390" s="175">
        <f t="shared" si="50"/>
        <v>0</v>
      </c>
      <c r="AL390" s="175">
        <f t="shared" si="50"/>
        <v>0</v>
      </c>
      <c r="AM390" s="175">
        <f t="shared" si="50"/>
        <v>0</v>
      </c>
      <c r="AN390" s="175">
        <f t="shared" si="50"/>
        <v>0</v>
      </c>
      <c r="AO390" s="175">
        <f t="shared" si="50"/>
        <v>0</v>
      </c>
      <c r="AP390" s="175">
        <f t="shared" si="50"/>
        <v>0</v>
      </c>
      <c r="AQ390" s="175">
        <f t="shared" si="50"/>
        <v>0</v>
      </c>
      <c r="AR390" s="175">
        <f t="shared" si="50"/>
        <v>0</v>
      </c>
      <c r="AS390" s="175">
        <f t="shared" si="50"/>
        <v>0</v>
      </c>
      <c r="AT390" s="175">
        <f t="shared" si="50"/>
        <v>0</v>
      </c>
      <c r="AU390" s="175">
        <f t="shared" si="50"/>
        <v>0</v>
      </c>
      <c r="AV390" s="175">
        <f t="shared" si="50"/>
        <v>0</v>
      </c>
      <c r="AW390" s="175">
        <f t="shared" si="50"/>
        <v>0</v>
      </c>
      <c r="AX390" s="175">
        <f t="shared" si="50"/>
        <v>0</v>
      </c>
      <c r="AY390" s="175">
        <f t="shared" si="50"/>
        <v>0</v>
      </c>
      <c r="AZ390" s="175">
        <f t="shared" si="50"/>
        <v>0</v>
      </c>
      <c r="BA390" s="175">
        <f t="shared" si="50"/>
        <v>0</v>
      </c>
      <c r="BB390" s="175">
        <f t="shared" si="50"/>
        <v>0</v>
      </c>
      <c r="BC390" s="175">
        <f t="shared" si="50"/>
        <v>0</v>
      </c>
      <c r="BD390" s="175">
        <f t="shared" si="50"/>
        <v>0</v>
      </c>
      <c r="BE390" s="175">
        <f t="shared" si="50"/>
        <v>0</v>
      </c>
      <c r="BF390" s="175">
        <f t="shared" si="50"/>
        <v>0</v>
      </c>
      <c r="BG390" s="175">
        <f t="shared" si="50"/>
        <v>0</v>
      </c>
      <c r="BH390" s="175">
        <f t="shared" si="50"/>
        <v>0</v>
      </c>
      <c r="BI390" s="175">
        <f t="shared" si="50"/>
        <v>0</v>
      </c>
      <c r="BJ390" s="175">
        <f t="shared" si="50"/>
        <v>0</v>
      </c>
      <c r="BK390" s="175">
        <f t="shared" si="50"/>
        <v>0</v>
      </c>
      <c r="BL390" s="175">
        <f t="shared" si="50"/>
        <v>0</v>
      </c>
      <c r="BM390" s="175">
        <f t="shared" si="50"/>
        <v>0</v>
      </c>
      <c r="BN390" s="175">
        <f t="shared" si="50"/>
        <v>0</v>
      </c>
      <c r="BO390" s="175">
        <f t="shared" si="50"/>
        <v>0</v>
      </c>
      <c r="BP390" s="175">
        <f t="shared" si="50"/>
        <v>0</v>
      </c>
      <c r="BQ390" s="175">
        <f t="shared" si="50"/>
        <v>0</v>
      </c>
      <c r="BR390" s="175">
        <f t="shared" si="50"/>
        <v>0</v>
      </c>
      <c r="BS390" s="175">
        <f t="shared" si="50"/>
        <v>0</v>
      </c>
      <c r="BT390" s="175">
        <f t="shared" si="50"/>
        <v>0</v>
      </c>
      <c r="BU390" s="175">
        <f t="shared" si="50"/>
        <v>0</v>
      </c>
      <c r="BV390" s="175">
        <f t="shared" si="50"/>
        <v>0</v>
      </c>
      <c r="BW390" s="175">
        <f t="shared" si="50"/>
        <v>0</v>
      </c>
      <c r="BX390" s="175">
        <f t="shared" si="50"/>
        <v>0</v>
      </c>
      <c r="BY390" s="175">
        <f t="shared" si="50"/>
        <v>0</v>
      </c>
      <c r="BZ390" s="175">
        <f t="shared" si="50"/>
        <v>0</v>
      </c>
      <c r="CA390" s="175">
        <f t="shared" si="50"/>
        <v>0</v>
      </c>
      <c r="CB390" s="175">
        <f t="shared" si="50"/>
        <v>0</v>
      </c>
      <c r="CC390" s="175">
        <f t="shared" si="50"/>
        <v>0</v>
      </c>
      <c r="CD390" s="175">
        <f t="shared" si="50"/>
        <v>0</v>
      </c>
      <c r="CE390" s="175">
        <f t="shared" si="50"/>
        <v>0</v>
      </c>
      <c r="CF390" s="175">
        <f t="shared" si="50"/>
        <v>0</v>
      </c>
      <c r="CG390" s="175">
        <f t="shared" si="50"/>
        <v>0</v>
      </c>
      <c r="CH390" s="175">
        <f t="shared" si="50"/>
        <v>0</v>
      </c>
      <c r="CI390" s="175">
        <f t="shared" si="50"/>
        <v>0</v>
      </c>
      <c r="CJ390" s="175">
        <f t="shared" si="50"/>
        <v>0</v>
      </c>
      <c r="CK390" s="175">
        <f t="shared" si="50"/>
        <v>0</v>
      </c>
      <c r="CL390" s="175">
        <f t="shared" si="50"/>
        <v>0</v>
      </c>
      <c r="CM390" s="175">
        <f t="shared" si="50"/>
        <v>0</v>
      </c>
      <c r="CN390" s="175">
        <f t="shared" si="50"/>
        <v>0</v>
      </c>
      <c r="CO390" s="175">
        <f t="shared" si="50"/>
        <v>0</v>
      </c>
      <c r="CP390" s="175">
        <f t="shared" si="50"/>
        <v>0</v>
      </c>
      <c r="CQ390" s="175">
        <f t="shared" si="50"/>
        <v>0</v>
      </c>
      <c r="CR390" s="175">
        <f t="shared" si="50"/>
        <v>0</v>
      </c>
      <c r="CS390" s="175">
        <f t="shared" si="50"/>
        <v>0</v>
      </c>
      <c r="CT390" s="175">
        <f t="shared" si="50"/>
        <v>0</v>
      </c>
      <c r="CU390" s="175">
        <f t="shared" si="50"/>
        <v>0</v>
      </c>
      <c r="CV390" s="175">
        <f t="shared" si="50"/>
        <v>0</v>
      </c>
      <c r="CW390" s="175">
        <f t="shared" si="50"/>
        <v>0</v>
      </c>
      <c r="CX390" s="175">
        <f t="shared" si="50"/>
        <v>0</v>
      </c>
      <c r="CY390" s="175">
        <f t="shared" si="50"/>
        <v>0</v>
      </c>
      <c r="CZ390" s="175">
        <f t="shared" si="50"/>
        <v>0</v>
      </c>
    </row>
    <row r="391" spans="1:104" ht="15.75" customHeight="1" x14ac:dyDescent="0.3">
      <c r="A391" s="7" t="s">
        <v>65</v>
      </c>
      <c r="B391" s="174">
        <f>SUM(B389:B390)</f>
        <v>5</v>
      </c>
      <c r="C391" s="7"/>
      <c r="D391" s="176">
        <f t="shared" ref="D391:CZ391" si="51">SUM(D389:D390)</f>
        <v>0</v>
      </c>
      <c r="E391" s="176">
        <f t="shared" si="51"/>
        <v>0</v>
      </c>
      <c r="F391" s="176">
        <f t="shared" si="51"/>
        <v>0</v>
      </c>
      <c r="G391" s="176">
        <f t="shared" si="51"/>
        <v>0</v>
      </c>
      <c r="H391" s="176">
        <f t="shared" si="51"/>
        <v>0</v>
      </c>
      <c r="I391" s="176">
        <f t="shared" si="51"/>
        <v>0</v>
      </c>
      <c r="J391" s="176">
        <f t="shared" si="51"/>
        <v>0</v>
      </c>
      <c r="K391" s="176">
        <f t="shared" si="51"/>
        <v>0</v>
      </c>
      <c r="L391" s="176">
        <f t="shared" si="51"/>
        <v>0</v>
      </c>
      <c r="M391" s="176">
        <f t="shared" si="51"/>
        <v>0</v>
      </c>
      <c r="N391" s="176">
        <f t="shared" si="51"/>
        <v>0</v>
      </c>
      <c r="O391" s="176">
        <f t="shared" si="51"/>
        <v>0</v>
      </c>
      <c r="P391" s="176">
        <f t="shared" si="51"/>
        <v>0</v>
      </c>
      <c r="Q391" s="176">
        <f t="shared" si="51"/>
        <v>0</v>
      </c>
      <c r="R391" s="176">
        <f t="shared" si="51"/>
        <v>0</v>
      </c>
      <c r="S391" s="176">
        <f t="shared" si="51"/>
        <v>0</v>
      </c>
      <c r="T391" s="176">
        <f t="shared" si="51"/>
        <v>0</v>
      </c>
      <c r="U391" s="176">
        <f t="shared" si="51"/>
        <v>0</v>
      </c>
      <c r="V391" s="176">
        <f t="shared" si="51"/>
        <v>0</v>
      </c>
      <c r="W391" s="176">
        <f t="shared" si="51"/>
        <v>0</v>
      </c>
      <c r="X391" s="176">
        <f t="shared" si="51"/>
        <v>0</v>
      </c>
      <c r="Y391" s="176">
        <f t="shared" si="51"/>
        <v>0</v>
      </c>
      <c r="Z391" s="176">
        <f t="shared" si="51"/>
        <v>0</v>
      </c>
      <c r="AA391" s="176">
        <f t="shared" si="51"/>
        <v>0</v>
      </c>
      <c r="AB391" s="176">
        <f t="shared" si="51"/>
        <v>0</v>
      </c>
      <c r="AC391" s="176">
        <f t="shared" si="51"/>
        <v>0</v>
      </c>
      <c r="AD391" s="176">
        <f t="shared" si="51"/>
        <v>0</v>
      </c>
      <c r="AE391" s="176">
        <f t="shared" si="51"/>
        <v>0</v>
      </c>
      <c r="AF391" s="176">
        <f t="shared" si="51"/>
        <v>0</v>
      </c>
      <c r="AG391" s="176">
        <f t="shared" si="51"/>
        <v>0</v>
      </c>
      <c r="AH391" s="176">
        <f t="shared" si="51"/>
        <v>0</v>
      </c>
      <c r="AI391" s="176">
        <f t="shared" si="51"/>
        <v>0</v>
      </c>
      <c r="AJ391" s="176">
        <f t="shared" si="51"/>
        <v>0</v>
      </c>
      <c r="AK391" s="176">
        <f t="shared" si="51"/>
        <v>0</v>
      </c>
      <c r="AL391" s="176">
        <f t="shared" si="51"/>
        <v>0</v>
      </c>
      <c r="AM391" s="176">
        <f t="shared" si="51"/>
        <v>0</v>
      </c>
      <c r="AN391" s="176">
        <f t="shared" si="51"/>
        <v>0</v>
      </c>
      <c r="AO391" s="176">
        <f t="shared" si="51"/>
        <v>0</v>
      </c>
      <c r="AP391" s="176">
        <f t="shared" si="51"/>
        <v>0</v>
      </c>
      <c r="AQ391" s="176">
        <f t="shared" si="51"/>
        <v>0</v>
      </c>
      <c r="AR391" s="176">
        <f t="shared" si="51"/>
        <v>0</v>
      </c>
      <c r="AS391" s="176">
        <f t="shared" si="51"/>
        <v>0</v>
      </c>
      <c r="AT391" s="176">
        <f t="shared" si="51"/>
        <v>0</v>
      </c>
      <c r="AU391" s="176">
        <f t="shared" si="51"/>
        <v>0</v>
      </c>
      <c r="AV391" s="176">
        <f t="shared" si="51"/>
        <v>0</v>
      </c>
      <c r="AW391" s="176">
        <f t="shared" si="51"/>
        <v>0</v>
      </c>
      <c r="AX391" s="176">
        <f t="shared" si="51"/>
        <v>0</v>
      </c>
      <c r="AY391" s="176">
        <f t="shared" si="51"/>
        <v>0</v>
      </c>
      <c r="AZ391" s="176">
        <f t="shared" si="51"/>
        <v>0</v>
      </c>
      <c r="BA391" s="176">
        <f t="shared" si="51"/>
        <v>0</v>
      </c>
      <c r="BB391" s="176">
        <f t="shared" si="51"/>
        <v>0</v>
      </c>
      <c r="BC391" s="176">
        <f t="shared" si="51"/>
        <v>0</v>
      </c>
      <c r="BD391" s="176">
        <f t="shared" si="51"/>
        <v>0</v>
      </c>
      <c r="BE391" s="176">
        <f t="shared" si="51"/>
        <v>0</v>
      </c>
      <c r="BF391" s="176">
        <f t="shared" si="51"/>
        <v>0</v>
      </c>
      <c r="BG391" s="176">
        <f t="shared" si="51"/>
        <v>0</v>
      </c>
      <c r="BH391" s="176">
        <f t="shared" si="51"/>
        <v>0</v>
      </c>
      <c r="BI391" s="176">
        <f t="shared" si="51"/>
        <v>0</v>
      </c>
      <c r="BJ391" s="176">
        <f t="shared" si="51"/>
        <v>0</v>
      </c>
      <c r="BK391" s="176">
        <f t="shared" si="51"/>
        <v>0</v>
      </c>
      <c r="BL391" s="176">
        <f t="shared" si="51"/>
        <v>0</v>
      </c>
      <c r="BM391" s="176">
        <f t="shared" si="51"/>
        <v>0</v>
      </c>
      <c r="BN391" s="176">
        <f t="shared" si="51"/>
        <v>0</v>
      </c>
      <c r="BO391" s="176">
        <f t="shared" si="51"/>
        <v>0</v>
      </c>
      <c r="BP391" s="176">
        <f t="shared" si="51"/>
        <v>0</v>
      </c>
      <c r="BQ391" s="176">
        <f t="shared" si="51"/>
        <v>0</v>
      </c>
      <c r="BR391" s="176">
        <f t="shared" si="51"/>
        <v>0</v>
      </c>
      <c r="BS391" s="176">
        <f t="shared" si="51"/>
        <v>0</v>
      </c>
      <c r="BT391" s="176">
        <f t="shared" si="51"/>
        <v>0</v>
      </c>
      <c r="BU391" s="176">
        <f t="shared" si="51"/>
        <v>0</v>
      </c>
      <c r="BV391" s="176">
        <f t="shared" si="51"/>
        <v>0</v>
      </c>
      <c r="BW391" s="176">
        <f t="shared" si="51"/>
        <v>0</v>
      </c>
      <c r="BX391" s="176">
        <f t="shared" si="51"/>
        <v>0</v>
      </c>
      <c r="BY391" s="176">
        <f t="shared" si="51"/>
        <v>0</v>
      </c>
      <c r="BZ391" s="176">
        <f t="shared" si="51"/>
        <v>0</v>
      </c>
      <c r="CA391" s="176">
        <f t="shared" si="51"/>
        <v>0</v>
      </c>
      <c r="CB391" s="176">
        <f t="shared" si="51"/>
        <v>0</v>
      </c>
      <c r="CC391" s="176">
        <f t="shared" si="51"/>
        <v>0</v>
      </c>
      <c r="CD391" s="176">
        <f t="shared" si="51"/>
        <v>0</v>
      </c>
      <c r="CE391" s="176">
        <f t="shared" si="51"/>
        <v>0</v>
      </c>
      <c r="CF391" s="176">
        <f t="shared" si="51"/>
        <v>0</v>
      </c>
      <c r="CG391" s="176">
        <f t="shared" si="51"/>
        <v>0</v>
      </c>
      <c r="CH391" s="176">
        <f t="shared" si="51"/>
        <v>0</v>
      </c>
      <c r="CI391" s="176">
        <f t="shared" si="51"/>
        <v>0</v>
      </c>
      <c r="CJ391" s="176">
        <f t="shared" si="51"/>
        <v>0</v>
      </c>
      <c r="CK391" s="176">
        <f t="shared" si="51"/>
        <v>0</v>
      </c>
      <c r="CL391" s="176">
        <f t="shared" si="51"/>
        <v>0</v>
      </c>
      <c r="CM391" s="176">
        <f t="shared" si="51"/>
        <v>0</v>
      </c>
      <c r="CN391" s="176">
        <f t="shared" si="51"/>
        <v>0</v>
      </c>
      <c r="CO391" s="176">
        <f t="shared" si="51"/>
        <v>0</v>
      </c>
      <c r="CP391" s="176">
        <f t="shared" si="51"/>
        <v>0</v>
      </c>
      <c r="CQ391" s="176">
        <f t="shared" si="51"/>
        <v>0</v>
      </c>
      <c r="CR391" s="176">
        <f t="shared" si="51"/>
        <v>0</v>
      </c>
      <c r="CS391" s="176">
        <f t="shared" si="51"/>
        <v>0</v>
      </c>
      <c r="CT391" s="176">
        <f t="shared" si="51"/>
        <v>0</v>
      </c>
      <c r="CU391" s="176">
        <f t="shared" si="51"/>
        <v>0</v>
      </c>
      <c r="CV391" s="176">
        <f t="shared" si="51"/>
        <v>0</v>
      </c>
      <c r="CW391" s="176">
        <f t="shared" si="51"/>
        <v>0</v>
      </c>
      <c r="CX391" s="176">
        <f t="shared" si="51"/>
        <v>0</v>
      </c>
      <c r="CY391" s="176">
        <f t="shared" si="51"/>
        <v>0</v>
      </c>
      <c r="CZ391" s="176">
        <f t="shared" si="51"/>
        <v>0</v>
      </c>
    </row>
    <row r="392" spans="1:104" ht="15.75" customHeight="1" x14ac:dyDescent="0.3">
      <c r="A392" s="14"/>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row>
    <row r="393" spans="1:104" ht="15.75" customHeight="1" x14ac:dyDescent="0.3">
      <c r="A393" s="11" t="s">
        <v>111</v>
      </c>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row>
    <row r="394" spans="1:104" ht="15.75" customHeight="1" x14ac:dyDescent="0.3">
      <c r="A394" s="14" t="s">
        <v>262</v>
      </c>
      <c r="B394" s="174">
        <f>'Economische variabelen'!J195</f>
        <v>5</v>
      </c>
      <c r="C394" s="1"/>
      <c r="D394" s="175">
        <f t="shared" ref="D394:CZ394" si="52">IF(D387&lt;$E409,$B394*$I364,0)</f>
        <v>0</v>
      </c>
      <c r="E394" s="175">
        <f t="shared" si="52"/>
        <v>0</v>
      </c>
      <c r="F394" s="175">
        <f t="shared" si="52"/>
        <v>0</v>
      </c>
      <c r="G394" s="175">
        <f t="shared" si="52"/>
        <v>0</v>
      </c>
      <c r="H394" s="175">
        <f t="shared" si="52"/>
        <v>0</v>
      </c>
      <c r="I394" s="175">
        <f t="shared" si="52"/>
        <v>0</v>
      </c>
      <c r="J394" s="175">
        <f t="shared" si="52"/>
        <v>0</v>
      </c>
      <c r="K394" s="175">
        <f t="shared" si="52"/>
        <v>0</v>
      </c>
      <c r="L394" s="175">
        <f t="shared" si="52"/>
        <v>0</v>
      </c>
      <c r="M394" s="175">
        <f t="shared" si="52"/>
        <v>0</v>
      </c>
      <c r="N394" s="175">
        <f t="shared" si="52"/>
        <v>0</v>
      </c>
      <c r="O394" s="175">
        <f t="shared" si="52"/>
        <v>0</v>
      </c>
      <c r="P394" s="175">
        <f t="shared" si="52"/>
        <v>0</v>
      </c>
      <c r="Q394" s="175">
        <f t="shared" si="52"/>
        <v>0</v>
      </c>
      <c r="R394" s="175">
        <f t="shared" si="52"/>
        <v>0</v>
      </c>
      <c r="S394" s="175">
        <f t="shared" si="52"/>
        <v>0</v>
      </c>
      <c r="T394" s="175">
        <f t="shared" si="52"/>
        <v>0</v>
      </c>
      <c r="U394" s="175">
        <f t="shared" si="52"/>
        <v>0</v>
      </c>
      <c r="V394" s="175">
        <f t="shared" si="52"/>
        <v>0</v>
      </c>
      <c r="W394" s="175">
        <f t="shared" si="52"/>
        <v>0</v>
      </c>
      <c r="X394" s="175">
        <f t="shared" si="52"/>
        <v>0</v>
      </c>
      <c r="Y394" s="175">
        <f t="shared" si="52"/>
        <v>0</v>
      </c>
      <c r="Z394" s="175">
        <f t="shared" si="52"/>
        <v>0</v>
      </c>
      <c r="AA394" s="175">
        <f t="shared" si="52"/>
        <v>0</v>
      </c>
      <c r="AB394" s="175">
        <f t="shared" si="52"/>
        <v>0</v>
      </c>
      <c r="AC394" s="175">
        <f t="shared" si="52"/>
        <v>0</v>
      </c>
      <c r="AD394" s="175">
        <f t="shared" si="52"/>
        <v>0</v>
      </c>
      <c r="AE394" s="175">
        <f t="shared" si="52"/>
        <v>0</v>
      </c>
      <c r="AF394" s="175">
        <f t="shared" si="52"/>
        <v>0</v>
      </c>
      <c r="AG394" s="175">
        <f t="shared" si="52"/>
        <v>0</v>
      </c>
      <c r="AH394" s="175">
        <f t="shared" si="52"/>
        <v>0</v>
      </c>
      <c r="AI394" s="175">
        <f t="shared" si="52"/>
        <v>0</v>
      </c>
      <c r="AJ394" s="175">
        <f t="shared" si="52"/>
        <v>0</v>
      </c>
      <c r="AK394" s="175">
        <f t="shared" si="52"/>
        <v>0</v>
      </c>
      <c r="AL394" s="175">
        <f t="shared" si="52"/>
        <v>0</v>
      </c>
      <c r="AM394" s="175">
        <f t="shared" si="52"/>
        <v>0</v>
      </c>
      <c r="AN394" s="175">
        <f t="shared" si="52"/>
        <v>0</v>
      </c>
      <c r="AO394" s="175">
        <f t="shared" si="52"/>
        <v>0</v>
      </c>
      <c r="AP394" s="175">
        <f t="shared" si="52"/>
        <v>0</v>
      </c>
      <c r="AQ394" s="175">
        <f t="shared" si="52"/>
        <v>0</v>
      </c>
      <c r="AR394" s="175">
        <f t="shared" si="52"/>
        <v>0</v>
      </c>
      <c r="AS394" s="175">
        <f t="shared" si="52"/>
        <v>0</v>
      </c>
      <c r="AT394" s="175">
        <f t="shared" si="52"/>
        <v>0</v>
      </c>
      <c r="AU394" s="175">
        <f t="shared" si="52"/>
        <v>0</v>
      </c>
      <c r="AV394" s="175">
        <f t="shared" si="52"/>
        <v>0</v>
      </c>
      <c r="AW394" s="175">
        <f t="shared" si="52"/>
        <v>0</v>
      </c>
      <c r="AX394" s="175">
        <f t="shared" si="52"/>
        <v>0</v>
      </c>
      <c r="AY394" s="175">
        <f t="shared" si="52"/>
        <v>0</v>
      </c>
      <c r="AZ394" s="175">
        <f t="shared" si="52"/>
        <v>0</v>
      </c>
      <c r="BA394" s="175">
        <f t="shared" si="52"/>
        <v>0</v>
      </c>
      <c r="BB394" s="175">
        <f t="shared" si="52"/>
        <v>0</v>
      </c>
      <c r="BC394" s="175">
        <f t="shared" si="52"/>
        <v>0</v>
      </c>
      <c r="BD394" s="175">
        <f t="shared" si="52"/>
        <v>0</v>
      </c>
      <c r="BE394" s="175">
        <f t="shared" si="52"/>
        <v>0</v>
      </c>
      <c r="BF394" s="175">
        <f t="shared" si="52"/>
        <v>0</v>
      </c>
      <c r="BG394" s="175">
        <f t="shared" si="52"/>
        <v>0</v>
      </c>
      <c r="BH394" s="175">
        <f t="shared" si="52"/>
        <v>0</v>
      </c>
      <c r="BI394" s="175">
        <f t="shared" si="52"/>
        <v>0</v>
      </c>
      <c r="BJ394" s="175">
        <f t="shared" si="52"/>
        <v>0</v>
      </c>
      <c r="BK394" s="175">
        <f t="shared" si="52"/>
        <v>0</v>
      </c>
      <c r="BL394" s="175">
        <f t="shared" si="52"/>
        <v>0</v>
      </c>
      <c r="BM394" s="175">
        <f t="shared" si="52"/>
        <v>0</v>
      </c>
      <c r="BN394" s="175">
        <f t="shared" si="52"/>
        <v>0</v>
      </c>
      <c r="BO394" s="175">
        <f t="shared" si="52"/>
        <v>0</v>
      </c>
      <c r="BP394" s="175">
        <f t="shared" si="52"/>
        <v>0</v>
      </c>
      <c r="BQ394" s="175">
        <f t="shared" si="52"/>
        <v>0</v>
      </c>
      <c r="BR394" s="175">
        <f t="shared" si="52"/>
        <v>0</v>
      </c>
      <c r="BS394" s="175">
        <f t="shared" si="52"/>
        <v>0</v>
      </c>
      <c r="BT394" s="175">
        <f t="shared" si="52"/>
        <v>0</v>
      </c>
      <c r="BU394" s="175">
        <f t="shared" si="52"/>
        <v>0</v>
      </c>
      <c r="BV394" s="175">
        <f t="shared" si="52"/>
        <v>0</v>
      </c>
      <c r="BW394" s="175">
        <f t="shared" si="52"/>
        <v>0</v>
      </c>
      <c r="BX394" s="175">
        <f t="shared" si="52"/>
        <v>0</v>
      </c>
      <c r="BY394" s="175">
        <f t="shared" si="52"/>
        <v>0</v>
      </c>
      <c r="BZ394" s="175">
        <f t="shared" si="52"/>
        <v>0</v>
      </c>
      <c r="CA394" s="175">
        <f t="shared" si="52"/>
        <v>0</v>
      </c>
      <c r="CB394" s="175">
        <f t="shared" si="52"/>
        <v>0</v>
      </c>
      <c r="CC394" s="175">
        <f t="shared" si="52"/>
        <v>0</v>
      </c>
      <c r="CD394" s="175">
        <f t="shared" si="52"/>
        <v>0</v>
      </c>
      <c r="CE394" s="175">
        <f t="shared" si="52"/>
        <v>0</v>
      </c>
      <c r="CF394" s="175">
        <f t="shared" si="52"/>
        <v>0</v>
      </c>
      <c r="CG394" s="175">
        <f t="shared" si="52"/>
        <v>0</v>
      </c>
      <c r="CH394" s="175">
        <f t="shared" si="52"/>
        <v>0</v>
      </c>
      <c r="CI394" s="175">
        <f t="shared" si="52"/>
        <v>0</v>
      </c>
      <c r="CJ394" s="175">
        <f t="shared" si="52"/>
        <v>0</v>
      </c>
      <c r="CK394" s="175">
        <f t="shared" si="52"/>
        <v>0</v>
      </c>
      <c r="CL394" s="175">
        <f t="shared" si="52"/>
        <v>0</v>
      </c>
      <c r="CM394" s="175">
        <f t="shared" si="52"/>
        <v>0</v>
      </c>
      <c r="CN394" s="175">
        <f t="shared" si="52"/>
        <v>0</v>
      </c>
      <c r="CO394" s="175">
        <f t="shared" si="52"/>
        <v>0</v>
      </c>
      <c r="CP394" s="175">
        <f t="shared" si="52"/>
        <v>0</v>
      </c>
      <c r="CQ394" s="175">
        <f t="shared" si="52"/>
        <v>0</v>
      </c>
      <c r="CR394" s="175">
        <f t="shared" si="52"/>
        <v>0</v>
      </c>
      <c r="CS394" s="175">
        <f t="shared" si="52"/>
        <v>0</v>
      </c>
      <c r="CT394" s="175">
        <f t="shared" si="52"/>
        <v>0</v>
      </c>
      <c r="CU394" s="175">
        <f t="shared" si="52"/>
        <v>0</v>
      </c>
      <c r="CV394" s="175">
        <f t="shared" si="52"/>
        <v>0</v>
      </c>
      <c r="CW394" s="175">
        <f t="shared" si="52"/>
        <v>0</v>
      </c>
      <c r="CX394" s="175">
        <f t="shared" si="52"/>
        <v>0</v>
      </c>
      <c r="CY394" s="175">
        <f t="shared" si="52"/>
        <v>0</v>
      </c>
      <c r="CZ394" s="175">
        <f t="shared" si="52"/>
        <v>0</v>
      </c>
    </row>
    <row r="395" spans="1:104" ht="15.75" customHeight="1" x14ac:dyDescent="0.3">
      <c r="A395" s="14" t="s">
        <v>61</v>
      </c>
      <c r="B395" s="174">
        <f>'Economische variabelen'!J196</f>
        <v>0</v>
      </c>
      <c r="C395" s="1"/>
      <c r="D395" s="175">
        <f t="shared" ref="D395:CZ395" si="53">IF(D387&lt;$E409,$B395*$I364,0)</f>
        <v>0</v>
      </c>
      <c r="E395" s="175">
        <f t="shared" si="53"/>
        <v>0</v>
      </c>
      <c r="F395" s="175">
        <f t="shared" si="53"/>
        <v>0</v>
      </c>
      <c r="G395" s="175">
        <f t="shared" si="53"/>
        <v>0</v>
      </c>
      <c r="H395" s="175">
        <f t="shared" si="53"/>
        <v>0</v>
      </c>
      <c r="I395" s="175">
        <f t="shared" si="53"/>
        <v>0</v>
      </c>
      <c r="J395" s="175">
        <f t="shared" si="53"/>
        <v>0</v>
      </c>
      <c r="K395" s="175">
        <f t="shared" si="53"/>
        <v>0</v>
      </c>
      <c r="L395" s="175">
        <f t="shared" si="53"/>
        <v>0</v>
      </c>
      <c r="M395" s="175">
        <f t="shared" si="53"/>
        <v>0</v>
      </c>
      <c r="N395" s="175">
        <f t="shared" si="53"/>
        <v>0</v>
      </c>
      <c r="O395" s="175">
        <f t="shared" si="53"/>
        <v>0</v>
      </c>
      <c r="P395" s="175">
        <f t="shared" si="53"/>
        <v>0</v>
      </c>
      <c r="Q395" s="175">
        <f t="shared" si="53"/>
        <v>0</v>
      </c>
      <c r="R395" s="175">
        <f t="shared" si="53"/>
        <v>0</v>
      </c>
      <c r="S395" s="175">
        <f t="shared" si="53"/>
        <v>0</v>
      </c>
      <c r="T395" s="175">
        <f t="shared" si="53"/>
        <v>0</v>
      </c>
      <c r="U395" s="175">
        <f t="shared" si="53"/>
        <v>0</v>
      </c>
      <c r="V395" s="175">
        <f t="shared" si="53"/>
        <v>0</v>
      </c>
      <c r="W395" s="175">
        <f t="shared" si="53"/>
        <v>0</v>
      </c>
      <c r="X395" s="175">
        <f t="shared" si="53"/>
        <v>0</v>
      </c>
      <c r="Y395" s="175">
        <f t="shared" si="53"/>
        <v>0</v>
      </c>
      <c r="Z395" s="175">
        <f t="shared" si="53"/>
        <v>0</v>
      </c>
      <c r="AA395" s="175">
        <f t="shared" si="53"/>
        <v>0</v>
      </c>
      <c r="AB395" s="175">
        <f t="shared" si="53"/>
        <v>0</v>
      </c>
      <c r="AC395" s="175">
        <f t="shared" si="53"/>
        <v>0</v>
      </c>
      <c r="AD395" s="175">
        <f t="shared" si="53"/>
        <v>0</v>
      </c>
      <c r="AE395" s="175">
        <f t="shared" si="53"/>
        <v>0</v>
      </c>
      <c r="AF395" s="175">
        <f t="shared" si="53"/>
        <v>0</v>
      </c>
      <c r="AG395" s="175">
        <f t="shared" si="53"/>
        <v>0</v>
      </c>
      <c r="AH395" s="175">
        <f t="shared" si="53"/>
        <v>0</v>
      </c>
      <c r="AI395" s="175">
        <f t="shared" si="53"/>
        <v>0</v>
      </c>
      <c r="AJ395" s="175">
        <f t="shared" si="53"/>
        <v>0</v>
      </c>
      <c r="AK395" s="175">
        <f t="shared" si="53"/>
        <v>0</v>
      </c>
      <c r="AL395" s="175">
        <f t="shared" si="53"/>
        <v>0</v>
      </c>
      <c r="AM395" s="175">
        <f t="shared" si="53"/>
        <v>0</v>
      </c>
      <c r="AN395" s="175">
        <f t="shared" si="53"/>
        <v>0</v>
      </c>
      <c r="AO395" s="175">
        <f t="shared" si="53"/>
        <v>0</v>
      </c>
      <c r="AP395" s="175">
        <f t="shared" si="53"/>
        <v>0</v>
      </c>
      <c r="AQ395" s="175">
        <f t="shared" si="53"/>
        <v>0</v>
      </c>
      <c r="AR395" s="175">
        <f t="shared" si="53"/>
        <v>0</v>
      </c>
      <c r="AS395" s="175">
        <f t="shared" si="53"/>
        <v>0</v>
      </c>
      <c r="AT395" s="175">
        <f t="shared" si="53"/>
        <v>0</v>
      </c>
      <c r="AU395" s="175">
        <f t="shared" si="53"/>
        <v>0</v>
      </c>
      <c r="AV395" s="175">
        <f t="shared" si="53"/>
        <v>0</v>
      </c>
      <c r="AW395" s="175">
        <f t="shared" si="53"/>
        <v>0</v>
      </c>
      <c r="AX395" s="175">
        <f t="shared" si="53"/>
        <v>0</v>
      </c>
      <c r="AY395" s="175">
        <f t="shared" si="53"/>
        <v>0</v>
      </c>
      <c r="AZ395" s="175">
        <f t="shared" si="53"/>
        <v>0</v>
      </c>
      <c r="BA395" s="175">
        <f t="shared" si="53"/>
        <v>0</v>
      </c>
      <c r="BB395" s="175">
        <f t="shared" si="53"/>
        <v>0</v>
      </c>
      <c r="BC395" s="175">
        <f t="shared" si="53"/>
        <v>0</v>
      </c>
      <c r="BD395" s="175">
        <f t="shared" si="53"/>
        <v>0</v>
      </c>
      <c r="BE395" s="175">
        <f t="shared" si="53"/>
        <v>0</v>
      </c>
      <c r="BF395" s="175">
        <f t="shared" si="53"/>
        <v>0</v>
      </c>
      <c r="BG395" s="175">
        <f t="shared" si="53"/>
        <v>0</v>
      </c>
      <c r="BH395" s="175">
        <f t="shared" si="53"/>
        <v>0</v>
      </c>
      <c r="BI395" s="175">
        <f t="shared" si="53"/>
        <v>0</v>
      </c>
      <c r="BJ395" s="175">
        <f t="shared" si="53"/>
        <v>0</v>
      </c>
      <c r="BK395" s="175">
        <f t="shared" si="53"/>
        <v>0</v>
      </c>
      <c r="BL395" s="175">
        <f t="shared" si="53"/>
        <v>0</v>
      </c>
      <c r="BM395" s="175">
        <f t="shared" si="53"/>
        <v>0</v>
      </c>
      <c r="BN395" s="175">
        <f t="shared" si="53"/>
        <v>0</v>
      </c>
      <c r="BO395" s="175">
        <f t="shared" si="53"/>
        <v>0</v>
      </c>
      <c r="BP395" s="175">
        <f t="shared" si="53"/>
        <v>0</v>
      </c>
      <c r="BQ395" s="175">
        <f t="shared" si="53"/>
        <v>0</v>
      </c>
      <c r="BR395" s="175">
        <f t="shared" si="53"/>
        <v>0</v>
      </c>
      <c r="BS395" s="175">
        <f t="shared" si="53"/>
        <v>0</v>
      </c>
      <c r="BT395" s="175">
        <f t="shared" si="53"/>
        <v>0</v>
      </c>
      <c r="BU395" s="175">
        <f t="shared" si="53"/>
        <v>0</v>
      </c>
      <c r="BV395" s="175">
        <f t="shared" si="53"/>
        <v>0</v>
      </c>
      <c r="BW395" s="175">
        <f t="shared" si="53"/>
        <v>0</v>
      </c>
      <c r="BX395" s="175">
        <f t="shared" si="53"/>
        <v>0</v>
      </c>
      <c r="BY395" s="175">
        <f t="shared" si="53"/>
        <v>0</v>
      </c>
      <c r="BZ395" s="175">
        <f t="shared" si="53"/>
        <v>0</v>
      </c>
      <c r="CA395" s="175">
        <f t="shared" si="53"/>
        <v>0</v>
      </c>
      <c r="CB395" s="175">
        <f t="shared" si="53"/>
        <v>0</v>
      </c>
      <c r="CC395" s="175">
        <f t="shared" si="53"/>
        <v>0</v>
      </c>
      <c r="CD395" s="175">
        <f t="shared" si="53"/>
        <v>0</v>
      </c>
      <c r="CE395" s="175">
        <f t="shared" si="53"/>
        <v>0</v>
      </c>
      <c r="CF395" s="175">
        <f t="shared" si="53"/>
        <v>0</v>
      </c>
      <c r="CG395" s="175">
        <f t="shared" si="53"/>
        <v>0</v>
      </c>
      <c r="CH395" s="175">
        <f t="shared" si="53"/>
        <v>0</v>
      </c>
      <c r="CI395" s="175">
        <f t="shared" si="53"/>
        <v>0</v>
      </c>
      <c r="CJ395" s="175">
        <f t="shared" si="53"/>
        <v>0</v>
      </c>
      <c r="CK395" s="175">
        <f t="shared" si="53"/>
        <v>0</v>
      </c>
      <c r="CL395" s="175">
        <f t="shared" si="53"/>
        <v>0</v>
      </c>
      <c r="CM395" s="175">
        <f t="shared" si="53"/>
        <v>0</v>
      </c>
      <c r="CN395" s="175">
        <f t="shared" si="53"/>
        <v>0</v>
      </c>
      <c r="CO395" s="175">
        <f t="shared" si="53"/>
        <v>0</v>
      </c>
      <c r="CP395" s="175">
        <f t="shared" si="53"/>
        <v>0</v>
      </c>
      <c r="CQ395" s="175">
        <f t="shared" si="53"/>
        <v>0</v>
      </c>
      <c r="CR395" s="175">
        <f t="shared" si="53"/>
        <v>0</v>
      </c>
      <c r="CS395" s="175">
        <f t="shared" si="53"/>
        <v>0</v>
      </c>
      <c r="CT395" s="175">
        <f t="shared" si="53"/>
        <v>0</v>
      </c>
      <c r="CU395" s="175">
        <f t="shared" si="53"/>
        <v>0</v>
      </c>
      <c r="CV395" s="175">
        <f t="shared" si="53"/>
        <v>0</v>
      </c>
      <c r="CW395" s="175">
        <f t="shared" si="53"/>
        <v>0</v>
      </c>
      <c r="CX395" s="175">
        <f t="shared" si="53"/>
        <v>0</v>
      </c>
      <c r="CY395" s="175">
        <f t="shared" si="53"/>
        <v>0</v>
      </c>
      <c r="CZ395" s="175">
        <f t="shared" si="53"/>
        <v>0</v>
      </c>
    </row>
    <row r="396" spans="1:104" ht="15.75" customHeight="1" x14ac:dyDescent="0.3">
      <c r="A396" s="7" t="s">
        <v>263</v>
      </c>
      <c r="B396" s="174">
        <f>SUM(B394:B395)</f>
        <v>5</v>
      </c>
      <c r="C396" s="7"/>
      <c r="D396" s="176">
        <f t="shared" ref="D396:CZ396" si="54">SUM(D394:D395)</f>
        <v>0</v>
      </c>
      <c r="E396" s="176">
        <f t="shared" si="54"/>
        <v>0</v>
      </c>
      <c r="F396" s="176">
        <f t="shared" si="54"/>
        <v>0</v>
      </c>
      <c r="G396" s="176">
        <f t="shared" si="54"/>
        <v>0</v>
      </c>
      <c r="H396" s="176">
        <f t="shared" si="54"/>
        <v>0</v>
      </c>
      <c r="I396" s="176">
        <f t="shared" si="54"/>
        <v>0</v>
      </c>
      <c r="J396" s="176">
        <f t="shared" si="54"/>
        <v>0</v>
      </c>
      <c r="K396" s="176">
        <f t="shared" si="54"/>
        <v>0</v>
      </c>
      <c r="L396" s="176">
        <f t="shared" si="54"/>
        <v>0</v>
      </c>
      <c r="M396" s="176">
        <f t="shared" si="54"/>
        <v>0</v>
      </c>
      <c r="N396" s="176">
        <f t="shared" si="54"/>
        <v>0</v>
      </c>
      <c r="O396" s="176">
        <f t="shared" si="54"/>
        <v>0</v>
      </c>
      <c r="P396" s="176">
        <f t="shared" si="54"/>
        <v>0</v>
      </c>
      <c r="Q396" s="176">
        <f t="shared" si="54"/>
        <v>0</v>
      </c>
      <c r="R396" s="176">
        <f t="shared" si="54"/>
        <v>0</v>
      </c>
      <c r="S396" s="176">
        <f t="shared" si="54"/>
        <v>0</v>
      </c>
      <c r="T396" s="176">
        <f t="shared" si="54"/>
        <v>0</v>
      </c>
      <c r="U396" s="176">
        <f t="shared" si="54"/>
        <v>0</v>
      </c>
      <c r="V396" s="176">
        <f t="shared" si="54"/>
        <v>0</v>
      </c>
      <c r="W396" s="176">
        <f t="shared" si="54"/>
        <v>0</v>
      </c>
      <c r="X396" s="176">
        <f t="shared" si="54"/>
        <v>0</v>
      </c>
      <c r="Y396" s="176">
        <f t="shared" si="54"/>
        <v>0</v>
      </c>
      <c r="Z396" s="176">
        <f t="shared" si="54"/>
        <v>0</v>
      </c>
      <c r="AA396" s="176">
        <f t="shared" si="54"/>
        <v>0</v>
      </c>
      <c r="AB396" s="176">
        <f t="shared" si="54"/>
        <v>0</v>
      </c>
      <c r="AC396" s="176">
        <f t="shared" si="54"/>
        <v>0</v>
      </c>
      <c r="AD396" s="176">
        <f t="shared" si="54"/>
        <v>0</v>
      </c>
      <c r="AE396" s="176">
        <f t="shared" si="54"/>
        <v>0</v>
      </c>
      <c r="AF396" s="176">
        <f t="shared" si="54"/>
        <v>0</v>
      </c>
      <c r="AG396" s="176">
        <f t="shared" si="54"/>
        <v>0</v>
      </c>
      <c r="AH396" s="176">
        <f t="shared" si="54"/>
        <v>0</v>
      </c>
      <c r="AI396" s="176">
        <f t="shared" si="54"/>
        <v>0</v>
      </c>
      <c r="AJ396" s="176">
        <f t="shared" si="54"/>
        <v>0</v>
      </c>
      <c r="AK396" s="176">
        <f t="shared" si="54"/>
        <v>0</v>
      </c>
      <c r="AL396" s="176">
        <f t="shared" si="54"/>
        <v>0</v>
      </c>
      <c r="AM396" s="176">
        <f t="shared" si="54"/>
        <v>0</v>
      </c>
      <c r="AN396" s="176">
        <f t="shared" si="54"/>
        <v>0</v>
      </c>
      <c r="AO396" s="176">
        <f t="shared" si="54"/>
        <v>0</v>
      </c>
      <c r="AP396" s="176">
        <f t="shared" si="54"/>
        <v>0</v>
      </c>
      <c r="AQ396" s="176">
        <f t="shared" si="54"/>
        <v>0</v>
      </c>
      <c r="AR396" s="176">
        <f t="shared" si="54"/>
        <v>0</v>
      </c>
      <c r="AS396" s="176">
        <f t="shared" si="54"/>
        <v>0</v>
      </c>
      <c r="AT396" s="176">
        <f t="shared" si="54"/>
        <v>0</v>
      </c>
      <c r="AU396" s="176">
        <f t="shared" si="54"/>
        <v>0</v>
      </c>
      <c r="AV396" s="176">
        <f t="shared" si="54"/>
        <v>0</v>
      </c>
      <c r="AW396" s="176">
        <f t="shared" si="54"/>
        <v>0</v>
      </c>
      <c r="AX396" s="176">
        <f t="shared" si="54"/>
        <v>0</v>
      </c>
      <c r="AY396" s="176">
        <f t="shared" si="54"/>
        <v>0</v>
      </c>
      <c r="AZ396" s="176">
        <f t="shared" si="54"/>
        <v>0</v>
      </c>
      <c r="BA396" s="176">
        <f t="shared" si="54"/>
        <v>0</v>
      </c>
      <c r="BB396" s="176">
        <f t="shared" si="54"/>
        <v>0</v>
      </c>
      <c r="BC396" s="176">
        <f t="shared" si="54"/>
        <v>0</v>
      </c>
      <c r="BD396" s="176">
        <f t="shared" si="54"/>
        <v>0</v>
      </c>
      <c r="BE396" s="176">
        <f t="shared" si="54"/>
        <v>0</v>
      </c>
      <c r="BF396" s="176">
        <f t="shared" si="54"/>
        <v>0</v>
      </c>
      <c r="BG396" s="176">
        <f t="shared" si="54"/>
        <v>0</v>
      </c>
      <c r="BH396" s="176">
        <f t="shared" si="54"/>
        <v>0</v>
      </c>
      <c r="BI396" s="176">
        <f t="shared" si="54"/>
        <v>0</v>
      </c>
      <c r="BJ396" s="176">
        <f t="shared" si="54"/>
        <v>0</v>
      </c>
      <c r="BK396" s="176">
        <f t="shared" si="54"/>
        <v>0</v>
      </c>
      <c r="BL396" s="176">
        <f t="shared" si="54"/>
        <v>0</v>
      </c>
      <c r="BM396" s="176">
        <f t="shared" si="54"/>
        <v>0</v>
      </c>
      <c r="BN396" s="176">
        <f t="shared" si="54"/>
        <v>0</v>
      </c>
      <c r="BO396" s="176">
        <f t="shared" si="54"/>
        <v>0</v>
      </c>
      <c r="BP396" s="176">
        <f t="shared" si="54"/>
        <v>0</v>
      </c>
      <c r="BQ396" s="176">
        <f t="shared" si="54"/>
        <v>0</v>
      </c>
      <c r="BR396" s="176">
        <f t="shared" si="54"/>
        <v>0</v>
      </c>
      <c r="BS396" s="176">
        <f t="shared" si="54"/>
        <v>0</v>
      </c>
      <c r="BT396" s="176">
        <f t="shared" si="54"/>
        <v>0</v>
      </c>
      <c r="BU396" s="176">
        <f t="shared" si="54"/>
        <v>0</v>
      </c>
      <c r="BV396" s="176">
        <f t="shared" si="54"/>
        <v>0</v>
      </c>
      <c r="BW396" s="176">
        <f t="shared" si="54"/>
        <v>0</v>
      </c>
      <c r="BX396" s="176">
        <f t="shared" si="54"/>
        <v>0</v>
      </c>
      <c r="BY396" s="176">
        <f t="shared" si="54"/>
        <v>0</v>
      </c>
      <c r="BZ396" s="176">
        <f t="shared" si="54"/>
        <v>0</v>
      </c>
      <c r="CA396" s="176">
        <f t="shared" si="54"/>
        <v>0</v>
      </c>
      <c r="CB396" s="176">
        <f t="shared" si="54"/>
        <v>0</v>
      </c>
      <c r="CC396" s="176">
        <f t="shared" si="54"/>
        <v>0</v>
      </c>
      <c r="CD396" s="176">
        <f t="shared" si="54"/>
        <v>0</v>
      </c>
      <c r="CE396" s="176">
        <f t="shared" si="54"/>
        <v>0</v>
      </c>
      <c r="CF396" s="176">
        <f t="shared" si="54"/>
        <v>0</v>
      </c>
      <c r="CG396" s="176">
        <f t="shared" si="54"/>
        <v>0</v>
      </c>
      <c r="CH396" s="176">
        <f t="shared" si="54"/>
        <v>0</v>
      </c>
      <c r="CI396" s="176">
        <f t="shared" si="54"/>
        <v>0</v>
      </c>
      <c r="CJ396" s="176">
        <f t="shared" si="54"/>
        <v>0</v>
      </c>
      <c r="CK396" s="176">
        <f t="shared" si="54"/>
        <v>0</v>
      </c>
      <c r="CL396" s="176">
        <f t="shared" si="54"/>
        <v>0</v>
      </c>
      <c r="CM396" s="176">
        <f t="shared" si="54"/>
        <v>0</v>
      </c>
      <c r="CN396" s="176">
        <f t="shared" si="54"/>
        <v>0</v>
      </c>
      <c r="CO396" s="176">
        <f t="shared" si="54"/>
        <v>0</v>
      </c>
      <c r="CP396" s="176">
        <f t="shared" si="54"/>
        <v>0</v>
      </c>
      <c r="CQ396" s="176">
        <f t="shared" si="54"/>
        <v>0</v>
      </c>
      <c r="CR396" s="176">
        <f t="shared" si="54"/>
        <v>0</v>
      </c>
      <c r="CS396" s="176">
        <f t="shared" si="54"/>
        <v>0</v>
      </c>
      <c r="CT396" s="176">
        <f t="shared" si="54"/>
        <v>0</v>
      </c>
      <c r="CU396" s="176">
        <f t="shared" si="54"/>
        <v>0</v>
      </c>
      <c r="CV396" s="176">
        <f t="shared" si="54"/>
        <v>0</v>
      </c>
      <c r="CW396" s="176">
        <f t="shared" si="54"/>
        <v>0</v>
      </c>
      <c r="CX396" s="176">
        <f t="shared" si="54"/>
        <v>0</v>
      </c>
      <c r="CY396" s="176">
        <f t="shared" si="54"/>
        <v>0</v>
      </c>
      <c r="CZ396" s="176">
        <f t="shared" si="54"/>
        <v>0</v>
      </c>
    </row>
    <row r="397" spans="1:104"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row>
    <row r="398" spans="1:104" ht="15.75" customHeight="1" x14ac:dyDescent="0.3">
      <c r="A398" s="7" t="s">
        <v>198</v>
      </c>
      <c r="B398" s="7"/>
      <c r="C398" s="7"/>
      <c r="D398" s="176">
        <f t="shared" ref="D398:CZ398" si="55">SUM(D391,D396)</f>
        <v>0</v>
      </c>
      <c r="E398" s="176">
        <f t="shared" si="55"/>
        <v>0</v>
      </c>
      <c r="F398" s="176">
        <f t="shared" si="55"/>
        <v>0</v>
      </c>
      <c r="G398" s="176">
        <f t="shared" si="55"/>
        <v>0</v>
      </c>
      <c r="H398" s="176">
        <f t="shared" si="55"/>
        <v>0</v>
      </c>
      <c r="I398" s="176">
        <f t="shared" si="55"/>
        <v>0</v>
      </c>
      <c r="J398" s="176">
        <f t="shared" si="55"/>
        <v>0</v>
      </c>
      <c r="K398" s="176">
        <f t="shared" si="55"/>
        <v>0</v>
      </c>
      <c r="L398" s="176">
        <f t="shared" si="55"/>
        <v>0</v>
      </c>
      <c r="M398" s="176">
        <f t="shared" si="55"/>
        <v>0</v>
      </c>
      <c r="N398" s="176">
        <f t="shared" si="55"/>
        <v>0</v>
      </c>
      <c r="O398" s="176">
        <f t="shared" si="55"/>
        <v>0</v>
      </c>
      <c r="P398" s="176">
        <f t="shared" si="55"/>
        <v>0</v>
      </c>
      <c r="Q398" s="176">
        <f t="shared" si="55"/>
        <v>0</v>
      </c>
      <c r="R398" s="176">
        <f t="shared" si="55"/>
        <v>0</v>
      </c>
      <c r="S398" s="176">
        <f t="shared" si="55"/>
        <v>0</v>
      </c>
      <c r="T398" s="176">
        <f t="shared" si="55"/>
        <v>0</v>
      </c>
      <c r="U398" s="176">
        <f t="shared" si="55"/>
        <v>0</v>
      </c>
      <c r="V398" s="176">
        <f t="shared" si="55"/>
        <v>0</v>
      </c>
      <c r="W398" s="176">
        <f t="shared" si="55"/>
        <v>0</v>
      </c>
      <c r="X398" s="176">
        <f t="shared" si="55"/>
        <v>0</v>
      </c>
      <c r="Y398" s="176">
        <f t="shared" si="55"/>
        <v>0</v>
      </c>
      <c r="Z398" s="176">
        <f t="shared" si="55"/>
        <v>0</v>
      </c>
      <c r="AA398" s="176">
        <f t="shared" si="55"/>
        <v>0</v>
      </c>
      <c r="AB398" s="176">
        <f t="shared" si="55"/>
        <v>0</v>
      </c>
      <c r="AC398" s="176">
        <f t="shared" si="55"/>
        <v>0</v>
      </c>
      <c r="AD398" s="176">
        <f t="shared" si="55"/>
        <v>0</v>
      </c>
      <c r="AE398" s="176">
        <f t="shared" si="55"/>
        <v>0</v>
      </c>
      <c r="AF398" s="176">
        <f t="shared" si="55"/>
        <v>0</v>
      </c>
      <c r="AG398" s="176">
        <f t="shared" si="55"/>
        <v>0</v>
      </c>
      <c r="AH398" s="176">
        <f t="shared" si="55"/>
        <v>0</v>
      </c>
      <c r="AI398" s="176">
        <f t="shared" si="55"/>
        <v>0</v>
      </c>
      <c r="AJ398" s="176">
        <f t="shared" si="55"/>
        <v>0</v>
      </c>
      <c r="AK398" s="176">
        <f t="shared" si="55"/>
        <v>0</v>
      </c>
      <c r="AL398" s="176">
        <f t="shared" si="55"/>
        <v>0</v>
      </c>
      <c r="AM398" s="176">
        <f t="shared" si="55"/>
        <v>0</v>
      </c>
      <c r="AN398" s="176">
        <f t="shared" si="55"/>
        <v>0</v>
      </c>
      <c r="AO398" s="176">
        <f t="shared" si="55"/>
        <v>0</v>
      </c>
      <c r="AP398" s="176">
        <f t="shared" si="55"/>
        <v>0</v>
      </c>
      <c r="AQ398" s="176">
        <f t="shared" si="55"/>
        <v>0</v>
      </c>
      <c r="AR398" s="176">
        <f t="shared" si="55"/>
        <v>0</v>
      </c>
      <c r="AS398" s="176">
        <f t="shared" si="55"/>
        <v>0</v>
      </c>
      <c r="AT398" s="176">
        <f t="shared" si="55"/>
        <v>0</v>
      </c>
      <c r="AU398" s="176">
        <f t="shared" si="55"/>
        <v>0</v>
      </c>
      <c r="AV398" s="176">
        <f t="shared" si="55"/>
        <v>0</v>
      </c>
      <c r="AW398" s="176">
        <f t="shared" si="55"/>
        <v>0</v>
      </c>
      <c r="AX398" s="176">
        <f t="shared" si="55"/>
        <v>0</v>
      </c>
      <c r="AY398" s="176">
        <f t="shared" si="55"/>
        <v>0</v>
      </c>
      <c r="AZ398" s="176">
        <f t="shared" si="55"/>
        <v>0</v>
      </c>
      <c r="BA398" s="176">
        <f t="shared" si="55"/>
        <v>0</v>
      </c>
      <c r="BB398" s="176">
        <f t="shared" si="55"/>
        <v>0</v>
      </c>
      <c r="BC398" s="176">
        <f t="shared" si="55"/>
        <v>0</v>
      </c>
      <c r="BD398" s="176">
        <f t="shared" si="55"/>
        <v>0</v>
      </c>
      <c r="BE398" s="176">
        <f t="shared" si="55"/>
        <v>0</v>
      </c>
      <c r="BF398" s="176">
        <f t="shared" si="55"/>
        <v>0</v>
      </c>
      <c r="BG398" s="176">
        <f t="shared" si="55"/>
        <v>0</v>
      </c>
      <c r="BH398" s="176">
        <f t="shared" si="55"/>
        <v>0</v>
      </c>
      <c r="BI398" s="176">
        <f t="shared" si="55"/>
        <v>0</v>
      </c>
      <c r="BJ398" s="176">
        <f t="shared" si="55"/>
        <v>0</v>
      </c>
      <c r="BK398" s="176">
        <f t="shared" si="55"/>
        <v>0</v>
      </c>
      <c r="BL398" s="176">
        <f t="shared" si="55"/>
        <v>0</v>
      </c>
      <c r="BM398" s="176">
        <f t="shared" si="55"/>
        <v>0</v>
      </c>
      <c r="BN398" s="176">
        <f t="shared" si="55"/>
        <v>0</v>
      </c>
      <c r="BO398" s="176">
        <f t="shared" si="55"/>
        <v>0</v>
      </c>
      <c r="BP398" s="176">
        <f t="shared" si="55"/>
        <v>0</v>
      </c>
      <c r="BQ398" s="176">
        <f t="shared" si="55"/>
        <v>0</v>
      </c>
      <c r="BR398" s="176">
        <f t="shared" si="55"/>
        <v>0</v>
      </c>
      <c r="BS398" s="176">
        <f t="shared" si="55"/>
        <v>0</v>
      </c>
      <c r="BT398" s="176">
        <f t="shared" si="55"/>
        <v>0</v>
      </c>
      <c r="BU398" s="176">
        <f t="shared" si="55"/>
        <v>0</v>
      </c>
      <c r="BV398" s="176">
        <f t="shared" si="55"/>
        <v>0</v>
      </c>
      <c r="BW398" s="176">
        <f t="shared" si="55"/>
        <v>0</v>
      </c>
      <c r="BX398" s="176">
        <f t="shared" si="55"/>
        <v>0</v>
      </c>
      <c r="BY398" s="176">
        <f t="shared" si="55"/>
        <v>0</v>
      </c>
      <c r="BZ398" s="176">
        <f t="shared" si="55"/>
        <v>0</v>
      </c>
      <c r="CA398" s="176">
        <f t="shared" si="55"/>
        <v>0</v>
      </c>
      <c r="CB398" s="176">
        <f t="shared" si="55"/>
        <v>0</v>
      </c>
      <c r="CC398" s="176">
        <f t="shared" si="55"/>
        <v>0</v>
      </c>
      <c r="CD398" s="176">
        <f t="shared" si="55"/>
        <v>0</v>
      </c>
      <c r="CE398" s="176">
        <f t="shared" si="55"/>
        <v>0</v>
      </c>
      <c r="CF398" s="176">
        <f t="shared" si="55"/>
        <v>0</v>
      </c>
      <c r="CG398" s="176">
        <f t="shared" si="55"/>
        <v>0</v>
      </c>
      <c r="CH398" s="176">
        <f t="shared" si="55"/>
        <v>0</v>
      </c>
      <c r="CI398" s="176">
        <f t="shared" si="55"/>
        <v>0</v>
      </c>
      <c r="CJ398" s="176">
        <f t="shared" si="55"/>
        <v>0</v>
      </c>
      <c r="CK398" s="176">
        <f t="shared" si="55"/>
        <v>0</v>
      </c>
      <c r="CL398" s="176">
        <f t="shared" si="55"/>
        <v>0</v>
      </c>
      <c r="CM398" s="176">
        <f t="shared" si="55"/>
        <v>0</v>
      </c>
      <c r="CN398" s="176">
        <f t="shared" si="55"/>
        <v>0</v>
      </c>
      <c r="CO398" s="176">
        <f t="shared" si="55"/>
        <v>0</v>
      </c>
      <c r="CP398" s="176">
        <f t="shared" si="55"/>
        <v>0</v>
      </c>
      <c r="CQ398" s="176">
        <f t="shared" si="55"/>
        <v>0</v>
      </c>
      <c r="CR398" s="176">
        <f t="shared" si="55"/>
        <v>0</v>
      </c>
      <c r="CS398" s="176">
        <f t="shared" si="55"/>
        <v>0</v>
      </c>
      <c r="CT398" s="176">
        <f t="shared" si="55"/>
        <v>0</v>
      </c>
      <c r="CU398" s="176">
        <f t="shared" si="55"/>
        <v>0</v>
      </c>
      <c r="CV398" s="176">
        <f t="shared" si="55"/>
        <v>0</v>
      </c>
      <c r="CW398" s="176">
        <f t="shared" si="55"/>
        <v>0</v>
      </c>
      <c r="CX398" s="176">
        <f t="shared" si="55"/>
        <v>0</v>
      </c>
      <c r="CY398" s="176">
        <f t="shared" si="55"/>
        <v>0</v>
      </c>
      <c r="CZ398" s="176">
        <f t="shared" si="55"/>
        <v>0</v>
      </c>
    </row>
    <row r="399" spans="1:104"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row>
    <row r="400" spans="1:104" ht="15.75" customHeight="1" x14ac:dyDescent="0.35">
      <c r="A400" s="10" t="s">
        <v>264</v>
      </c>
      <c r="B400" s="10"/>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row>
    <row r="401" spans="1:104" ht="15.75" customHeight="1" x14ac:dyDescent="0.3">
      <c r="A401" s="14" t="s">
        <v>265</v>
      </c>
      <c r="B401" s="194">
        <f>I363</f>
        <v>0</v>
      </c>
      <c r="C401" s="1"/>
      <c r="D401" s="1" t="s">
        <v>266</v>
      </c>
      <c r="E401" s="194">
        <f>'Economische variabelen'!E218</f>
        <v>30</v>
      </c>
      <c r="F401" s="1"/>
      <c r="G401" s="1"/>
      <c r="H401" s="20"/>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row>
    <row r="402" spans="1:104" ht="15.75" customHeight="1" x14ac:dyDescent="0.3">
      <c r="A402" s="14" t="s">
        <v>267</v>
      </c>
      <c r="B402" s="194">
        <f>'Economische variabelen'!E216</f>
        <v>1.78</v>
      </c>
      <c r="C402" s="1"/>
      <c r="D402" s="1" t="s">
        <v>208</v>
      </c>
      <c r="E402" s="19">
        <f>B404*B403</f>
        <v>0</v>
      </c>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row>
    <row r="403" spans="1:104" ht="15.75" customHeight="1" x14ac:dyDescent="0.3">
      <c r="A403" s="14" t="s">
        <v>268</v>
      </c>
      <c r="B403" s="13">
        <f>B402*B401</f>
        <v>0</v>
      </c>
      <c r="C403" s="1"/>
      <c r="D403" s="1" t="s">
        <v>269</v>
      </c>
      <c r="E403" s="19">
        <f>E402-C379-SUM(D391:CY391)</f>
        <v>0</v>
      </c>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row>
    <row r="404" spans="1:104" ht="15.75" customHeight="1" x14ac:dyDescent="0.3">
      <c r="A404" s="14" t="s">
        <v>270</v>
      </c>
      <c r="B404" s="174">
        <f>'Economische variabelen'!E217</f>
        <v>40.770000000000003</v>
      </c>
      <c r="C404" s="1"/>
      <c r="D404" s="1" t="s">
        <v>271</v>
      </c>
      <c r="E404" s="19">
        <f>IF(B401&gt;0,E403/H363,0)</f>
        <v>0</v>
      </c>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row>
    <row r="405" spans="1:104" ht="15.75" customHeight="1" x14ac:dyDescent="0.3">
      <c r="A405" s="1"/>
      <c r="B405" s="1"/>
      <c r="C405" s="1"/>
      <c r="D405" s="1" t="s">
        <v>272</v>
      </c>
      <c r="E405" s="19">
        <f>E404/E401</f>
        <v>0</v>
      </c>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row>
    <row r="406" spans="1:104" ht="15.75" customHeight="1" x14ac:dyDescent="0.3">
      <c r="A406" s="1"/>
      <c r="B406" s="20"/>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row>
    <row r="407" spans="1:104"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row>
    <row r="408" spans="1:104" ht="15.75" customHeight="1" x14ac:dyDescent="0.35">
      <c r="A408" s="10" t="s">
        <v>273</v>
      </c>
      <c r="B408" s="10"/>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row>
    <row r="409" spans="1:104" ht="15.75" customHeight="1" x14ac:dyDescent="0.3">
      <c r="A409" s="14" t="s">
        <v>274</v>
      </c>
      <c r="B409" s="194">
        <f>I364</f>
        <v>0</v>
      </c>
      <c r="C409" s="1"/>
      <c r="D409" s="1" t="s">
        <v>266</v>
      </c>
      <c r="E409" s="194">
        <f>'Economische variabelen'!E229</f>
        <v>70</v>
      </c>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row>
    <row r="410" spans="1:104" ht="15.75" customHeight="1" x14ac:dyDescent="0.3">
      <c r="A410" s="14" t="s">
        <v>267</v>
      </c>
      <c r="B410" s="194">
        <f>'Economische variabelen'!E227</f>
        <v>1.84</v>
      </c>
      <c r="C410" s="1"/>
      <c r="D410" s="1" t="s">
        <v>208</v>
      </c>
      <c r="E410" s="19">
        <f>B411*B412</f>
        <v>0</v>
      </c>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row>
    <row r="411" spans="1:104" ht="15.75" customHeight="1" x14ac:dyDescent="0.3">
      <c r="A411" s="14" t="s">
        <v>268</v>
      </c>
      <c r="B411" s="13">
        <f>B409*B410</f>
        <v>0</v>
      </c>
      <c r="C411" s="1"/>
      <c r="D411" s="1" t="s">
        <v>269</v>
      </c>
      <c r="E411" s="19">
        <f>E410-C385-SUM(D396:CY396)</f>
        <v>0</v>
      </c>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row>
    <row r="412" spans="1:104" ht="15.75" customHeight="1" x14ac:dyDescent="0.3">
      <c r="A412" s="14" t="s">
        <v>270</v>
      </c>
      <c r="B412" s="174">
        <f>'Economische variabelen'!E228</f>
        <v>107</v>
      </c>
      <c r="C412" s="1"/>
      <c r="D412" s="1" t="s">
        <v>271</v>
      </c>
      <c r="E412" s="19">
        <f>IF(B409&gt;0,E411/H364,0)</f>
        <v>0</v>
      </c>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row>
    <row r="413" spans="1:104" ht="15.75" customHeight="1" x14ac:dyDescent="0.3">
      <c r="A413" s="1"/>
      <c r="B413" s="1"/>
      <c r="C413" s="1"/>
      <c r="D413" s="1" t="s">
        <v>272</v>
      </c>
      <c r="E413" s="19">
        <f>E412/E409</f>
        <v>0</v>
      </c>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row>
    <row r="414" spans="1:104"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row>
    <row r="415" spans="1:104" ht="15.75" customHeight="1" x14ac:dyDescent="0.35">
      <c r="A415" s="10" t="s">
        <v>207</v>
      </c>
      <c r="B415" s="10"/>
      <c r="C415" s="11">
        <v>0</v>
      </c>
      <c r="D415" s="11">
        <v>1</v>
      </c>
      <c r="E415" s="11">
        <v>2</v>
      </c>
      <c r="F415" s="11">
        <v>3</v>
      </c>
      <c r="G415" s="11">
        <v>4</v>
      </c>
      <c r="H415" s="11">
        <v>5</v>
      </c>
      <c r="I415" s="11">
        <v>6</v>
      </c>
      <c r="J415" s="11">
        <v>7</v>
      </c>
      <c r="K415" s="11">
        <v>8</v>
      </c>
      <c r="L415" s="11">
        <v>9</v>
      </c>
      <c r="M415" s="11">
        <v>10</v>
      </c>
      <c r="N415" s="11">
        <v>11</v>
      </c>
      <c r="O415" s="11">
        <v>12</v>
      </c>
      <c r="P415" s="11">
        <v>13</v>
      </c>
      <c r="Q415" s="11">
        <v>14</v>
      </c>
      <c r="R415" s="11">
        <v>15</v>
      </c>
      <c r="S415" s="11">
        <v>16</v>
      </c>
      <c r="T415" s="11">
        <v>17</v>
      </c>
      <c r="U415" s="11">
        <v>18</v>
      </c>
      <c r="V415" s="11">
        <v>19</v>
      </c>
      <c r="W415" s="11">
        <v>20</v>
      </c>
      <c r="X415" s="11">
        <v>21</v>
      </c>
      <c r="Y415" s="11">
        <v>22</v>
      </c>
      <c r="Z415" s="11">
        <v>23</v>
      </c>
      <c r="AA415" s="11">
        <v>24</v>
      </c>
      <c r="AB415" s="11">
        <v>25</v>
      </c>
      <c r="AC415" s="11">
        <v>26</v>
      </c>
      <c r="AD415" s="11">
        <v>27</v>
      </c>
      <c r="AE415" s="11">
        <v>28</v>
      </c>
      <c r="AF415" s="11">
        <v>29</v>
      </c>
      <c r="AG415" s="11">
        <v>30</v>
      </c>
      <c r="AH415" s="11">
        <v>31</v>
      </c>
      <c r="AI415" s="11">
        <v>32</v>
      </c>
      <c r="AJ415" s="11">
        <v>33</v>
      </c>
      <c r="AK415" s="11">
        <v>34</v>
      </c>
      <c r="AL415" s="11">
        <v>35</v>
      </c>
      <c r="AM415" s="11">
        <v>36</v>
      </c>
      <c r="AN415" s="11">
        <v>37</v>
      </c>
      <c r="AO415" s="11">
        <v>38</v>
      </c>
      <c r="AP415" s="11">
        <v>39</v>
      </c>
      <c r="AQ415" s="11">
        <v>40</v>
      </c>
      <c r="AR415" s="11">
        <v>41</v>
      </c>
      <c r="AS415" s="11">
        <v>42</v>
      </c>
      <c r="AT415" s="11">
        <v>43</v>
      </c>
      <c r="AU415" s="11">
        <v>44</v>
      </c>
      <c r="AV415" s="11">
        <v>45</v>
      </c>
      <c r="AW415" s="11">
        <v>46</v>
      </c>
      <c r="AX415" s="11">
        <v>47</v>
      </c>
      <c r="AY415" s="11">
        <v>48</v>
      </c>
      <c r="AZ415" s="11">
        <v>49</v>
      </c>
      <c r="BA415" s="11">
        <v>50</v>
      </c>
      <c r="BB415" s="11">
        <v>51</v>
      </c>
      <c r="BC415" s="11">
        <v>52</v>
      </c>
      <c r="BD415" s="11">
        <v>53</v>
      </c>
      <c r="BE415" s="11">
        <v>54</v>
      </c>
      <c r="BF415" s="11">
        <v>55</v>
      </c>
      <c r="BG415" s="11">
        <v>56</v>
      </c>
      <c r="BH415" s="11">
        <v>57</v>
      </c>
      <c r="BI415" s="11">
        <v>58</v>
      </c>
      <c r="BJ415" s="11">
        <v>59</v>
      </c>
      <c r="BK415" s="11">
        <v>60</v>
      </c>
      <c r="BL415" s="11">
        <v>61</v>
      </c>
      <c r="BM415" s="11">
        <v>62</v>
      </c>
      <c r="BN415" s="11">
        <v>63</v>
      </c>
      <c r="BO415" s="11">
        <v>64</v>
      </c>
      <c r="BP415" s="11">
        <v>65</v>
      </c>
      <c r="BQ415" s="11">
        <v>66</v>
      </c>
      <c r="BR415" s="11">
        <v>67</v>
      </c>
      <c r="BS415" s="11">
        <v>68</v>
      </c>
      <c r="BT415" s="11">
        <v>69</v>
      </c>
      <c r="BU415" s="11">
        <v>70</v>
      </c>
      <c r="BV415" s="11">
        <v>71</v>
      </c>
      <c r="BW415" s="11">
        <v>72</v>
      </c>
      <c r="BX415" s="11">
        <v>73</v>
      </c>
      <c r="BY415" s="11">
        <v>74</v>
      </c>
      <c r="BZ415" s="11">
        <v>75</v>
      </c>
      <c r="CA415" s="11">
        <v>76</v>
      </c>
      <c r="CB415" s="11">
        <v>77</v>
      </c>
      <c r="CC415" s="11">
        <v>78</v>
      </c>
      <c r="CD415" s="11">
        <v>79</v>
      </c>
      <c r="CE415" s="11">
        <v>80</v>
      </c>
      <c r="CF415" s="11">
        <v>81</v>
      </c>
      <c r="CG415" s="11">
        <v>82</v>
      </c>
      <c r="CH415" s="11">
        <v>83</v>
      </c>
      <c r="CI415" s="11">
        <v>84</v>
      </c>
      <c r="CJ415" s="11">
        <v>85</v>
      </c>
      <c r="CK415" s="11">
        <v>86</v>
      </c>
      <c r="CL415" s="11">
        <v>87</v>
      </c>
      <c r="CM415" s="11">
        <v>88</v>
      </c>
      <c r="CN415" s="11">
        <v>89</v>
      </c>
      <c r="CO415" s="11">
        <v>90</v>
      </c>
      <c r="CP415" s="11">
        <v>91</v>
      </c>
      <c r="CQ415" s="11">
        <v>92</v>
      </c>
      <c r="CR415" s="11">
        <v>93</v>
      </c>
      <c r="CS415" s="11">
        <v>94</v>
      </c>
      <c r="CT415" s="11">
        <v>95</v>
      </c>
      <c r="CU415" s="11">
        <v>96</v>
      </c>
      <c r="CV415" s="11">
        <v>97</v>
      </c>
      <c r="CW415" s="11">
        <v>98</v>
      </c>
      <c r="CX415" s="11">
        <v>99</v>
      </c>
      <c r="CY415" s="11">
        <v>100</v>
      </c>
      <c r="CZ415" s="11">
        <v>100</v>
      </c>
    </row>
    <row r="416" spans="1:104" ht="15.75" customHeight="1" x14ac:dyDescent="0.3">
      <c r="A416" s="14" t="s">
        <v>99</v>
      </c>
      <c r="B416" s="1"/>
      <c r="C416" s="175">
        <f>IF(B376=$E401,$E402,0)+IF(B376=$E409,$E412,0)</f>
        <v>0</v>
      </c>
      <c r="D416" s="175">
        <f t="shared" ref="D416:CZ416" si="56">IF(D376=$E401,$E402,0)+IF(D376=$E409,$E412,0)</f>
        <v>0</v>
      </c>
      <c r="E416" s="175">
        <f t="shared" si="56"/>
        <v>0</v>
      </c>
      <c r="F416" s="175">
        <f t="shared" si="56"/>
        <v>0</v>
      </c>
      <c r="G416" s="175">
        <f t="shared" si="56"/>
        <v>0</v>
      </c>
      <c r="H416" s="175">
        <f t="shared" si="56"/>
        <v>0</v>
      </c>
      <c r="I416" s="175">
        <f t="shared" si="56"/>
        <v>0</v>
      </c>
      <c r="J416" s="175">
        <f t="shared" si="56"/>
        <v>0</v>
      </c>
      <c r="K416" s="175">
        <f t="shared" si="56"/>
        <v>0</v>
      </c>
      <c r="L416" s="175">
        <f t="shared" si="56"/>
        <v>0</v>
      </c>
      <c r="M416" s="175">
        <f t="shared" si="56"/>
        <v>0</v>
      </c>
      <c r="N416" s="175">
        <f t="shared" si="56"/>
        <v>0</v>
      </c>
      <c r="O416" s="175">
        <f t="shared" si="56"/>
        <v>0</v>
      </c>
      <c r="P416" s="175">
        <f t="shared" si="56"/>
        <v>0</v>
      </c>
      <c r="Q416" s="175">
        <f t="shared" si="56"/>
        <v>0</v>
      </c>
      <c r="R416" s="175">
        <f t="shared" si="56"/>
        <v>0</v>
      </c>
      <c r="S416" s="175">
        <f t="shared" si="56"/>
        <v>0</v>
      </c>
      <c r="T416" s="175">
        <f t="shared" si="56"/>
        <v>0</v>
      </c>
      <c r="U416" s="175">
        <f t="shared" si="56"/>
        <v>0</v>
      </c>
      <c r="V416" s="175">
        <f t="shared" si="56"/>
        <v>0</v>
      </c>
      <c r="W416" s="175">
        <f t="shared" si="56"/>
        <v>0</v>
      </c>
      <c r="X416" s="175">
        <f t="shared" si="56"/>
        <v>0</v>
      </c>
      <c r="Y416" s="175">
        <f t="shared" si="56"/>
        <v>0</v>
      </c>
      <c r="Z416" s="175">
        <f t="shared" si="56"/>
        <v>0</v>
      </c>
      <c r="AA416" s="175">
        <f t="shared" si="56"/>
        <v>0</v>
      </c>
      <c r="AB416" s="175">
        <f t="shared" si="56"/>
        <v>0</v>
      </c>
      <c r="AC416" s="175">
        <f t="shared" si="56"/>
        <v>0</v>
      </c>
      <c r="AD416" s="175">
        <f t="shared" si="56"/>
        <v>0</v>
      </c>
      <c r="AE416" s="175">
        <f t="shared" si="56"/>
        <v>0</v>
      </c>
      <c r="AF416" s="175">
        <f t="shared" si="56"/>
        <v>0</v>
      </c>
      <c r="AG416" s="175">
        <f t="shared" si="56"/>
        <v>0</v>
      </c>
      <c r="AH416" s="175">
        <f t="shared" si="56"/>
        <v>0</v>
      </c>
      <c r="AI416" s="175">
        <f t="shared" si="56"/>
        <v>0</v>
      </c>
      <c r="AJ416" s="175">
        <f t="shared" si="56"/>
        <v>0</v>
      </c>
      <c r="AK416" s="175">
        <f t="shared" si="56"/>
        <v>0</v>
      </c>
      <c r="AL416" s="175">
        <f t="shared" si="56"/>
        <v>0</v>
      </c>
      <c r="AM416" s="175">
        <f t="shared" si="56"/>
        <v>0</v>
      </c>
      <c r="AN416" s="175">
        <f t="shared" si="56"/>
        <v>0</v>
      </c>
      <c r="AO416" s="175">
        <f t="shared" si="56"/>
        <v>0</v>
      </c>
      <c r="AP416" s="175">
        <f t="shared" si="56"/>
        <v>0</v>
      </c>
      <c r="AQ416" s="175">
        <f t="shared" si="56"/>
        <v>0</v>
      </c>
      <c r="AR416" s="175">
        <f t="shared" si="56"/>
        <v>0</v>
      </c>
      <c r="AS416" s="175">
        <f t="shared" si="56"/>
        <v>0</v>
      </c>
      <c r="AT416" s="175">
        <f t="shared" si="56"/>
        <v>0</v>
      </c>
      <c r="AU416" s="175">
        <f t="shared" si="56"/>
        <v>0</v>
      </c>
      <c r="AV416" s="175">
        <f t="shared" si="56"/>
        <v>0</v>
      </c>
      <c r="AW416" s="175">
        <f t="shared" si="56"/>
        <v>0</v>
      </c>
      <c r="AX416" s="175">
        <f t="shared" si="56"/>
        <v>0</v>
      </c>
      <c r="AY416" s="175">
        <f t="shared" si="56"/>
        <v>0</v>
      </c>
      <c r="AZ416" s="175">
        <f t="shared" si="56"/>
        <v>0</v>
      </c>
      <c r="BA416" s="175">
        <f t="shared" si="56"/>
        <v>0</v>
      </c>
      <c r="BB416" s="175">
        <f t="shared" si="56"/>
        <v>0</v>
      </c>
      <c r="BC416" s="175">
        <f t="shared" si="56"/>
        <v>0</v>
      </c>
      <c r="BD416" s="175">
        <f t="shared" si="56"/>
        <v>0</v>
      </c>
      <c r="BE416" s="175">
        <f t="shared" si="56"/>
        <v>0</v>
      </c>
      <c r="BF416" s="175">
        <f t="shared" si="56"/>
        <v>0</v>
      </c>
      <c r="BG416" s="175">
        <f t="shared" si="56"/>
        <v>0</v>
      </c>
      <c r="BH416" s="175">
        <f t="shared" si="56"/>
        <v>0</v>
      </c>
      <c r="BI416" s="175">
        <f t="shared" si="56"/>
        <v>0</v>
      </c>
      <c r="BJ416" s="175">
        <f t="shared" si="56"/>
        <v>0</v>
      </c>
      <c r="BK416" s="175">
        <f t="shared" si="56"/>
        <v>0</v>
      </c>
      <c r="BL416" s="175">
        <f t="shared" si="56"/>
        <v>0</v>
      </c>
      <c r="BM416" s="175">
        <f t="shared" si="56"/>
        <v>0</v>
      </c>
      <c r="BN416" s="175">
        <f t="shared" si="56"/>
        <v>0</v>
      </c>
      <c r="BO416" s="175">
        <f t="shared" si="56"/>
        <v>0</v>
      </c>
      <c r="BP416" s="175">
        <f t="shared" si="56"/>
        <v>0</v>
      </c>
      <c r="BQ416" s="175">
        <f t="shared" si="56"/>
        <v>0</v>
      </c>
      <c r="BR416" s="175">
        <f t="shared" si="56"/>
        <v>0</v>
      </c>
      <c r="BS416" s="175">
        <f t="shared" si="56"/>
        <v>0</v>
      </c>
      <c r="BT416" s="175">
        <f t="shared" si="56"/>
        <v>0</v>
      </c>
      <c r="BU416" s="175">
        <f t="shared" si="56"/>
        <v>0</v>
      </c>
      <c r="BV416" s="175">
        <f t="shared" si="56"/>
        <v>0</v>
      </c>
      <c r="BW416" s="175">
        <f t="shared" si="56"/>
        <v>0</v>
      </c>
      <c r="BX416" s="175">
        <f t="shared" si="56"/>
        <v>0</v>
      </c>
      <c r="BY416" s="175">
        <f t="shared" si="56"/>
        <v>0</v>
      </c>
      <c r="BZ416" s="175">
        <f t="shared" si="56"/>
        <v>0</v>
      </c>
      <c r="CA416" s="175">
        <f t="shared" si="56"/>
        <v>0</v>
      </c>
      <c r="CB416" s="175">
        <f t="shared" si="56"/>
        <v>0</v>
      </c>
      <c r="CC416" s="175">
        <f t="shared" si="56"/>
        <v>0</v>
      </c>
      <c r="CD416" s="175">
        <f t="shared" si="56"/>
        <v>0</v>
      </c>
      <c r="CE416" s="175">
        <f t="shared" si="56"/>
        <v>0</v>
      </c>
      <c r="CF416" s="175">
        <f t="shared" si="56"/>
        <v>0</v>
      </c>
      <c r="CG416" s="175">
        <f t="shared" si="56"/>
        <v>0</v>
      </c>
      <c r="CH416" s="175">
        <f t="shared" si="56"/>
        <v>0</v>
      </c>
      <c r="CI416" s="175">
        <f t="shared" si="56"/>
        <v>0</v>
      </c>
      <c r="CJ416" s="175">
        <f t="shared" si="56"/>
        <v>0</v>
      </c>
      <c r="CK416" s="175">
        <f t="shared" si="56"/>
        <v>0</v>
      </c>
      <c r="CL416" s="175">
        <f t="shared" si="56"/>
        <v>0</v>
      </c>
      <c r="CM416" s="175">
        <f t="shared" si="56"/>
        <v>0</v>
      </c>
      <c r="CN416" s="175">
        <f t="shared" si="56"/>
        <v>0</v>
      </c>
      <c r="CO416" s="175">
        <f t="shared" si="56"/>
        <v>0</v>
      </c>
      <c r="CP416" s="175">
        <f t="shared" si="56"/>
        <v>0</v>
      </c>
      <c r="CQ416" s="175">
        <f t="shared" si="56"/>
        <v>0</v>
      </c>
      <c r="CR416" s="175">
        <f t="shared" si="56"/>
        <v>0</v>
      </c>
      <c r="CS416" s="175">
        <f t="shared" si="56"/>
        <v>0</v>
      </c>
      <c r="CT416" s="175">
        <f t="shared" si="56"/>
        <v>0</v>
      </c>
      <c r="CU416" s="175">
        <f t="shared" si="56"/>
        <v>0</v>
      </c>
      <c r="CV416" s="175">
        <f t="shared" si="56"/>
        <v>0</v>
      </c>
      <c r="CW416" s="175">
        <f t="shared" si="56"/>
        <v>0</v>
      </c>
      <c r="CX416" s="175">
        <f t="shared" si="56"/>
        <v>0</v>
      </c>
      <c r="CY416" s="175">
        <f t="shared" si="56"/>
        <v>0</v>
      </c>
      <c r="CZ416" s="175">
        <f t="shared" si="56"/>
        <v>0</v>
      </c>
    </row>
    <row r="417" spans="1:104" ht="15.75" customHeight="1" x14ac:dyDescent="0.3">
      <c r="A417" s="14" t="s">
        <v>275</v>
      </c>
      <c r="B417" s="1"/>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c r="BL417" s="13"/>
      <c r="BM417" s="13"/>
      <c r="BN417" s="13"/>
      <c r="BO417" s="13"/>
      <c r="BP417" s="13"/>
      <c r="BQ417" s="13"/>
      <c r="BR417" s="13"/>
      <c r="BS417" s="13"/>
      <c r="BT417" s="13"/>
      <c r="BU417" s="13"/>
      <c r="BV417" s="13"/>
      <c r="BW417" s="13"/>
      <c r="BX417" s="13"/>
      <c r="BY417" s="13"/>
      <c r="BZ417" s="13"/>
      <c r="CA417" s="13"/>
      <c r="CB417" s="13"/>
      <c r="CC417" s="13"/>
      <c r="CD417" s="13"/>
      <c r="CE417" s="13"/>
      <c r="CF417" s="13"/>
      <c r="CG417" s="13"/>
      <c r="CH417" s="13"/>
      <c r="CI417" s="13"/>
      <c r="CJ417" s="13"/>
      <c r="CK417" s="13"/>
      <c r="CL417" s="13"/>
      <c r="CM417" s="13"/>
      <c r="CN417" s="13"/>
      <c r="CO417" s="13"/>
      <c r="CP417" s="13"/>
      <c r="CQ417" s="13"/>
      <c r="CR417" s="13"/>
      <c r="CS417" s="13"/>
      <c r="CT417" s="13"/>
      <c r="CU417" s="13"/>
      <c r="CV417" s="13"/>
      <c r="CW417" s="13"/>
      <c r="CX417" s="13"/>
      <c r="CY417" s="13"/>
      <c r="CZ417" s="13"/>
    </row>
    <row r="418" spans="1:104"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row>
    <row r="419" spans="1:104" ht="15.75" customHeight="1" x14ac:dyDescent="0.35">
      <c r="A419" s="10" t="s">
        <v>276</v>
      </c>
      <c r="B419" s="10"/>
      <c r="C419" s="11">
        <v>0</v>
      </c>
      <c r="D419" s="11">
        <v>1</v>
      </c>
      <c r="E419" s="11">
        <v>2</v>
      </c>
      <c r="F419" s="11">
        <v>3</v>
      </c>
      <c r="G419" s="11">
        <v>4</v>
      </c>
      <c r="H419" s="11">
        <v>5</v>
      </c>
      <c r="I419" s="11">
        <v>6</v>
      </c>
      <c r="J419" s="11">
        <v>7</v>
      </c>
      <c r="K419" s="11">
        <v>8</v>
      </c>
      <c r="L419" s="11">
        <v>9</v>
      </c>
      <c r="M419" s="11">
        <v>10</v>
      </c>
      <c r="N419" s="11">
        <v>11</v>
      </c>
      <c r="O419" s="11">
        <v>12</v>
      </c>
      <c r="P419" s="11">
        <v>13</v>
      </c>
      <c r="Q419" s="11">
        <v>14</v>
      </c>
      <c r="R419" s="11">
        <v>15</v>
      </c>
      <c r="S419" s="11">
        <v>16</v>
      </c>
      <c r="T419" s="11">
        <v>17</v>
      </c>
      <c r="U419" s="11">
        <v>18</v>
      </c>
      <c r="V419" s="11">
        <v>19</v>
      </c>
      <c r="W419" s="11">
        <v>20</v>
      </c>
      <c r="X419" s="11">
        <v>21</v>
      </c>
      <c r="Y419" s="11">
        <v>22</v>
      </c>
      <c r="Z419" s="11">
        <v>23</v>
      </c>
      <c r="AA419" s="11">
        <v>24</v>
      </c>
      <c r="AB419" s="11">
        <v>25</v>
      </c>
      <c r="AC419" s="11">
        <v>26</v>
      </c>
      <c r="AD419" s="11">
        <v>27</v>
      </c>
      <c r="AE419" s="11">
        <v>28</v>
      </c>
      <c r="AF419" s="11">
        <v>29</v>
      </c>
      <c r="AG419" s="11">
        <v>30</v>
      </c>
      <c r="AH419" s="11">
        <v>31</v>
      </c>
      <c r="AI419" s="11">
        <v>32</v>
      </c>
      <c r="AJ419" s="11">
        <v>33</v>
      </c>
      <c r="AK419" s="11">
        <v>34</v>
      </c>
      <c r="AL419" s="11">
        <v>35</v>
      </c>
      <c r="AM419" s="11">
        <v>36</v>
      </c>
      <c r="AN419" s="11">
        <v>37</v>
      </c>
      <c r="AO419" s="11">
        <v>38</v>
      </c>
      <c r="AP419" s="11">
        <v>39</v>
      </c>
      <c r="AQ419" s="11">
        <v>40</v>
      </c>
      <c r="AR419" s="11">
        <v>41</v>
      </c>
      <c r="AS419" s="11">
        <v>42</v>
      </c>
      <c r="AT419" s="11">
        <v>43</v>
      </c>
      <c r="AU419" s="11">
        <v>44</v>
      </c>
      <c r="AV419" s="11">
        <v>45</v>
      </c>
      <c r="AW419" s="11">
        <v>46</v>
      </c>
      <c r="AX419" s="11">
        <v>47</v>
      </c>
      <c r="AY419" s="11">
        <v>48</v>
      </c>
      <c r="AZ419" s="11">
        <v>49</v>
      </c>
      <c r="BA419" s="11">
        <v>50</v>
      </c>
      <c r="BB419" s="11">
        <v>51</v>
      </c>
      <c r="BC419" s="11">
        <v>52</v>
      </c>
      <c r="BD419" s="11">
        <v>53</v>
      </c>
      <c r="BE419" s="11">
        <v>54</v>
      </c>
      <c r="BF419" s="11">
        <v>55</v>
      </c>
      <c r="BG419" s="11">
        <v>56</v>
      </c>
      <c r="BH419" s="11">
        <v>57</v>
      </c>
      <c r="BI419" s="11">
        <v>58</v>
      </c>
      <c r="BJ419" s="11">
        <v>59</v>
      </c>
      <c r="BK419" s="11">
        <v>60</v>
      </c>
      <c r="BL419" s="11">
        <v>61</v>
      </c>
      <c r="BM419" s="11">
        <v>62</v>
      </c>
      <c r="BN419" s="11">
        <v>63</v>
      </c>
      <c r="BO419" s="11">
        <v>64</v>
      </c>
      <c r="BP419" s="11">
        <v>65</v>
      </c>
      <c r="BQ419" s="11">
        <v>66</v>
      </c>
      <c r="BR419" s="11">
        <v>67</v>
      </c>
      <c r="BS419" s="11">
        <v>68</v>
      </c>
      <c r="BT419" s="11">
        <v>69</v>
      </c>
      <c r="BU419" s="11">
        <v>70</v>
      </c>
      <c r="BV419" s="11">
        <v>71</v>
      </c>
      <c r="BW419" s="11">
        <v>72</v>
      </c>
      <c r="BX419" s="11">
        <v>73</v>
      </c>
      <c r="BY419" s="11">
        <v>74</v>
      </c>
      <c r="BZ419" s="11">
        <v>75</v>
      </c>
      <c r="CA419" s="11">
        <v>76</v>
      </c>
      <c r="CB419" s="11">
        <v>77</v>
      </c>
      <c r="CC419" s="11">
        <v>78</v>
      </c>
      <c r="CD419" s="11">
        <v>79</v>
      </c>
      <c r="CE419" s="11">
        <v>80</v>
      </c>
      <c r="CF419" s="11">
        <v>81</v>
      </c>
      <c r="CG419" s="11">
        <v>82</v>
      </c>
      <c r="CH419" s="11">
        <v>83</v>
      </c>
      <c r="CI419" s="11">
        <v>84</v>
      </c>
      <c r="CJ419" s="11">
        <v>85</v>
      </c>
      <c r="CK419" s="11">
        <v>86</v>
      </c>
      <c r="CL419" s="11">
        <v>87</v>
      </c>
      <c r="CM419" s="11">
        <v>88</v>
      </c>
      <c r="CN419" s="11">
        <v>89</v>
      </c>
      <c r="CO419" s="11">
        <v>90</v>
      </c>
      <c r="CP419" s="11">
        <v>91</v>
      </c>
      <c r="CQ419" s="11">
        <v>92</v>
      </c>
      <c r="CR419" s="11">
        <v>93</v>
      </c>
      <c r="CS419" s="11">
        <v>94</v>
      </c>
      <c r="CT419" s="11">
        <v>95</v>
      </c>
      <c r="CU419" s="11">
        <v>96</v>
      </c>
      <c r="CV419" s="11">
        <v>97</v>
      </c>
      <c r="CW419" s="11">
        <v>98</v>
      </c>
      <c r="CX419" s="11">
        <v>99</v>
      </c>
      <c r="CY419" s="11">
        <v>100</v>
      </c>
      <c r="CZ419" s="11">
        <v>100</v>
      </c>
    </row>
    <row r="420" spans="1:104" ht="15.75" customHeight="1" x14ac:dyDescent="0.3">
      <c r="A420" s="14" t="s">
        <v>211</v>
      </c>
      <c r="B420" s="1"/>
      <c r="C420" s="19">
        <f>-(C379+C385)</f>
        <v>0</v>
      </c>
      <c r="D420" s="19">
        <f t="shared" ref="D420:CZ420" si="57">D416-D398</f>
        <v>0</v>
      </c>
      <c r="E420" s="19">
        <f t="shared" si="57"/>
        <v>0</v>
      </c>
      <c r="F420" s="19">
        <f t="shared" si="57"/>
        <v>0</v>
      </c>
      <c r="G420" s="19">
        <f t="shared" si="57"/>
        <v>0</v>
      </c>
      <c r="H420" s="19">
        <f t="shared" si="57"/>
        <v>0</v>
      </c>
      <c r="I420" s="19">
        <f t="shared" si="57"/>
        <v>0</v>
      </c>
      <c r="J420" s="19">
        <f t="shared" si="57"/>
        <v>0</v>
      </c>
      <c r="K420" s="19">
        <f t="shared" si="57"/>
        <v>0</v>
      </c>
      <c r="L420" s="19">
        <f t="shared" si="57"/>
        <v>0</v>
      </c>
      <c r="M420" s="19">
        <f t="shared" si="57"/>
        <v>0</v>
      </c>
      <c r="N420" s="19">
        <f t="shared" si="57"/>
        <v>0</v>
      </c>
      <c r="O420" s="19">
        <f t="shared" si="57"/>
        <v>0</v>
      </c>
      <c r="P420" s="19">
        <f t="shared" si="57"/>
        <v>0</v>
      </c>
      <c r="Q420" s="19">
        <f t="shared" si="57"/>
        <v>0</v>
      </c>
      <c r="R420" s="19">
        <f t="shared" si="57"/>
        <v>0</v>
      </c>
      <c r="S420" s="19">
        <f t="shared" si="57"/>
        <v>0</v>
      </c>
      <c r="T420" s="19">
        <f t="shared" si="57"/>
        <v>0</v>
      </c>
      <c r="U420" s="19">
        <f t="shared" si="57"/>
        <v>0</v>
      </c>
      <c r="V420" s="19">
        <f t="shared" si="57"/>
        <v>0</v>
      </c>
      <c r="W420" s="19">
        <f t="shared" si="57"/>
        <v>0</v>
      </c>
      <c r="X420" s="19">
        <f t="shared" si="57"/>
        <v>0</v>
      </c>
      <c r="Y420" s="19">
        <f t="shared" si="57"/>
        <v>0</v>
      </c>
      <c r="Z420" s="19">
        <f t="shared" si="57"/>
        <v>0</v>
      </c>
      <c r="AA420" s="19">
        <f t="shared" si="57"/>
        <v>0</v>
      </c>
      <c r="AB420" s="19">
        <f t="shared" si="57"/>
        <v>0</v>
      </c>
      <c r="AC420" s="19">
        <f t="shared" si="57"/>
        <v>0</v>
      </c>
      <c r="AD420" s="19">
        <f t="shared" si="57"/>
        <v>0</v>
      </c>
      <c r="AE420" s="19">
        <f t="shared" si="57"/>
        <v>0</v>
      </c>
      <c r="AF420" s="19">
        <f t="shared" si="57"/>
        <v>0</v>
      </c>
      <c r="AG420" s="19">
        <f t="shared" si="57"/>
        <v>0</v>
      </c>
      <c r="AH420" s="19">
        <f t="shared" si="57"/>
        <v>0</v>
      </c>
      <c r="AI420" s="19">
        <f t="shared" si="57"/>
        <v>0</v>
      </c>
      <c r="AJ420" s="19">
        <f t="shared" si="57"/>
        <v>0</v>
      </c>
      <c r="AK420" s="19">
        <f t="shared" si="57"/>
        <v>0</v>
      </c>
      <c r="AL420" s="19">
        <f t="shared" si="57"/>
        <v>0</v>
      </c>
      <c r="AM420" s="19">
        <f t="shared" si="57"/>
        <v>0</v>
      </c>
      <c r="AN420" s="19">
        <f t="shared" si="57"/>
        <v>0</v>
      </c>
      <c r="AO420" s="19">
        <f t="shared" si="57"/>
        <v>0</v>
      </c>
      <c r="AP420" s="19">
        <f t="shared" si="57"/>
        <v>0</v>
      </c>
      <c r="AQ420" s="19">
        <f t="shared" si="57"/>
        <v>0</v>
      </c>
      <c r="AR420" s="19">
        <f t="shared" si="57"/>
        <v>0</v>
      </c>
      <c r="AS420" s="19">
        <f t="shared" si="57"/>
        <v>0</v>
      </c>
      <c r="AT420" s="19">
        <f t="shared" si="57"/>
        <v>0</v>
      </c>
      <c r="AU420" s="19">
        <f t="shared" si="57"/>
        <v>0</v>
      </c>
      <c r="AV420" s="19">
        <f t="shared" si="57"/>
        <v>0</v>
      </c>
      <c r="AW420" s="19">
        <f t="shared" si="57"/>
        <v>0</v>
      </c>
      <c r="AX420" s="19">
        <f t="shared" si="57"/>
        <v>0</v>
      </c>
      <c r="AY420" s="19">
        <f t="shared" si="57"/>
        <v>0</v>
      </c>
      <c r="AZ420" s="19">
        <f t="shared" si="57"/>
        <v>0</v>
      </c>
      <c r="BA420" s="19">
        <f t="shared" si="57"/>
        <v>0</v>
      </c>
      <c r="BB420" s="19">
        <f t="shared" si="57"/>
        <v>0</v>
      </c>
      <c r="BC420" s="19">
        <f t="shared" si="57"/>
        <v>0</v>
      </c>
      <c r="BD420" s="19">
        <f t="shared" si="57"/>
        <v>0</v>
      </c>
      <c r="BE420" s="19">
        <f t="shared" si="57"/>
        <v>0</v>
      </c>
      <c r="BF420" s="19">
        <f t="shared" si="57"/>
        <v>0</v>
      </c>
      <c r="BG420" s="19">
        <f t="shared" si="57"/>
        <v>0</v>
      </c>
      <c r="BH420" s="19">
        <f t="shared" si="57"/>
        <v>0</v>
      </c>
      <c r="BI420" s="19">
        <f t="shared" si="57"/>
        <v>0</v>
      </c>
      <c r="BJ420" s="19">
        <f t="shared" si="57"/>
        <v>0</v>
      </c>
      <c r="BK420" s="19">
        <f t="shared" si="57"/>
        <v>0</v>
      </c>
      <c r="BL420" s="19">
        <f t="shared" si="57"/>
        <v>0</v>
      </c>
      <c r="BM420" s="19">
        <f t="shared" si="57"/>
        <v>0</v>
      </c>
      <c r="BN420" s="19">
        <f t="shared" si="57"/>
        <v>0</v>
      </c>
      <c r="BO420" s="19">
        <f t="shared" si="57"/>
        <v>0</v>
      </c>
      <c r="BP420" s="19">
        <f t="shared" si="57"/>
        <v>0</v>
      </c>
      <c r="BQ420" s="19">
        <f t="shared" si="57"/>
        <v>0</v>
      </c>
      <c r="BR420" s="19">
        <f t="shared" si="57"/>
        <v>0</v>
      </c>
      <c r="BS420" s="19">
        <f t="shared" si="57"/>
        <v>0</v>
      </c>
      <c r="BT420" s="19">
        <f t="shared" si="57"/>
        <v>0</v>
      </c>
      <c r="BU420" s="19">
        <f t="shared" si="57"/>
        <v>0</v>
      </c>
      <c r="BV420" s="19">
        <f t="shared" si="57"/>
        <v>0</v>
      </c>
      <c r="BW420" s="19">
        <f t="shared" si="57"/>
        <v>0</v>
      </c>
      <c r="BX420" s="19">
        <f t="shared" si="57"/>
        <v>0</v>
      </c>
      <c r="BY420" s="19">
        <f t="shared" si="57"/>
        <v>0</v>
      </c>
      <c r="BZ420" s="19">
        <f t="shared" si="57"/>
        <v>0</v>
      </c>
      <c r="CA420" s="19">
        <f t="shared" si="57"/>
        <v>0</v>
      </c>
      <c r="CB420" s="19">
        <f t="shared" si="57"/>
        <v>0</v>
      </c>
      <c r="CC420" s="19">
        <f t="shared" si="57"/>
        <v>0</v>
      </c>
      <c r="CD420" s="19">
        <f t="shared" si="57"/>
        <v>0</v>
      </c>
      <c r="CE420" s="19">
        <f t="shared" si="57"/>
        <v>0</v>
      </c>
      <c r="CF420" s="19">
        <f t="shared" si="57"/>
        <v>0</v>
      </c>
      <c r="CG420" s="19">
        <f t="shared" si="57"/>
        <v>0</v>
      </c>
      <c r="CH420" s="19">
        <f t="shared" si="57"/>
        <v>0</v>
      </c>
      <c r="CI420" s="19">
        <f t="shared" si="57"/>
        <v>0</v>
      </c>
      <c r="CJ420" s="19">
        <f t="shared" si="57"/>
        <v>0</v>
      </c>
      <c r="CK420" s="19">
        <f t="shared" si="57"/>
        <v>0</v>
      </c>
      <c r="CL420" s="19">
        <f t="shared" si="57"/>
        <v>0</v>
      </c>
      <c r="CM420" s="19">
        <f t="shared" si="57"/>
        <v>0</v>
      </c>
      <c r="CN420" s="19">
        <f t="shared" si="57"/>
        <v>0</v>
      </c>
      <c r="CO420" s="19">
        <f t="shared" si="57"/>
        <v>0</v>
      </c>
      <c r="CP420" s="19">
        <f t="shared" si="57"/>
        <v>0</v>
      </c>
      <c r="CQ420" s="19">
        <f t="shared" si="57"/>
        <v>0</v>
      </c>
      <c r="CR420" s="19">
        <f t="shared" si="57"/>
        <v>0</v>
      </c>
      <c r="CS420" s="19">
        <f t="shared" si="57"/>
        <v>0</v>
      </c>
      <c r="CT420" s="19">
        <f t="shared" si="57"/>
        <v>0</v>
      </c>
      <c r="CU420" s="19">
        <f t="shared" si="57"/>
        <v>0</v>
      </c>
      <c r="CV420" s="19">
        <f t="shared" si="57"/>
        <v>0</v>
      </c>
      <c r="CW420" s="19">
        <f t="shared" si="57"/>
        <v>0</v>
      </c>
      <c r="CX420" s="19">
        <f t="shared" si="57"/>
        <v>0</v>
      </c>
      <c r="CY420" s="19">
        <f t="shared" si="57"/>
        <v>0</v>
      </c>
      <c r="CZ420" s="19">
        <f t="shared" si="57"/>
        <v>0</v>
      </c>
    </row>
    <row r="421" spans="1:104" ht="15.75" customHeight="1" x14ac:dyDescent="0.3">
      <c r="A421" s="14"/>
      <c r="B421" s="1"/>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c r="AZ421" s="20"/>
      <c r="BA421" s="20"/>
      <c r="BB421" s="20"/>
      <c r="BC421" s="20"/>
      <c r="BD421" s="20"/>
      <c r="BE421" s="20"/>
      <c r="BF421" s="20"/>
      <c r="BG421" s="20"/>
      <c r="BH421" s="20"/>
      <c r="BI421" s="20"/>
      <c r="BJ421" s="20"/>
      <c r="BK421" s="20"/>
      <c r="BL421" s="20"/>
      <c r="BM421" s="20"/>
      <c r="BN421" s="20"/>
      <c r="BO421" s="20"/>
      <c r="BP421" s="20"/>
      <c r="BQ421" s="20"/>
      <c r="BR421" s="20"/>
      <c r="BS421" s="20"/>
      <c r="BT421" s="20"/>
      <c r="BU421" s="20"/>
      <c r="BV421" s="20"/>
      <c r="BW421" s="20"/>
      <c r="BX421" s="20"/>
      <c r="BY421" s="20"/>
      <c r="BZ421" s="20"/>
      <c r="CA421" s="20"/>
      <c r="CB421" s="20"/>
      <c r="CC421" s="20"/>
      <c r="CD421" s="20"/>
      <c r="CE421" s="20"/>
      <c r="CF421" s="20"/>
      <c r="CG421" s="20"/>
      <c r="CH421" s="20"/>
      <c r="CI421" s="20"/>
      <c r="CJ421" s="20"/>
      <c r="CK421" s="20"/>
      <c r="CL421" s="20"/>
      <c r="CM421" s="20"/>
      <c r="CN421" s="20"/>
      <c r="CO421" s="20"/>
      <c r="CP421" s="20"/>
      <c r="CQ421" s="20"/>
      <c r="CR421" s="20"/>
      <c r="CS421" s="20"/>
      <c r="CT421" s="20"/>
      <c r="CU421" s="20"/>
      <c r="CV421" s="20"/>
      <c r="CW421" s="20"/>
      <c r="CX421" s="20"/>
      <c r="CY421" s="20"/>
      <c r="CZ421" s="20"/>
    </row>
    <row r="422" spans="1:104" ht="15.75" customHeight="1" x14ac:dyDescent="0.3">
      <c r="A422" s="14" t="s">
        <v>277</v>
      </c>
      <c r="B422" s="1"/>
      <c r="C422" s="19">
        <f>SUM(C420:CY420)</f>
        <v>0</v>
      </c>
      <c r="D422" s="1"/>
      <c r="E422" s="1" t="s">
        <v>219</v>
      </c>
      <c r="F422" s="187">
        <f t="array" ref="F422">NPV('Economische variabelen'!C371,CALC_Bos!C395:CY395)</f>
        <v>0</v>
      </c>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row>
    <row r="423" spans="1:104" ht="15.75" customHeight="1" x14ac:dyDescent="0.3">
      <c r="A423" s="14" t="s">
        <v>278</v>
      </c>
      <c r="B423" s="1"/>
      <c r="C423" s="19" t="e">
        <f>C422/E363</f>
        <v>#DIV/0!</v>
      </c>
      <c r="D423" s="1"/>
      <c r="E423" s="1" t="s">
        <v>279</v>
      </c>
      <c r="F423" s="187">
        <f>IF(F422=0,0,F422/(B401+B409))</f>
        <v>0</v>
      </c>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row>
    <row r="424" spans="1:104" ht="15.75" customHeight="1" x14ac:dyDescent="0.3">
      <c r="A424" s="14" t="s">
        <v>291</v>
      </c>
      <c r="B424" s="1"/>
      <c r="C424" s="19">
        <f>IF(AND(E405&lt;&gt;0,E413&lt;&gt;0),AVERAGE(E405,E413),IF(E405&lt;&gt;0,E405,IF(E413&lt;&gt;0,E413,0)))</f>
        <v>0</v>
      </c>
      <c r="D424" s="1"/>
      <c r="E424" s="1"/>
      <c r="F424" s="187"/>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row>
    <row r="425" spans="1:104" ht="15.75" customHeight="1" x14ac:dyDescent="0.3">
      <c r="A425" s="14" t="s">
        <v>281</v>
      </c>
      <c r="B425" s="1"/>
      <c r="C425" s="19">
        <f>IF(B363&gt;0,B373+C424,0)</f>
        <v>0</v>
      </c>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row>
    <row r="426" spans="1:104"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row>
    <row r="427" spans="1:104"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row>
    <row r="428" spans="1:104"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row>
    <row r="429" spans="1:104"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row>
  </sheetData>
  <sheetProtection sheet="1" objects="1" scenarios="1"/>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28AF8C"/>
  </sheetPr>
  <dimension ref="A1:DM261"/>
  <sheetViews>
    <sheetView workbookViewId="0">
      <pane xSplit="1" topLeftCell="B1" activePane="topRight" state="frozen"/>
      <selection activeCell="DJ219" sqref="DJ219"/>
      <selection pane="topRight" activeCell="AA250" sqref="AA250"/>
    </sheetView>
  </sheetViews>
  <sheetFormatPr defaultColWidth="11.26953125" defaultRowHeight="15" customHeight="1" x14ac:dyDescent="0.25"/>
  <cols>
    <col min="1" max="1" width="26.453125" bestFit="1" customWidth="1"/>
    <col min="2" max="2" width="14" customWidth="1"/>
    <col min="3" max="3" width="13.54296875" customWidth="1"/>
    <col min="4" max="4" width="15.7265625" customWidth="1"/>
    <col min="5" max="5" width="12.54296875" bestFit="1" customWidth="1"/>
    <col min="6" max="6" width="12.453125" bestFit="1" customWidth="1"/>
    <col min="7" max="7" width="10.81640625" bestFit="1" customWidth="1"/>
    <col min="8" max="8" width="10.26953125" bestFit="1" customWidth="1"/>
    <col min="9" max="9" width="8.7265625" customWidth="1"/>
    <col min="10" max="10" width="10.26953125" bestFit="1" customWidth="1"/>
    <col min="11" max="11" width="9.1796875" customWidth="1"/>
    <col min="12" max="12" width="10.26953125" customWidth="1"/>
    <col min="13" max="14" width="10.26953125" bestFit="1" customWidth="1"/>
    <col min="15" max="15" width="8.1796875" customWidth="1"/>
    <col min="16" max="16" width="10.26953125" bestFit="1" customWidth="1"/>
    <col min="17" max="17" width="7.81640625" customWidth="1"/>
    <col min="18" max="20" width="10.26953125" bestFit="1" customWidth="1"/>
    <col min="21" max="21" width="7.1796875" customWidth="1"/>
    <col min="22" max="22" width="10.26953125" bestFit="1" customWidth="1"/>
    <col min="23" max="23" width="9.26953125" customWidth="1"/>
    <col min="24" max="24" width="10.26953125" bestFit="1" customWidth="1"/>
    <col min="25" max="32" width="7.1796875" customWidth="1"/>
    <col min="33" max="33" width="7" customWidth="1"/>
    <col min="34" max="42" width="7.1796875" customWidth="1"/>
    <col min="43" max="43" width="7.81640625" customWidth="1"/>
    <col min="44" max="72" width="7.1796875" customWidth="1"/>
    <col min="73" max="73" width="7.81640625" customWidth="1"/>
    <col min="74" max="103" width="3.81640625" customWidth="1"/>
    <col min="104" max="117" width="6.453125" customWidth="1"/>
  </cols>
  <sheetData>
    <row r="1" spans="1:117" ht="15.75" customHeight="1" x14ac:dyDescent="0.25"/>
    <row r="2" spans="1:117" ht="15.75" customHeight="1" x14ac:dyDescent="0.25"/>
    <row r="3" spans="1:117" ht="15.75" customHeight="1" x14ac:dyDescent="0.25"/>
    <row r="4" spans="1:117" ht="15.75" customHeight="1" x14ac:dyDescent="0.45">
      <c r="A4" s="2" t="s">
        <v>294</v>
      </c>
    </row>
    <row r="5" spans="1:117" ht="15.75" customHeight="1" x14ac:dyDescent="0.45">
      <c r="A5" s="185"/>
    </row>
    <row r="6" spans="1:117" ht="15.75" customHeight="1" x14ac:dyDescent="0.4">
      <c r="A6" s="5" t="s">
        <v>295</v>
      </c>
    </row>
    <row r="7" spans="1:117" ht="15.75" customHeight="1" x14ac:dyDescent="0.25"/>
    <row r="8" spans="1:117" ht="15.75" customHeight="1" x14ac:dyDescent="0.25"/>
    <row r="9" spans="1:117" ht="15.75" customHeight="1" x14ac:dyDescent="0.35">
      <c r="A9" s="10" t="s">
        <v>45</v>
      </c>
      <c r="B9" s="10" t="s">
        <v>161</v>
      </c>
      <c r="C9" s="11" t="s">
        <v>75</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row>
    <row r="10" spans="1:117" ht="15.75" customHeight="1" x14ac:dyDescent="0.35">
      <c r="A10" s="11" t="s">
        <v>100</v>
      </c>
      <c r="B10" s="10"/>
      <c r="C10" s="11">
        <v>0</v>
      </c>
      <c r="D10" s="11">
        <v>1</v>
      </c>
      <c r="E10" s="11">
        <v>2</v>
      </c>
      <c r="F10" s="11">
        <v>3</v>
      </c>
      <c r="G10" s="11">
        <v>4</v>
      </c>
      <c r="H10" s="11">
        <v>5</v>
      </c>
      <c r="I10" s="11">
        <v>6</v>
      </c>
      <c r="J10" s="11">
        <v>7</v>
      </c>
      <c r="K10" s="11">
        <v>8</v>
      </c>
      <c r="L10" s="11">
        <v>9</v>
      </c>
      <c r="M10" s="11">
        <v>10</v>
      </c>
      <c r="N10" s="11">
        <v>11</v>
      </c>
      <c r="O10" s="11">
        <v>12</v>
      </c>
      <c r="P10" s="11">
        <v>13</v>
      </c>
      <c r="Q10" s="11">
        <v>14</v>
      </c>
      <c r="R10" s="11">
        <v>15</v>
      </c>
      <c r="S10" s="11">
        <v>16</v>
      </c>
      <c r="T10" s="11">
        <v>17</v>
      </c>
      <c r="U10" s="11">
        <v>18</v>
      </c>
      <c r="V10" s="11">
        <v>19</v>
      </c>
      <c r="W10" s="11">
        <v>20</v>
      </c>
      <c r="X10" s="11">
        <v>21</v>
      </c>
      <c r="Y10" s="11">
        <v>22</v>
      </c>
      <c r="Z10" s="11">
        <v>23</v>
      </c>
      <c r="AA10" s="11">
        <v>24</v>
      </c>
      <c r="AB10" s="11">
        <v>25</v>
      </c>
      <c r="AC10" s="11">
        <v>26</v>
      </c>
      <c r="AD10" s="11">
        <v>27</v>
      </c>
      <c r="AE10" s="11">
        <v>28</v>
      </c>
      <c r="AF10" s="11">
        <v>29</v>
      </c>
      <c r="AG10" s="11">
        <v>30</v>
      </c>
      <c r="AH10" s="11">
        <v>31</v>
      </c>
      <c r="AI10" s="11">
        <v>32</v>
      </c>
      <c r="AJ10" s="11">
        <v>33</v>
      </c>
      <c r="AK10" s="11">
        <v>34</v>
      </c>
      <c r="AL10" s="11">
        <v>35</v>
      </c>
      <c r="AM10" s="11">
        <v>36</v>
      </c>
      <c r="AN10" s="11">
        <v>37</v>
      </c>
      <c r="AO10" s="11">
        <v>38</v>
      </c>
      <c r="AP10" s="11">
        <v>39</v>
      </c>
      <c r="AQ10" s="11">
        <v>40</v>
      </c>
      <c r="AR10" s="11">
        <v>41</v>
      </c>
      <c r="AS10" s="11">
        <v>42</v>
      </c>
      <c r="AT10" s="11">
        <v>43</v>
      </c>
      <c r="AU10" s="11">
        <v>44</v>
      </c>
      <c r="AV10" s="11">
        <v>45</v>
      </c>
      <c r="AW10" s="11">
        <v>46</v>
      </c>
      <c r="AX10" s="11">
        <v>47</v>
      </c>
      <c r="AY10" s="11">
        <v>48</v>
      </c>
      <c r="AZ10" s="11">
        <v>49</v>
      </c>
      <c r="BA10" s="11">
        <v>50</v>
      </c>
      <c r="BB10" s="11">
        <v>51</v>
      </c>
      <c r="BC10" s="11">
        <v>52</v>
      </c>
      <c r="BD10" s="11">
        <v>53</v>
      </c>
      <c r="BE10" s="11">
        <v>54</v>
      </c>
      <c r="BF10" s="11">
        <v>55</v>
      </c>
      <c r="BG10" s="11">
        <v>56</v>
      </c>
      <c r="BH10" s="11">
        <v>57</v>
      </c>
      <c r="BI10" s="11">
        <v>58</v>
      </c>
      <c r="BJ10" s="11">
        <v>59</v>
      </c>
      <c r="BK10" s="11">
        <v>60</v>
      </c>
      <c r="BL10" s="11">
        <v>61</v>
      </c>
      <c r="BM10" s="11">
        <v>62</v>
      </c>
      <c r="BN10" s="11">
        <v>63</v>
      </c>
      <c r="BO10" s="11">
        <v>64</v>
      </c>
      <c r="BP10" s="11">
        <v>65</v>
      </c>
      <c r="BQ10" s="11">
        <v>66</v>
      </c>
      <c r="BR10" s="11">
        <v>67</v>
      </c>
      <c r="BS10" s="11">
        <v>68</v>
      </c>
      <c r="BT10" s="11">
        <v>69</v>
      </c>
      <c r="BU10" s="11">
        <v>70</v>
      </c>
      <c r="BV10" s="11">
        <v>71</v>
      </c>
      <c r="BW10" s="11">
        <v>72</v>
      </c>
      <c r="BX10" s="11">
        <v>73</v>
      </c>
      <c r="BY10" s="11">
        <v>74</v>
      </c>
      <c r="BZ10" s="11">
        <v>75</v>
      </c>
      <c r="CA10" s="11">
        <v>76</v>
      </c>
      <c r="CB10" s="11">
        <v>77</v>
      </c>
      <c r="CC10" s="11">
        <v>78</v>
      </c>
      <c r="CD10" s="11">
        <v>79</v>
      </c>
      <c r="CE10" s="11">
        <v>80</v>
      </c>
      <c r="CF10" s="11">
        <v>81</v>
      </c>
      <c r="CG10" s="11">
        <v>82</v>
      </c>
      <c r="CH10" s="11">
        <v>83</v>
      </c>
      <c r="CI10" s="11">
        <v>84</v>
      </c>
      <c r="CJ10" s="11">
        <v>85</v>
      </c>
      <c r="CK10" s="11">
        <v>86</v>
      </c>
      <c r="CL10" s="11">
        <v>87</v>
      </c>
      <c r="CM10" s="11">
        <v>88</v>
      </c>
      <c r="CN10" s="11">
        <v>89</v>
      </c>
      <c r="CO10" s="11">
        <v>90</v>
      </c>
      <c r="CP10" s="11">
        <v>91</v>
      </c>
      <c r="CQ10" s="11">
        <v>92</v>
      </c>
      <c r="CR10" s="11">
        <v>93</v>
      </c>
      <c r="CS10" s="11">
        <v>94</v>
      </c>
      <c r="CT10" s="11">
        <v>95</v>
      </c>
      <c r="CU10" s="11">
        <v>96</v>
      </c>
      <c r="CV10" s="11">
        <v>97</v>
      </c>
      <c r="CW10" s="11">
        <v>98</v>
      </c>
      <c r="CX10" s="11">
        <v>99</v>
      </c>
      <c r="CY10" s="11">
        <v>100</v>
      </c>
      <c r="CZ10" s="1"/>
      <c r="DA10" s="1"/>
      <c r="DB10" s="1"/>
      <c r="DC10" s="1"/>
      <c r="DD10" s="1"/>
      <c r="DE10" s="1"/>
      <c r="DF10" s="1"/>
      <c r="DG10" s="1"/>
      <c r="DH10" s="1"/>
      <c r="DI10" s="1"/>
      <c r="DJ10" s="1"/>
      <c r="DK10" s="1"/>
      <c r="DL10" s="1"/>
      <c r="DM10" s="1"/>
    </row>
    <row r="11" spans="1:117" ht="15.75" customHeight="1" x14ac:dyDescent="0.3">
      <c r="A11" s="14" t="s">
        <v>261</v>
      </c>
      <c r="B11" s="174">
        <f>'Economische variabelen'!H217</f>
        <v>1920</v>
      </c>
    </row>
    <row r="12" spans="1:117" ht="15.75" customHeight="1" x14ac:dyDescent="0.3">
      <c r="A12" s="14" t="s">
        <v>47</v>
      </c>
      <c r="B12" s="174">
        <f>'Economische variabelen'!H218</f>
        <v>0</v>
      </c>
    </row>
    <row r="13" spans="1:117" ht="15.75" customHeight="1" x14ac:dyDescent="0.3">
      <c r="A13" s="7" t="s">
        <v>65</v>
      </c>
      <c r="B13" s="174">
        <f>SUM(B11:B12)</f>
        <v>1920</v>
      </c>
      <c r="C13" s="176">
        <f>B13*('Invoer - uitgebreid'!B24+0.5*'Invoer - uitgebreid'!B26)</f>
        <v>0</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row>
    <row r="14" spans="1:117" ht="15.75" customHeight="1" x14ac:dyDescent="0.3">
      <c r="A14" s="14"/>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row>
    <row r="15" spans="1:117" ht="15.75" customHeight="1" x14ac:dyDescent="0.35">
      <c r="A15" s="11" t="s">
        <v>111</v>
      </c>
      <c r="B15" s="10"/>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row>
    <row r="16" spans="1:117" ht="15.75" customHeight="1" x14ac:dyDescent="0.3">
      <c r="A16" s="14" t="s">
        <v>261</v>
      </c>
      <c r="B16" s="174">
        <f>'Economische variabelen'!H221</f>
        <v>0</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row>
    <row r="17" spans="1:117" ht="15.75" customHeight="1" x14ac:dyDescent="0.3">
      <c r="A17" s="14" t="s">
        <v>47</v>
      </c>
      <c r="B17" s="174">
        <f>'Economische variabelen'!H222</f>
        <v>183</v>
      </c>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row>
    <row r="18" spans="1:117" ht="15.75" customHeight="1" x14ac:dyDescent="0.25"/>
    <row r="19" spans="1:117" ht="15.75" customHeight="1" x14ac:dyDescent="0.3">
      <c r="A19" s="7" t="s">
        <v>65</v>
      </c>
      <c r="B19" s="174">
        <f>SUM(B11:B12)</f>
        <v>1920</v>
      </c>
      <c r="C19" s="176">
        <f>B19*('Invoer - uitgebreid'!B25+0.5*'Invoer - uitgebreid'!B26)</f>
        <v>0</v>
      </c>
    </row>
    <row r="20" spans="1:117" ht="15.75" customHeight="1" x14ac:dyDescent="0.3">
      <c r="B20" s="1"/>
    </row>
    <row r="21" spans="1:117" ht="15.75" customHeight="1" x14ac:dyDescent="0.35">
      <c r="A21" s="10" t="s">
        <v>48</v>
      </c>
      <c r="B21" s="10" t="s">
        <v>161</v>
      </c>
      <c r="C21" s="11">
        <v>0</v>
      </c>
      <c r="D21" s="11">
        <v>1</v>
      </c>
      <c r="E21" s="11">
        <v>2</v>
      </c>
      <c r="F21" s="11">
        <v>3</v>
      </c>
      <c r="G21" s="11">
        <v>4</v>
      </c>
      <c r="H21" s="11">
        <v>5</v>
      </c>
      <c r="I21" s="11">
        <v>6</v>
      </c>
      <c r="J21" s="11">
        <v>7</v>
      </c>
      <c r="K21" s="11">
        <v>8</v>
      </c>
      <c r="L21" s="11">
        <v>9</v>
      </c>
      <c r="M21" s="11">
        <v>10</v>
      </c>
      <c r="N21" s="11">
        <v>11</v>
      </c>
      <c r="O21" s="11">
        <v>12</v>
      </c>
      <c r="P21" s="11">
        <v>13</v>
      </c>
      <c r="Q21" s="11">
        <v>14</v>
      </c>
      <c r="R21" s="11">
        <v>15</v>
      </c>
      <c r="S21" s="11">
        <v>16</v>
      </c>
      <c r="T21" s="11">
        <v>17</v>
      </c>
      <c r="U21" s="11">
        <v>18</v>
      </c>
      <c r="V21" s="11">
        <v>19</v>
      </c>
      <c r="W21" s="11">
        <v>20</v>
      </c>
      <c r="X21" s="11">
        <v>21</v>
      </c>
      <c r="Y21" s="11">
        <v>22</v>
      </c>
      <c r="Z21" s="11">
        <v>23</v>
      </c>
      <c r="AA21" s="11">
        <v>24</v>
      </c>
      <c r="AB21" s="11">
        <v>25</v>
      </c>
      <c r="AC21" s="11">
        <v>26</v>
      </c>
      <c r="AD21" s="11">
        <v>27</v>
      </c>
      <c r="AE21" s="11">
        <v>28</v>
      </c>
      <c r="AF21" s="11">
        <v>29</v>
      </c>
      <c r="AG21" s="11">
        <v>30</v>
      </c>
      <c r="AH21" s="11">
        <v>31</v>
      </c>
      <c r="AI21" s="11">
        <v>32</v>
      </c>
      <c r="AJ21" s="11">
        <v>33</v>
      </c>
      <c r="AK21" s="11">
        <v>34</v>
      </c>
      <c r="AL21" s="11">
        <v>35</v>
      </c>
      <c r="AM21" s="11">
        <v>36</v>
      </c>
      <c r="AN21" s="11">
        <v>37</v>
      </c>
      <c r="AO21" s="11">
        <v>38</v>
      </c>
      <c r="AP21" s="11">
        <v>39</v>
      </c>
      <c r="AQ21" s="11">
        <v>40</v>
      </c>
      <c r="AR21" s="11">
        <v>41</v>
      </c>
      <c r="AS21" s="11">
        <v>42</v>
      </c>
      <c r="AT21" s="11">
        <v>43</v>
      </c>
      <c r="AU21" s="11">
        <v>44</v>
      </c>
      <c r="AV21" s="11">
        <v>45</v>
      </c>
      <c r="AW21" s="11">
        <v>46</v>
      </c>
      <c r="AX21" s="11">
        <v>47</v>
      </c>
      <c r="AY21" s="11">
        <v>48</v>
      </c>
      <c r="AZ21" s="11">
        <v>49</v>
      </c>
      <c r="BA21" s="11">
        <v>50</v>
      </c>
      <c r="BB21" s="11">
        <v>51</v>
      </c>
      <c r="BC21" s="11">
        <v>52</v>
      </c>
      <c r="BD21" s="11">
        <v>53</v>
      </c>
      <c r="BE21" s="11">
        <v>54</v>
      </c>
      <c r="BF21" s="11">
        <v>55</v>
      </c>
      <c r="BG21" s="11">
        <v>56</v>
      </c>
      <c r="BH21" s="11">
        <v>57</v>
      </c>
      <c r="BI21" s="11">
        <v>58</v>
      </c>
      <c r="BJ21" s="11">
        <v>59</v>
      </c>
      <c r="BK21" s="11">
        <v>60</v>
      </c>
      <c r="BL21" s="11">
        <v>61</v>
      </c>
      <c r="BM21" s="11">
        <v>62</v>
      </c>
      <c r="BN21" s="11">
        <v>63</v>
      </c>
      <c r="BO21" s="11">
        <v>64</v>
      </c>
      <c r="BP21" s="11">
        <v>65</v>
      </c>
      <c r="BQ21" s="11">
        <v>66</v>
      </c>
      <c r="BR21" s="11">
        <v>67</v>
      </c>
      <c r="BS21" s="11">
        <v>68</v>
      </c>
      <c r="BT21" s="11">
        <v>69</v>
      </c>
      <c r="BU21" s="11">
        <v>70</v>
      </c>
      <c r="BV21" s="11">
        <v>71</v>
      </c>
      <c r="BW21" s="11">
        <v>72</v>
      </c>
      <c r="BX21" s="11">
        <v>73</v>
      </c>
      <c r="BY21" s="11">
        <v>74</v>
      </c>
      <c r="BZ21" s="11">
        <v>75</v>
      </c>
      <c r="CA21" s="11">
        <v>76</v>
      </c>
      <c r="CB21" s="11">
        <v>77</v>
      </c>
      <c r="CC21" s="11">
        <v>78</v>
      </c>
      <c r="CD21" s="11">
        <v>79</v>
      </c>
      <c r="CE21" s="11">
        <v>80</v>
      </c>
      <c r="CF21" s="11">
        <v>81</v>
      </c>
      <c r="CG21" s="11">
        <v>82</v>
      </c>
      <c r="CH21" s="11">
        <v>83</v>
      </c>
      <c r="CI21" s="11">
        <v>84</v>
      </c>
      <c r="CJ21" s="11">
        <v>85</v>
      </c>
      <c r="CK21" s="11">
        <v>86</v>
      </c>
      <c r="CL21" s="11">
        <v>87</v>
      </c>
      <c r="CM21" s="11">
        <v>88</v>
      </c>
      <c r="CN21" s="11">
        <v>89</v>
      </c>
      <c r="CO21" s="11">
        <v>90</v>
      </c>
      <c r="CP21" s="11">
        <v>91</v>
      </c>
      <c r="CQ21" s="11">
        <v>92</v>
      </c>
      <c r="CR21" s="11">
        <v>93</v>
      </c>
      <c r="CS21" s="11">
        <v>94</v>
      </c>
      <c r="CT21" s="11">
        <v>95</v>
      </c>
      <c r="CU21" s="11">
        <v>96</v>
      </c>
      <c r="CV21" s="11">
        <v>97</v>
      </c>
      <c r="CW21" s="11">
        <v>98</v>
      </c>
      <c r="CX21" s="11">
        <v>99</v>
      </c>
      <c r="CY21" s="11">
        <v>100</v>
      </c>
    </row>
    <row r="22" spans="1:117" ht="15.75" customHeight="1" x14ac:dyDescent="0.3">
      <c r="A22" s="11" t="s">
        <v>100</v>
      </c>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row>
    <row r="23" spans="1:117" ht="15.75" customHeight="1" x14ac:dyDescent="0.3">
      <c r="A23" s="14" t="s">
        <v>262</v>
      </c>
      <c r="B23" s="174">
        <f>'Economische variabelen'!H221</f>
        <v>0</v>
      </c>
      <c r="C23" s="1"/>
      <c r="D23" s="175">
        <f>IF(D10&lt;$E35,$B28*('Invoer - uitgebreid'!$B24+(0.5*'Invoer - uitgebreid'!$B26)),0)</f>
        <v>0</v>
      </c>
      <c r="E23" s="175">
        <f>IF(E10&lt;$E35,$B28*('Invoer - uitgebreid'!$B24+(0.5*'Invoer - uitgebreid'!$B26)),0)</f>
        <v>0</v>
      </c>
      <c r="F23" s="175">
        <f>IF(F10&lt;$E35,$B28*('Invoer - uitgebreid'!$B24+(0.5*'Invoer - uitgebreid'!$B26)),0)</f>
        <v>0</v>
      </c>
      <c r="G23" s="175">
        <f>IF(G10&lt;$E35,$B28*('Invoer - uitgebreid'!$B24+(0.5*'Invoer - uitgebreid'!$B26)),0)</f>
        <v>0</v>
      </c>
      <c r="H23" s="175">
        <f>IF(H10&lt;$E35,$B28*('Invoer - uitgebreid'!$B24+(0.5*'Invoer - uitgebreid'!$B26)),0)</f>
        <v>0</v>
      </c>
      <c r="I23" s="175">
        <f>IF(I10&lt;$E35,$B28*('Invoer - uitgebreid'!$B24+(0.5*'Invoer - uitgebreid'!$B26)),0)</f>
        <v>0</v>
      </c>
      <c r="J23" s="175">
        <f>IF(J10&lt;$E35,$B28*('Invoer - uitgebreid'!$B24+(0.5*'Invoer - uitgebreid'!$B26)),0)</f>
        <v>0</v>
      </c>
      <c r="K23" s="175">
        <f>IF(K10&lt;$E35,$B28*('Invoer - uitgebreid'!$B24+(0.5*'Invoer - uitgebreid'!$B26)),0)</f>
        <v>0</v>
      </c>
      <c r="L23" s="175">
        <f>IF(L10&lt;$E35,$B28*('Invoer - uitgebreid'!$B24+(0.5*'Invoer - uitgebreid'!$B26)),0)</f>
        <v>0</v>
      </c>
      <c r="M23" s="175">
        <f>IF(M10&lt;$E35,$B28*('Invoer - uitgebreid'!$B24+(0.5*'Invoer - uitgebreid'!$B26)),0)</f>
        <v>0</v>
      </c>
      <c r="N23" s="175">
        <f>IF(N10&lt;$E35,$B28*('Invoer - uitgebreid'!$B24+(0.5*'Invoer - uitgebreid'!$B26)),0)</f>
        <v>0</v>
      </c>
      <c r="O23" s="175">
        <f>IF(O10&lt;$E35,$B28*('Invoer - uitgebreid'!$B24+(0.5*'Invoer - uitgebreid'!$B26)),0)</f>
        <v>0</v>
      </c>
      <c r="P23" s="175">
        <f>IF(P10&lt;$E35,$B28*('Invoer - uitgebreid'!$B24+(0.5*'Invoer - uitgebreid'!$B26)),0)</f>
        <v>0</v>
      </c>
      <c r="Q23" s="175">
        <f>IF(Q10&lt;$E35,$B28*('Invoer - uitgebreid'!$B24+(0.5*'Invoer - uitgebreid'!$B26)),0)</f>
        <v>0</v>
      </c>
      <c r="R23" s="175">
        <f>IF(R10&lt;$E35,$B28*('Invoer - uitgebreid'!$B24+(0.5*'Invoer - uitgebreid'!$B26)),0)</f>
        <v>0</v>
      </c>
      <c r="S23" s="175">
        <f>IF(S10&lt;$E35,$B28*('Invoer - uitgebreid'!$B24+(0.5*'Invoer - uitgebreid'!$B26)),0)</f>
        <v>0</v>
      </c>
      <c r="T23" s="175">
        <f>IF(T10&lt;$E35,$B28*('Invoer - uitgebreid'!$B24+(0.5*'Invoer - uitgebreid'!$B26)),0)</f>
        <v>0</v>
      </c>
      <c r="U23" s="175">
        <f>IF(U10&lt;$E35,$B28*('Invoer - uitgebreid'!$B24+(0.5*'Invoer - uitgebreid'!$B26)),0)</f>
        <v>0</v>
      </c>
      <c r="V23" s="175">
        <f>IF(V10&lt;$E35,$B28*('Invoer - uitgebreid'!$B24+(0.5*'Invoer - uitgebreid'!$B26)),0)</f>
        <v>0</v>
      </c>
      <c r="W23" s="175">
        <f>IF(W10&lt;$E35,$B28*('Invoer - uitgebreid'!$B24+(0.5*'Invoer - uitgebreid'!$B26)),0)</f>
        <v>0</v>
      </c>
      <c r="X23" s="175">
        <f>IF(X10&lt;$E35,$B28*('Invoer - uitgebreid'!$B24+(0.5*'Invoer - uitgebreid'!$B26)),0)</f>
        <v>0</v>
      </c>
      <c r="Y23" s="175">
        <f>IF(Y10&lt;$E35,$B28*('Invoer - uitgebreid'!$B24+(0.5*'Invoer - uitgebreid'!$B26)),0)</f>
        <v>0</v>
      </c>
      <c r="Z23" s="175">
        <f>IF(Z10&lt;$E35,$B28*('Invoer - uitgebreid'!$B24+(0.5*'Invoer - uitgebreid'!$B26)),0)</f>
        <v>0</v>
      </c>
      <c r="AA23" s="175">
        <f>IF(AA10&lt;$E35,$B28*('Invoer - uitgebreid'!$B24+(0.5*'Invoer - uitgebreid'!$B26)),0)</f>
        <v>0</v>
      </c>
      <c r="AB23" s="175">
        <f>IF(AB10&lt;$E35,$B28*('Invoer - uitgebreid'!$B24+(0.5*'Invoer - uitgebreid'!$B26)),0)</f>
        <v>0</v>
      </c>
      <c r="AC23" s="175">
        <f>IF(AC10&lt;$E35,$B28*('Invoer - uitgebreid'!$B24+(0.5*'Invoer - uitgebreid'!$B26)),0)</f>
        <v>0</v>
      </c>
      <c r="AD23" s="175">
        <f>IF(AD10&lt;$E35,$B28*('Invoer - uitgebreid'!$B24+(0.5*'Invoer - uitgebreid'!$B26)),0)</f>
        <v>0</v>
      </c>
      <c r="AE23" s="175">
        <f>IF(AE10&lt;$E35,$B28*('Invoer - uitgebreid'!$B24+(0.5*'Invoer - uitgebreid'!$B26)),0)</f>
        <v>0</v>
      </c>
      <c r="AF23" s="175">
        <f>IF(AF10&lt;$E35,$B28*('Invoer - uitgebreid'!$B24+(0.5*'Invoer - uitgebreid'!$B26)),0)</f>
        <v>0</v>
      </c>
      <c r="AG23" s="175">
        <f>IF(AG10&lt;$E35,$B28*('Invoer - uitgebreid'!$B24+(0.5*'Invoer - uitgebreid'!$B26)),0)</f>
        <v>0</v>
      </c>
      <c r="AH23" s="175">
        <f>IF(AH10&lt;$E35,$B28*('Invoer - uitgebreid'!$B24+(0.5*'Invoer - uitgebreid'!$B26)),0)</f>
        <v>0</v>
      </c>
      <c r="AI23" s="175">
        <f>IF(AI10&lt;$E35,$B28*('Invoer - uitgebreid'!$B24+(0.5*'Invoer - uitgebreid'!$B26)),0)</f>
        <v>0</v>
      </c>
      <c r="AJ23" s="175">
        <f>IF(AJ10&lt;$E35,$B28*('Invoer - uitgebreid'!$B24+(0.5*'Invoer - uitgebreid'!$B26)),0)</f>
        <v>0</v>
      </c>
      <c r="AK23" s="175">
        <f>IF(AK10&lt;$E35,$B28*('Invoer - uitgebreid'!$B24+(0.5*'Invoer - uitgebreid'!$B26)),0)</f>
        <v>0</v>
      </c>
      <c r="AL23" s="175">
        <f>IF(AL10&lt;$E35,$B28*('Invoer - uitgebreid'!$B24+(0.5*'Invoer - uitgebreid'!$B26)),0)</f>
        <v>0</v>
      </c>
      <c r="AM23" s="175">
        <f>IF(AM10&lt;$E35,$B28*('Invoer - uitgebreid'!$B24+(0.5*'Invoer - uitgebreid'!$B26)),0)</f>
        <v>0</v>
      </c>
      <c r="AN23" s="175">
        <f>IF(AN10&lt;$E35,$B28*('Invoer - uitgebreid'!$B24+(0.5*'Invoer - uitgebreid'!$B26)),0)</f>
        <v>0</v>
      </c>
      <c r="AO23" s="175">
        <f>IF(AO10&lt;$E35,$B28*('Invoer - uitgebreid'!$B24+(0.5*'Invoer - uitgebreid'!$B26)),0)</f>
        <v>0</v>
      </c>
      <c r="AP23" s="175">
        <f>IF(AP10&lt;$E35,$B28*('Invoer - uitgebreid'!$B24+(0.5*'Invoer - uitgebreid'!$B26)),0)</f>
        <v>0</v>
      </c>
      <c r="AQ23" s="175">
        <f>IF(AQ10&lt;$E35,$B28*('Invoer - uitgebreid'!$B24+(0.5*'Invoer - uitgebreid'!$B26)),0)</f>
        <v>0</v>
      </c>
      <c r="AR23" s="175">
        <f>IF(AR10&lt;$E35,$B28*('Invoer - uitgebreid'!$B24+(0.5*'Invoer - uitgebreid'!$B26)),0)</f>
        <v>0</v>
      </c>
      <c r="AS23" s="175">
        <f>IF(AS10&lt;$E35,$B28*('Invoer - uitgebreid'!$B24+(0.5*'Invoer - uitgebreid'!$B26)),0)</f>
        <v>0</v>
      </c>
      <c r="AT23" s="175">
        <f>IF(AT10&lt;$E35,$B28*('Invoer - uitgebreid'!$B24+(0.5*'Invoer - uitgebreid'!$B26)),0)</f>
        <v>0</v>
      </c>
      <c r="AU23" s="175">
        <f>IF(AU10&lt;$E35,$B28*('Invoer - uitgebreid'!$B24+(0.5*'Invoer - uitgebreid'!$B26)),0)</f>
        <v>0</v>
      </c>
      <c r="AV23" s="175">
        <f>IF(AV10&lt;$E35,$B28*('Invoer - uitgebreid'!$B24+(0.5*'Invoer - uitgebreid'!$B26)),0)</f>
        <v>0</v>
      </c>
      <c r="AW23" s="175">
        <f>IF(AW10&lt;$E35,$B28*('Invoer - uitgebreid'!$B24+(0.5*'Invoer - uitgebreid'!$B26)),0)</f>
        <v>0</v>
      </c>
      <c r="AX23" s="175">
        <f>IF(AX10&lt;$E35,$B28*('Invoer - uitgebreid'!$B24+(0.5*'Invoer - uitgebreid'!$B26)),0)</f>
        <v>0</v>
      </c>
      <c r="AY23" s="175">
        <f>IF(AY10&lt;$E35,$B28*('Invoer - uitgebreid'!$B24+(0.5*'Invoer - uitgebreid'!$B26)),0)</f>
        <v>0</v>
      </c>
      <c r="AZ23" s="175">
        <f>IF(AZ10&lt;$E35,$B28*('Invoer - uitgebreid'!$B24+(0.5*'Invoer - uitgebreid'!$B26)),0)</f>
        <v>0</v>
      </c>
      <c r="BA23" s="175">
        <f>IF(BA10&lt;$E35,$B28*('Invoer - uitgebreid'!$B24+(0.5*'Invoer - uitgebreid'!$B26)),0)</f>
        <v>0</v>
      </c>
      <c r="BB23" s="175">
        <f>IF(BB10&lt;$E35,$B28*('Invoer - uitgebreid'!$B24+(0.5*'Invoer - uitgebreid'!$B26)),0)</f>
        <v>0</v>
      </c>
      <c r="BC23" s="175">
        <f>IF(BC10&lt;$E35,$B28*('Invoer - uitgebreid'!$B24+(0.5*'Invoer - uitgebreid'!$B26)),0)</f>
        <v>0</v>
      </c>
      <c r="BD23" s="175">
        <f>IF(BD10&lt;$E35,$B28*('Invoer - uitgebreid'!$B24+(0.5*'Invoer - uitgebreid'!$B26)),0)</f>
        <v>0</v>
      </c>
      <c r="BE23" s="175">
        <f>IF(BE10&lt;$E35,$B28*('Invoer - uitgebreid'!$B24+(0.5*'Invoer - uitgebreid'!$B26)),0)</f>
        <v>0</v>
      </c>
      <c r="BF23" s="175">
        <f>IF(BF10&lt;$E35,$B28*('Invoer - uitgebreid'!$B24+(0.5*'Invoer - uitgebreid'!$B26)),0)</f>
        <v>0</v>
      </c>
      <c r="BG23" s="175">
        <f>IF(BG10&lt;$E35,$B28*('Invoer - uitgebreid'!$B24+(0.5*'Invoer - uitgebreid'!$B26)),0)</f>
        <v>0</v>
      </c>
      <c r="BH23" s="175">
        <f>IF(BH10&lt;$E35,$B28*('Invoer - uitgebreid'!$B24+(0.5*'Invoer - uitgebreid'!$B26)),0)</f>
        <v>0</v>
      </c>
      <c r="BI23" s="175">
        <f>IF(BI10&lt;$E35,$B28*('Invoer - uitgebreid'!$B24+(0.5*'Invoer - uitgebreid'!$B26)),0)</f>
        <v>0</v>
      </c>
      <c r="BJ23" s="175">
        <f>IF(BJ10&lt;$E35,$B28*('Invoer - uitgebreid'!$B24+(0.5*'Invoer - uitgebreid'!$B26)),0)</f>
        <v>0</v>
      </c>
      <c r="BK23" s="175">
        <f>IF(BK10&lt;$E35,$B28*('Invoer - uitgebreid'!$B24+(0.5*'Invoer - uitgebreid'!$B26)),0)</f>
        <v>0</v>
      </c>
      <c r="BL23" s="175">
        <f>IF(BL10&lt;$E35,$B28*('Invoer - uitgebreid'!$B24+(0.5*'Invoer - uitgebreid'!$B26)),0)</f>
        <v>0</v>
      </c>
      <c r="BM23" s="175">
        <f>IF(BM10&lt;$E35,$B28*('Invoer - uitgebreid'!$B24+(0.5*'Invoer - uitgebreid'!$B26)),0)</f>
        <v>0</v>
      </c>
      <c r="BN23" s="175">
        <f>IF(BN10&lt;$E35,$B28*('Invoer - uitgebreid'!$B24+(0.5*'Invoer - uitgebreid'!$B26)),0)</f>
        <v>0</v>
      </c>
      <c r="BO23" s="175">
        <f>IF(BO10&lt;$E35,$B28*('Invoer - uitgebreid'!$B24+(0.5*'Invoer - uitgebreid'!$B26)),0)</f>
        <v>0</v>
      </c>
      <c r="BP23" s="175">
        <f>IF(BP10&lt;$E35,$B28*('Invoer - uitgebreid'!$B24+(0.5*'Invoer - uitgebreid'!$B26)),0)</f>
        <v>0</v>
      </c>
      <c r="BQ23" s="175">
        <f>IF(BQ10&lt;$E35,$B28*('Invoer - uitgebreid'!$B24+(0.5*'Invoer - uitgebreid'!$B26)),0)</f>
        <v>0</v>
      </c>
      <c r="BR23" s="175">
        <f>IF(BR10&lt;$E35,$B28*('Invoer - uitgebreid'!$B24+(0.5*'Invoer - uitgebreid'!$B26)),0)</f>
        <v>0</v>
      </c>
      <c r="BS23" s="175">
        <f>IF(BS10&lt;$E35,$B28*('Invoer - uitgebreid'!$B24+(0.5*'Invoer - uitgebreid'!$B26)),0)</f>
        <v>0</v>
      </c>
      <c r="BT23" s="175">
        <f>IF(BT10&lt;$E35,$B28*('Invoer - uitgebreid'!$B24+(0.5*'Invoer - uitgebreid'!$B26)),0)</f>
        <v>0</v>
      </c>
      <c r="BU23" s="175">
        <f>IF(BU10&lt;$E35,$B28*('Invoer - uitgebreid'!$B24+(0.5*'Invoer - uitgebreid'!$B26)),0)</f>
        <v>0</v>
      </c>
      <c r="BV23" s="175">
        <f>IF(BV10&lt;$E35,$B28*('Invoer - uitgebreid'!$B24+(0.5*'Invoer - uitgebreid'!$B26)),0)</f>
        <v>0</v>
      </c>
      <c r="BW23" s="175">
        <f>IF(BW10&lt;$E35,$B28*('Invoer - uitgebreid'!$B24+(0.5*'Invoer - uitgebreid'!$B26)),0)</f>
        <v>0</v>
      </c>
      <c r="BX23" s="175">
        <f>IF(BX10&lt;$E35,$B28*('Invoer - uitgebreid'!$B24+(0.5*'Invoer - uitgebreid'!$B26)),0)</f>
        <v>0</v>
      </c>
      <c r="BY23" s="175">
        <f>IF(BY10&lt;$E35,$B28*('Invoer - uitgebreid'!$B24+(0.5*'Invoer - uitgebreid'!$B26)),0)</f>
        <v>0</v>
      </c>
      <c r="BZ23" s="175">
        <f>IF(BZ10&lt;$E35,$B28*('Invoer - uitgebreid'!$B24+(0.5*'Invoer - uitgebreid'!$B26)),0)</f>
        <v>0</v>
      </c>
      <c r="CA23" s="175">
        <f>IF(CA10&lt;$E35,$B28*('Invoer - uitgebreid'!$B24+(0.5*'Invoer - uitgebreid'!$B26)),0)</f>
        <v>0</v>
      </c>
      <c r="CB23" s="175">
        <f>IF(CB10&lt;$E35,$B28*('Invoer - uitgebreid'!$B24+(0.5*'Invoer - uitgebreid'!$B26)),0)</f>
        <v>0</v>
      </c>
      <c r="CC23" s="175">
        <f>IF(CC10&lt;$E35,$B28*('Invoer - uitgebreid'!$B24+(0.5*'Invoer - uitgebreid'!$B26)),0)</f>
        <v>0</v>
      </c>
      <c r="CD23" s="175">
        <f>IF(CD10&lt;$E35,$B28*('Invoer - uitgebreid'!$B24+(0.5*'Invoer - uitgebreid'!$B26)),0)</f>
        <v>0</v>
      </c>
      <c r="CE23" s="175">
        <f>IF(CE10&lt;$E35,$B28*('Invoer - uitgebreid'!$B24+(0.5*'Invoer - uitgebreid'!$B26)),0)</f>
        <v>0</v>
      </c>
      <c r="CF23" s="175">
        <f>IF(CF10&lt;$E35,$B28*('Invoer - uitgebreid'!$B24+(0.5*'Invoer - uitgebreid'!$B26)),0)</f>
        <v>0</v>
      </c>
      <c r="CG23" s="175">
        <f>IF(CG10&lt;$E35,$B28*('Invoer - uitgebreid'!$B24+(0.5*'Invoer - uitgebreid'!$B26)),0)</f>
        <v>0</v>
      </c>
      <c r="CH23" s="175">
        <f>IF(CH10&lt;$E35,$B28*('Invoer - uitgebreid'!$B24+(0.5*'Invoer - uitgebreid'!$B26)),0)</f>
        <v>0</v>
      </c>
      <c r="CI23" s="175">
        <f>IF(CI10&lt;$E35,$B28*('Invoer - uitgebreid'!$B24+(0.5*'Invoer - uitgebreid'!$B26)),0)</f>
        <v>0</v>
      </c>
      <c r="CJ23" s="175">
        <f>IF(CJ10&lt;$E35,$B28*('Invoer - uitgebreid'!$B24+(0.5*'Invoer - uitgebreid'!$B26)),0)</f>
        <v>0</v>
      </c>
      <c r="CK23" s="175">
        <f>IF(CK10&lt;$E35,$B28*('Invoer - uitgebreid'!$B24+(0.5*'Invoer - uitgebreid'!$B26)),0)</f>
        <v>0</v>
      </c>
      <c r="CL23" s="175">
        <f>IF(CL10&lt;$E35,$B28*('Invoer - uitgebreid'!$B24+(0.5*'Invoer - uitgebreid'!$B26)),0)</f>
        <v>0</v>
      </c>
      <c r="CM23" s="175">
        <f>IF(CM10&lt;$E35,$B28*('Invoer - uitgebreid'!$B24+(0.5*'Invoer - uitgebreid'!$B26)),0)</f>
        <v>0</v>
      </c>
      <c r="CN23" s="175">
        <f>IF(CN10&lt;$E35,$B28*('Invoer - uitgebreid'!$B24+(0.5*'Invoer - uitgebreid'!$B26)),0)</f>
        <v>0</v>
      </c>
      <c r="CO23" s="175">
        <f>IF(CO10&lt;$E35,$B28*('Invoer - uitgebreid'!$B24+(0.5*'Invoer - uitgebreid'!$B26)),0)</f>
        <v>0</v>
      </c>
      <c r="CP23" s="175">
        <f>IF(CP10&lt;$E35,$B28*('Invoer - uitgebreid'!$B24+(0.5*'Invoer - uitgebreid'!$B26)),0)</f>
        <v>0</v>
      </c>
      <c r="CQ23" s="175">
        <f>IF(CQ10&lt;$E35,$B28*('Invoer - uitgebreid'!$B24+(0.5*'Invoer - uitgebreid'!$B26)),0)</f>
        <v>0</v>
      </c>
      <c r="CR23" s="175">
        <f>IF(CR10&lt;$E35,$B28*('Invoer - uitgebreid'!$B24+(0.5*'Invoer - uitgebreid'!$B26)),0)</f>
        <v>0</v>
      </c>
      <c r="CS23" s="175">
        <f>IF(CS10&lt;$E35,$B28*('Invoer - uitgebreid'!$B24+(0.5*'Invoer - uitgebreid'!$B26)),0)</f>
        <v>0</v>
      </c>
      <c r="CT23" s="175">
        <f>IF(CT10&lt;$E35,$B28*('Invoer - uitgebreid'!$B24+(0.5*'Invoer - uitgebreid'!$B26)),0)</f>
        <v>0</v>
      </c>
      <c r="CU23" s="175">
        <f>IF(CU10&lt;$E35,$B28*('Invoer - uitgebreid'!$B24+(0.5*'Invoer - uitgebreid'!$B26)),0)</f>
        <v>0</v>
      </c>
      <c r="CV23" s="175">
        <f>IF(CV10&lt;$E35,$B28*('Invoer - uitgebreid'!$B24+(0.5*'Invoer - uitgebreid'!$B26)),0)</f>
        <v>0</v>
      </c>
      <c r="CW23" s="175">
        <f>IF(CW10&lt;$E35,$B28*('Invoer - uitgebreid'!$B24+(0.5*'Invoer - uitgebreid'!$B26)),0)</f>
        <v>0</v>
      </c>
      <c r="CX23" s="175">
        <f>IF(CX10&lt;$E35,$B28*('Invoer - uitgebreid'!$B24+(0.5*'Invoer - uitgebreid'!$B26)),0)</f>
        <v>0</v>
      </c>
      <c r="CY23" s="175">
        <f>IF(CY10&lt;$E35,$B28*('Invoer - uitgebreid'!$B24+(0.5*'Invoer - uitgebreid'!$B26)),0)</f>
        <v>0</v>
      </c>
      <c r="CZ23" s="1"/>
      <c r="DA23" s="1"/>
      <c r="DB23" s="1"/>
      <c r="DC23" s="1"/>
      <c r="DD23" s="1"/>
      <c r="DE23" s="1"/>
      <c r="DF23" s="1"/>
      <c r="DG23" s="1"/>
      <c r="DH23" s="1"/>
      <c r="DI23" s="1"/>
      <c r="DJ23" s="1"/>
      <c r="DK23" s="1"/>
      <c r="DL23" s="1"/>
      <c r="DM23" s="1"/>
    </row>
    <row r="24" spans="1:117" ht="15.75" customHeight="1" x14ac:dyDescent="0.3">
      <c r="A24" s="14" t="s">
        <v>61</v>
      </c>
      <c r="B24" s="174">
        <f>'Economische variabelen'!H222</f>
        <v>183</v>
      </c>
      <c r="C24" s="1"/>
      <c r="D24" s="175">
        <f>IF(D10&lt;$E35,$B29*('Invoer - uitgebreid'!$B24+(0.5*'Invoer - uitgebreid'!$B26)),0)</f>
        <v>0</v>
      </c>
      <c r="E24" s="175">
        <f>IF(E10&lt;$E35,$B29*('Invoer - uitgebreid'!$B24+(0.5*'Invoer - uitgebreid'!$B26)),0)</f>
        <v>0</v>
      </c>
      <c r="F24" s="175">
        <f>IF(F10&lt;$E35,$B29*('Invoer - uitgebreid'!$B24+(0.5*'Invoer - uitgebreid'!$B26)),0)</f>
        <v>0</v>
      </c>
      <c r="G24" s="175">
        <f>IF(G10&lt;$E35,$B29*('Invoer - uitgebreid'!$B24+(0.5*'Invoer - uitgebreid'!$B26)),0)</f>
        <v>0</v>
      </c>
      <c r="H24" s="175">
        <f>IF(H10&lt;$E35,$B29*('Invoer - uitgebreid'!$B24+(0.5*'Invoer - uitgebreid'!$B26)),0)</f>
        <v>0</v>
      </c>
      <c r="I24" s="175">
        <f>IF(I10&lt;$E35,$B29*('Invoer - uitgebreid'!$B24+(0.5*'Invoer - uitgebreid'!$B26)),0)</f>
        <v>0</v>
      </c>
      <c r="J24" s="175">
        <f>IF(J10&lt;$E35,$B29*('Invoer - uitgebreid'!$B24+(0.5*'Invoer - uitgebreid'!$B26)),0)</f>
        <v>0</v>
      </c>
      <c r="K24" s="175">
        <f>IF(K10&lt;$E35,$B29*('Invoer - uitgebreid'!$B24+(0.5*'Invoer - uitgebreid'!$B26)),0)</f>
        <v>0</v>
      </c>
      <c r="L24" s="175">
        <f>IF(L10&lt;$E35,$B29*('Invoer - uitgebreid'!$B24+(0.5*'Invoer - uitgebreid'!$B26)),0)</f>
        <v>0</v>
      </c>
      <c r="M24" s="175">
        <f>IF(M10&lt;$E35,$B29*('Invoer - uitgebreid'!$B24+(0.5*'Invoer - uitgebreid'!$B26)),0)</f>
        <v>0</v>
      </c>
      <c r="N24" s="175">
        <f>IF(N10&lt;$E35,$B29*('Invoer - uitgebreid'!$B24+(0.5*'Invoer - uitgebreid'!$B26)),0)</f>
        <v>0</v>
      </c>
      <c r="O24" s="175">
        <f>IF(O10&lt;$E35,$B29*('Invoer - uitgebreid'!$B24+(0.5*'Invoer - uitgebreid'!$B26)),0)</f>
        <v>0</v>
      </c>
      <c r="P24" s="175">
        <f>IF(P10&lt;$E35,$B29*('Invoer - uitgebreid'!$B24+(0.5*'Invoer - uitgebreid'!$B26)),0)</f>
        <v>0</v>
      </c>
      <c r="Q24" s="175">
        <f>IF(Q10&lt;$E35,$B29*('Invoer - uitgebreid'!$B24+(0.5*'Invoer - uitgebreid'!$B26)),0)</f>
        <v>0</v>
      </c>
      <c r="R24" s="175">
        <f>IF(R10&lt;$E35,$B29*('Invoer - uitgebreid'!$B24+(0.5*'Invoer - uitgebreid'!$B26)),0)</f>
        <v>0</v>
      </c>
      <c r="S24" s="175">
        <f>IF(S10&lt;$E35,$B29*('Invoer - uitgebreid'!$B24+(0.5*'Invoer - uitgebreid'!$B26)),0)</f>
        <v>0</v>
      </c>
      <c r="T24" s="175">
        <f>IF(T10&lt;$E35,$B29*('Invoer - uitgebreid'!$B24+(0.5*'Invoer - uitgebreid'!$B26)),0)</f>
        <v>0</v>
      </c>
      <c r="U24" s="175">
        <f>IF(U10&lt;$E35,$B29*('Invoer - uitgebreid'!$B24+(0.5*'Invoer - uitgebreid'!$B26)),0)</f>
        <v>0</v>
      </c>
      <c r="V24" s="175">
        <f>IF(V10&lt;$E35,$B29*('Invoer - uitgebreid'!$B24+(0.5*'Invoer - uitgebreid'!$B26)),0)</f>
        <v>0</v>
      </c>
      <c r="W24" s="175">
        <f>IF(W10&lt;$E35,$B29*('Invoer - uitgebreid'!$B24+(0.5*'Invoer - uitgebreid'!$B26)),0)</f>
        <v>0</v>
      </c>
      <c r="X24" s="175">
        <f>IF(X10&lt;$E35,$B29*('Invoer - uitgebreid'!$B24+(0.5*'Invoer - uitgebreid'!$B26)),0)</f>
        <v>0</v>
      </c>
      <c r="Y24" s="175">
        <f>IF(Y10&lt;$E35,$B29*('Invoer - uitgebreid'!$B24+(0.5*'Invoer - uitgebreid'!$B26)),0)</f>
        <v>0</v>
      </c>
      <c r="Z24" s="175">
        <f>IF(Z10&lt;$E35,$B29*('Invoer - uitgebreid'!$B24+(0.5*'Invoer - uitgebreid'!$B26)),0)</f>
        <v>0</v>
      </c>
      <c r="AA24" s="175">
        <f>IF(AA10&lt;$E35,$B29*('Invoer - uitgebreid'!$B24+(0.5*'Invoer - uitgebreid'!$B26)),0)</f>
        <v>0</v>
      </c>
      <c r="AB24" s="175">
        <f>IF(AB10&lt;$E35,$B29*('Invoer - uitgebreid'!$B24+(0.5*'Invoer - uitgebreid'!$B26)),0)</f>
        <v>0</v>
      </c>
      <c r="AC24" s="175">
        <f>IF(AC10&lt;$E35,$B29*('Invoer - uitgebreid'!$B24+(0.5*'Invoer - uitgebreid'!$B26)),0)</f>
        <v>0</v>
      </c>
      <c r="AD24" s="175">
        <f>IF(AD10&lt;$E35,$B29*('Invoer - uitgebreid'!$B24+(0.5*'Invoer - uitgebreid'!$B26)),0)</f>
        <v>0</v>
      </c>
      <c r="AE24" s="175">
        <f>IF(AE10&lt;$E35,$B29*('Invoer - uitgebreid'!$B24+(0.5*'Invoer - uitgebreid'!$B26)),0)</f>
        <v>0</v>
      </c>
      <c r="AF24" s="175">
        <f>IF(AF10&lt;$E35,$B29*('Invoer - uitgebreid'!$B24+(0.5*'Invoer - uitgebreid'!$B26)),0)</f>
        <v>0</v>
      </c>
      <c r="AG24" s="175">
        <f>IF(AG10&lt;$E35,$B29*('Invoer - uitgebreid'!$B24+(0.5*'Invoer - uitgebreid'!$B26)),0)</f>
        <v>0</v>
      </c>
      <c r="AH24" s="175">
        <f>IF(AH10&lt;$E35,$B29*('Invoer - uitgebreid'!$B24+(0.5*'Invoer - uitgebreid'!$B26)),0)</f>
        <v>0</v>
      </c>
      <c r="AI24" s="175">
        <f>IF(AI10&lt;$E35,$B29*('Invoer - uitgebreid'!$B24+(0.5*'Invoer - uitgebreid'!$B26)),0)</f>
        <v>0</v>
      </c>
      <c r="AJ24" s="175">
        <f>IF(AJ10&lt;$E35,$B29*('Invoer - uitgebreid'!$B24+(0.5*'Invoer - uitgebreid'!$B26)),0)</f>
        <v>0</v>
      </c>
      <c r="AK24" s="175">
        <f>IF(AK10&lt;$E35,$B29*('Invoer - uitgebreid'!$B24+(0.5*'Invoer - uitgebreid'!$B26)),0)</f>
        <v>0</v>
      </c>
      <c r="AL24" s="175">
        <f>IF(AL10&lt;$E35,$B29*('Invoer - uitgebreid'!$B24+(0.5*'Invoer - uitgebreid'!$B26)),0)</f>
        <v>0</v>
      </c>
      <c r="AM24" s="175">
        <f>IF(AM10&lt;$E35,$B29*('Invoer - uitgebreid'!$B24+(0.5*'Invoer - uitgebreid'!$B26)),0)</f>
        <v>0</v>
      </c>
      <c r="AN24" s="175">
        <f>IF(AN10&lt;$E35,$B29*('Invoer - uitgebreid'!$B24+(0.5*'Invoer - uitgebreid'!$B26)),0)</f>
        <v>0</v>
      </c>
      <c r="AO24" s="175">
        <f>IF(AO10&lt;$E35,$B29*('Invoer - uitgebreid'!$B24+(0.5*'Invoer - uitgebreid'!$B26)),0)</f>
        <v>0</v>
      </c>
      <c r="AP24" s="175">
        <f>IF(AP10&lt;$E35,$B29*('Invoer - uitgebreid'!$B24+(0.5*'Invoer - uitgebreid'!$B26)),0)</f>
        <v>0</v>
      </c>
      <c r="AQ24" s="175">
        <f>IF(AQ10&lt;$E35,$B29*('Invoer - uitgebreid'!$B24+(0.5*'Invoer - uitgebreid'!$B26)),0)</f>
        <v>0</v>
      </c>
      <c r="AR24" s="175">
        <f>IF(AR10&lt;$E35,$B29*('Invoer - uitgebreid'!$B24+(0.5*'Invoer - uitgebreid'!$B26)),0)</f>
        <v>0</v>
      </c>
      <c r="AS24" s="175">
        <f>IF(AS10&lt;$E35,$B29*('Invoer - uitgebreid'!$B24+(0.5*'Invoer - uitgebreid'!$B26)),0)</f>
        <v>0</v>
      </c>
      <c r="AT24" s="175">
        <f>IF(AT10&lt;$E35,$B29*('Invoer - uitgebreid'!$B24+(0.5*'Invoer - uitgebreid'!$B26)),0)</f>
        <v>0</v>
      </c>
      <c r="AU24" s="175">
        <f>IF(AU10&lt;$E35,$B29*('Invoer - uitgebreid'!$B24+(0.5*'Invoer - uitgebreid'!$B26)),0)</f>
        <v>0</v>
      </c>
      <c r="AV24" s="175">
        <f>IF(AV10&lt;$E35,$B29*('Invoer - uitgebreid'!$B24+(0.5*'Invoer - uitgebreid'!$B26)),0)</f>
        <v>0</v>
      </c>
      <c r="AW24" s="175">
        <f>IF(AW10&lt;$E35,$B29*('Invoer - uitgebreid'!$B24+(0.5*'Invoer - uitgebreid'!$B26)),0)</f>
        <v>0</v>
      </c>
      <c r="AX24" s="175">
        <f>IF(AX10&lt;$E35,$B29*('Invoer - uitgebreid'!$B24+(0.5*'Invoer - uitgebreid'!$B26)),0)</f>
        <v>0</v>
      </c>
      <c r="AY24" s="175">
        <f>IF(AY10&lt;$E35,$B29*('Invoer - uitgebreid'!$B24+(0.5*'Invoer - uitgebreid'!$B26)),0)</f>
        <v>0</v>
      </c>
      <c r="AZ24" s="175">
        <f>IF(AZ10&lt;$E35,$B29*('Invoer - uitgebreid'!$B24+(0.5*'Invoer - uitgebreid'!$B26)),0)</f>
        <v>0</v>
      </c>
      <c r="BA24" s="175">
        <f>IF(BA10&lt;$E35,$B29*('Invoer - uitgebreid'!$B24+(0.5*'Invoer - uitgebreid'!$B26)),0)</f>
        <v>0</v>
      </c>
      <c r="BB24" s="175">
        <f>IF(BB10&lt;$E35,$B29*('Invoer - uitgebreid'!$B24+(0.5*'Invoer - uitgebreid'!$B26)),0)</f>
        <v>0</v>
      </c>
      <c r="BC24" s="175">
        <f>IF(BC10&lt;$E35,$B29*('Invoer - uitgebreid'!$B24+(0.5*'Invoer - uitgebreid'!$B26)),0)</f>
        <v>0</v>
      </c>
      <c r="BD24" s="175">
        <f>IF(BD10&lt;$E35,$B29*('Invoer - uitgebreid'!$B24+(0.5*'Invoer - uitgebreid'!$B26)),0)</f>
        <v>0</v>
      </c>
      <c r="BE24" s="175">
        <f>IF(BE10&lt;$E35,$B29*('Invoer - uitgebreid'!$B24+(0.5*'Invoer - uitgebreid'!$B26)),0)</f>
        <v>0</v>
      </c>
      <c r="BF24" s="175">
        <f>IF(BF10&lt;$E35,$B29*('Invoer - uitgebreid'!$B24+(0.5*'Invoer - uitgebreid'!$B26)),0)</f>
        <v>0</v>
      </c>
      <c r="BG24" s="175">
        <f>IF(BG10&lt;$E35,$B29*('Invoer - uitgebreid'!$B24+(0.5*'Invoer - uitgebreid'!$B26)),0)</f>
        <v>0</v>
      </c>
      <c r="BH24" s="175">
        <f>IF(BH10&lt;$E35,$B29*('Invoer - uitgebreid'!$B24+(0.5*'Invoer - uitgebreid'!$B26)),0)</f>
        <v>0</v>
      </c>
      <c r="BI24" s="175">
        <f>IF(BI10&lt;$E35,$B29*('Invoer - uitgebreid'!$B24+(0.5*'Invoer - uitgebreid'!$B26)),0)</f>
        <v>0</v>
      </c>
      <c r="BJ24" s="175">
        <f>IF(BJ10&lt;$E35,$B29*('Invoer - uitgebreid'!$B24+(0.5*'Invoer - uitgebreid'!$B26)),0)</f>
        <v>0</v>
      </c>
      <c r="BK24" s="175">
        <f>IF(BK10&lt;$E35,$B29*('Invoer - uitgebreid'!$B24+(0.5*'Invoer - uitgebreid'!$B26)),0)</f>
        <v>0</v>
      </c>
      <c r="BL24" s="175">
        <f>IF(BL10&lt;$E35,$B29*('Invoer - uitgebreid'!$B24+(0.5*'Invoer - uitgebreid'!$B26)),0)</f>
        <v>0</v>
      </c>
      <c r="BM24" s="175">
        <f>IF(BM10&lt;$E35,$B29*('Invoer - uitgebreid'!$B24+(0.5*'Invoer - uitgebreid'!$B26)),0)</f>
        <v>0</v>
      </c>
      <c r="BN24" s="175">
        <f>IF(BN10&lt;$E35,$B29*('Invoer - uitgebreid'!$B24+(0.5*'Invoer - uitgebreid'!$B26)),0)</f>
        <v>0</v>
      </c>
      <c r="BO24" s="175">
        <f>IF(BO10&lt;$E35,$B29*('Invoer - uitgebreid'!$B24+(0.5*'Invoer - uitgebreid'!$B26)),0)</f>
        <v>0</v>
      </c>
      <c r="BP24" s="175">
        <f>IF(BP10&lt;$E35,$B29*('Invoer - uitgebreid'!$B24+(0.5*'Invoer - uitgebreid'!$B26)),0)</f>
        <v>0</v>
      </c>
      <c r="BQ24" s="175">
        <f>IF(BQ10&lt;$E35,$B29*('Invoer - uitgebreid'!$B24+(0.5*'Invoer - uitgebreid'!$B26)),0)</f>
        <v>0</v>
      </c>
      <c r="BR24" s="175">
        <f>IF(BR10&lt;$E35,$B29*('Invoer - uitgebreid'!$B24+(0.5*'Invoer - uitgebreid'!$B26)),0)</f>
        <v>0</v>
      </c>
      <c r="BS24" s="175">
        <f>IF(BS10&lt;$E35,$B29*('Invoer - uitgebreid'!$B24+(0.5*'Invoer - uitgebreid'!$B26)),0)</f>
        <v>0</v>
      </c>
      <c r="BT24" s="175">
        <f>IF(BT10&lt;$E35,$B29*('Invoer - uitgebreid'!$B24+(0.5*'Invoer - uitgebreid'!$B26)),0)</f>
        <v>0</v>
      </c>
      <c r="BU24" s="175">
        <f>IF(BU10&lt;$E35,$B29*('Invoer - uitgebreid'!$B24+(0.5*'Invoer - uitgebreid'!$B26)),0)</f>
        <v>0</v>
      </c>
      <c r="BV24" s="175">
        <f>IF(BV10&lt;$E35,$B29*('Invoer - uitgebreid'!$B24+(0.5*'Invoer - uitgebreid'!$B26)),0)</f>
        <v>0</v>
      </c>
      <c r="BW24" s="175">
        <f>IF(BW10&lt;$E35,$B29*('Invoer - uitgebreid'!$B24+(0.5*'Invoer - uitgebreid'!$B26)),0)</f>
        <v>0</v>
      </c>
      <c r="BX24" s="175">
        <f>IF(BX10&lt;$E35,$B29*('Invoer - uitgebreid'!$B24+(0.5*'Invoer - uitgebreid'!$B26)),0)</f>
        <v>0</v>
      </c>
      <c r="BY24" s="175">
        <f>IF(BY10&lt;$E35,$B29*('Invoer - uitgebreid'!$B24+(0.5*'Invoer - uitgebreid'!$B26)),0)</f>
        <v>0</v>
      </c>
      <c r="BZ24" s="175">
        <f>IF(BZ10&lt;$E35,$B29*('Invoer - uitgebreid'!$B24+(0.5*'Invoer - uitgebreid'!$B26)),0)</f>
        <v>0</v>
      </c>
      <c r="CA24" s="175">
        <f>IF(CA10&lt;$E35,$B29*('Invoer - uitgebreid'!$B24+(0.5*'Invoer - uitgebreid'!$B26)),0)</f>
        <v>0</v>
      </c>
      <c r="CB24" s="175">
        <f>IF(CB10&lt;$E35,$B29*('Invoer - uitgebreid'!$B24+(0.5*'Invoer - uitgebreid'!$B26)),0)</f>
        <v>0</v>
      </c>
      <c r="CC24" s="175">
        <f>IF(CC10&lt;$E35,$B29*('Invoer - uitgebreid'!$B24+(0.5*'Invoer - uitgebreid'!$B26)),0)</f>
        <v>0</v>
      </c>
      <c r="CD24" s="175">
        <f>IF(CD10&lt;$E35,$B29*('Invoer - uitgebreid'!$B24+(0.5*'Invoer - uitgebreid'!$B26)),0)</f>
        <v>0</v>
      </c>
      <c r="CE24" s="175">
        <f>IF(CE10&lt;$E35,$B29*('Invoer - uitgebreid'!$B24+(0.5*'Invoer - uitgebreid'!$B26)),0)</f>
        <v>0</v>
      </c>
      <c r="CF24" s="175">
        <f>IF(CF10&lt;$E35,$B29*('Invoer - uitgebreid'!$B24+(0.5*'Invoer - uitgebreid'!$B26)),0)</f>
        <v>0</v>
      </c>
      <c r="CG24" s="175">
        <f>IF(CG10&lt;$E35,$B29*('Invoer - uitgebreid'!$B24+(0.5*'Invoer - uitgebreid'!$B26)),0)</f>
        <v>0</v>
      </c>
      <c r="CH24" s="175">
        <f>IF(CH10&lt;$E35,$B29*('Invoer - uitgebreid'!$B24+(0.5*'Invoer - uitgebreid'!$B26)),0)</f>
        <v>0</v>
      </c>
      <c r="CI24" s="175">
        <f>IF(CI10&lt;$E35,$B29*('Invoer - uitgebreid'!$B24+(0.5*'Invoer - uitgebreid'!$B26)),0)</f>
        <v>0</v>
      </c>
      <c r="CJ24" s="175">
        <f>IF(CJ10&lt;$E35,$B29*('Invoer - uitgebreid'!$B24+(0.5*'Invoer - uitgebreid'!$B26)),0)</f>
        <v>0</v>
      </c>
      <c r="CK24" s="175">
        <f>IF(CK10&lt;$E35,$B29*('Invoer - uitgebreid'!$B24+(0.5*'Invoer - uitgebreid'!$B26)),0)</f>
        <v>0</v>
      </c>
      <c r="CL24" s="175">
        <f>IF(CL10&lt;$E35,$B29*('Invoer - uitgebreid'!$B24+(0.5*'Invoer - uitgebreid'!$B26)),0)</f>
        <v>0</v>
      </c>
      <c r="CM24" s="175">
        <f>IF(CM10&lt;$E35,$B29*('Invoer - uitgebreid'!$B24+(0.5*'Invoer - uitgebreid'!$B26)),0)</f>
        <v>0</v>
      </c>
      <c r="CN24" s="175">
        <f>IF(CN10&lt;$E35,$B29*('Invoer - uitgebreid'!$B24+(0.5*'Invoer - uitgebreid'!$B26)),0)</f>
        <v>0</v>
      </c>
      <c r="CO24" s="175">
        <f>IF(CO10&lt;$E35,$B29*('Invoer - uitgebreid'!$B24+(0.5*'Invoer - uitgebreid'!$B26)),0)</f>
        <v>0</v>
      </c>
      <c r="CP24" s="175">
        <f>IF(CP10&lt;$E35,$B29*('Invoer - uitgebreid'!$B24+(0.5*'Invoer - uitgebreid'!$B26)),0)</f>
        <v>0</v>
      </c>
      <c r="CQ24" s="175">
        <f>IF(CQ10&lt;$E35,$B29*('Invoer - uitgebreid'!$B24+(0.5*'Invoer - uitgebreid'!$B26)),0)</f>
        <v>0</v>
      </c>
      <c r="CR24" s="175">
        <f>IF(CR10&lt;$E35,$B29*('Invoer - uitgebreid'!$B24+(0.5*'Invoer - uitgebreid'!$B26)),0)</f>
        <v>0</v>
      </c>
      <c r="CS24" s="175">
        <f>IF(CS10&lt;$E35,$B29*('Invoer - uitgebreid'!$B24+(0.5*'Invoer - uitgebreid'!$B26)),0)</f>
        <v>0</v>
      </c>
      <c r="CT24" s="175">
        <f>IF(CT10&lt;$E35,$B29*('Invoer - uitgebreid'!$B24+(0.5*'Invoer - uitgebreid'!$B26)),0)</f>
        <v>0</v>
      </c>
      <c r="CU24" s="175">
        <f>IF(CU10&lt;$E35,$B29*('Invoer - uitgebreid'!$B24+(0.5*'Invoer - uitgebreid'!$B26)),0)</f>
        <v>0</v>
      </c>
      <c r="CV24" s="175">
        <f>IF(CV10&lt;$E35,$B29*('Invoer - uitgebreid'!$B24+(0.5*'Invoer - uitgebreid'!$B26)),0)</f>
        <v>0</v>
      </c>
      <c r="CW24" s="175">
        <f>IF(CW10&lt;$E35,$B29*('Invoer - uitgebreid'!$B24+(0.5*'Invoer - uitgebreid'!$B26)),0)</f>
        <v>0</v>
      </c>
      <c r="CX24" s="175">
        <f>IF(CX10&lt;$E35,$B29*('Invoer - uitgebreid'!$B24+(0.5*'Invoer - uitgebreid'!$B26)),0)</f>
        <v>0</v>
      </c>
      <c r="CY24" s="175">
        <f>IF(CY10&lt;$E35,$B29*('Invoer - uitgebreid'!$B24+(0.5*'Invoer - uitgebreid'!$B26)),0)</f>
        <v>0</v>
      </c>
      <c r="CZ24" s="1"/>
      <c r="DA24" s="1"/>
      <c r="DB24" s="1"/>
      <c r="DC24" s="1"/>
      <c r="DD24" s="1"/>
      <c r="DE24" s="1"/>
      <c r="DF24" s="1"/>
      <c r="DG24" s="1"/>
      <c r="DH24" s="1"/>
      <c r="DI24" s="1"/>
      <c r="DJ24" s="1"/>
      <c r="DK24" s="1"/>
      <c r="DL24" s="1"/>
      <c r="DM24" s="1"/>
    </row>
    <row r="25" spans="1:117" ht="15.75" customHeight="1" x14ac:dyDescent="0.3">
      <c r="A25" s="7" t="s">
        <v>65</v>
      </c>
      <c r="B25" s="174">
        <f>SUM(B23:B24)</f>
        <v>183</v>
      </c>
      <c r="C25" s="7"/>
      <c r="D25" s="176">
        <f t="shared" ref="D25:CY25" si="0">SUM(D23:D24)</f>
        <v>0</v>
      </c>
      <c r="E25" s="176">
        <f t="shared" si="0"/>
        <v>0</v>
      </c>
      <c r="F25" s="176">
        <f t="shared" si="0"/>
        <v>0</v>
      </c>
      <c r="G25" s="176">
        <f t="shared" si="0"/>
        <v>0</v>
      </c>
      <c r="H25" s="176">
        <f t="shared" si="0"/>
        <v>0</v>
      </c>
      <c r="I25" s="176">
        <f t="shared" si="0"/>
        <v>0</v>
      </c>
      <c r="J25" s="176">
        <f t="shared" si="0"/>
        <v>0</v>
      </c>
      <c r="K25" s="176">
        <f t="shared" si="0"/>
        <v>0</v>
      </c>
      <c r="L25" s="176">
        <f t="shared" si="0"/>
        <v>0</v>
      </c>
      <c r="M25" s="176">
        <f t="shared" si="0"/>
        <v>0</v>
      </c>
      <c r="N25" s="176">
        <f t="shared" si="0"/>
        <v>0</v>
      </c>
      <c r="O25" s="176">
        <f t="shared" si="0"/>
        <v>0</v>
      </c>
      <c r="P25" s="176">
        <f t="shared" si="0"/>
        <v>0</v>
      </c>
      <c r="Q25" s="176">
        <f t="shared" si="0"/>
        <v>0</v>
      </c>
      <c r="R25" s="176">
        <f t="shared" si="0"/>
        <v>0</v>
      </c>
      <c r="S25" s="176">
        <f t="shared" si="0"/>
        <v>0</v>
      </c>
      <c r="T25" s="176">
        <f t="shared" si="0"/>
        <v>0</v>
      </c>
      <c r="U25" s="176">
        <f t="shared" si="0"/>
        <v>0</v>
      </c>
      <c r="V25" s="176">
        <f t="shared" si="0"/>
        <v>0</v>
      </c>
      <c r="W25" s="176">
        <f t="shared" si="0"/>
        <v>0</v>
      </c>
      <c r="X25" s="176">
        <f t="shared" si="0"/>
        <v>0</v>
      </c>
      <c r="Y25" s="176">
        <f t="shared" si="0"/>
        <v>0</v>
      </c>
      <c r="Z25" s="176">
        <f t="shared" si="0"/>
        <v>0</v>
      </c>
      <c r="AA25" s="176">
        <f t="shared" si="0"/>
        <v>0</v>
      </c>
      <c r="AB25" s="176">
        <f t="shared" si="0"/>
        <v>0</v>
      </c>
      <c r="AC25" s="176">
        <f t="shared" si="0"/>
        <v>0</v>
      </c>
      <c r="AD25" s="176">
        <f t="shared" si="0"/>
        <v>0</v>
      </c>
      <c r="AE25" s="176">
        <f t="shared" si="0"/>
        <v>0</v>
      </c>
      <c r="AF25" s="176">
        <f t="shared" si="0"/>
        <v>0</v>
      </c>
      <c r="AG25" s="176">
        <f t="shared" si="0"/>
        <v>0</v>
      </c>
      <c r="AH25" s="176">
        <f t="shared" si="0"/>
        <v>0</v>
      </c>
      <c r="AI25" s="176">
        <f t="shared" si="0"/>
        <v>0</v>
      </c>
      <c r="AJ25" s="176">
        <f t="shared" si="0"/>
        <v>0</v>
      </c>
      <c r="AK25" s="176">
        <f t="shared" si="0"/>
        <v>0</v>
      </c>
      <c r="AL25" s="176">
        <f t="shared" si="0"/>
        <v>0</v>
      </c>
      <c r="AM25" s="176">
        <f t="shared" si="0"/>
        <v>0</v>
      </c>
      <c r="AN25" s="176">
        <f t="shared" si="0"/>
        <v>0</v>
      </c>
      <c r="AO25" s="176">
        <f t="shared" si="0"/>
        <v>0</v>
      </c>
      <c r="AP25" s="176">
        <f t="shared" si="0"/>
        <v>0</v>
      </c>
      <c r="AQ25" s="176">
        <f t="shared" si="0"/>
        <v>0</v>
      </c>
      <c r="AR25" s="176">
        <f t="shared" si="0"/>
        <v>0</v>
      </c>
      <c r="AS25" s="176">
        <f t="shared" si="0"/>
        <v>0</v>
      </c>
      <c r="AT25" s="176">
        <f t="shared" si="0"/>
        <v>0</v>
      </c>
      <c r="AU25" s="176">
        <f t="shared" si="0"/>
        <v>0</v>
      </c>
      <c r="AV25" s="176">
        <f t="shared" si="0"/>
        <v>0</v>
      </c>
      <c r="AW25" s="176">
        <f t="shared" si="0"/>
        <v>0</v>
      </c>
      <c r="AX25" s="176">
        <f t="shared" si="0"/>
        <v>0</v>
      </c>
      <c r="AY25" s="176">
        <f t="shared" si="0"/>
        <v>0</v>
      </c>
      <c r="AZ25" s="176">
        <f t="shared" si="0"/>
        <v>0</v>
      </c>
      <c r="BA25" s="176">
        <f t="shared" si="0"/>
        <v>0</v>
      </c>
      <c r="BB25" s="176">
        <f t="shared" si="0"/>
        <v>0</v>
      </c>
      <c r="BC25" s="176">
        <f t="shared" si="0"/>
        <v>0</v>
      </c>
      <c r="BD25" s="176">
        <f t="shared" si="0"/>
        <v>0</v>
      </c>
      <c r="BE25" s="176">
        <f t="shared" si="0"/>
        <v>0</v>
      </c>
      <c r="BF25" s="176">
        <f t="shared" si="0"/>
        <v>0</v>
      </c>
      <c r="BG25" s="176">
        <f t="shared" si="0"/>
        <v>0</v>
      </c>
      <c r="BH25" s="176">
        <f t="shared" si="0"/>
        <v>0</v>
      </c>
      <c r="BI25" s="176">
        <f t="shared" si="0"/>
        <v>0</v>
      </c>
      <c r="BJ25" s="176">
        <f t="shared" si="0"/>
        <v>0</v>
      </c>
      <c r="BK25" s="176">
        <f t="shared" si="0"/>
        <v>0</v>
      </c>
      <c r="BL25" s="176">
        <f t="shared" si="0"/>
        <v>0</v>
      </c>
      <c r="BM25" s="176">
        <f t="shared" si="0"/>
        <v>0</v>
      </c>
      <c r="BN25" s="176">
        <f t="shared" si="0"/>
        <v>0</v>
      </c>
      <c r="BO25" s="176">
        <f t="shared" si="0"/>
        <v>0</v>
      </c>
      <c r="BP25" s="176">
        <f t="shared" si="0"/>
        <v>0</v>
      </c>
      <c r="BQ25" s="176">
        <f t="shared" si="0"/>
        <v>0</v>
      </c>
      <c r="BR25" s="176">
        <f t="shared" si="0"/>
        <v>0</v>
      </c>
      <c r="BS25" s="176">
        <f t="shared" si="0"/>
        <v>0</v>
      </c>
      <c r="BT25" s="176">
        <f t="shared" si="0"/>
        <v>0</v>
      </c>
      <c r="BU25" s="176">
        <f t="shared" si="0"/>
        <v>0</v>
      </c>
      <c r="BV25" s="176">
        <f t="shared" si="0"/>
        <v>0</v>
      </c>
      <c r="BW25" s="176">
        <f t="shared" si="0"/>
        <v>0</v>
      </c>
      <c r="BX25" s="176">
        <f t="shared" si="0"/>
        <v>0</v>
      </c>
      <c r="BY25" s="176">
        <f t="shared" si="0"/>
        <v>0</v>
      </c>
      <c r="BZ25" s="176">
        <f t="shared" si="0"/>
        <v>0</v>
      </c>
      <c r="CA25" s="176">
        <f t="shared" si="0"/>
        <v>0</v>
      </c>
      <c r="CB25" s="176">
        <f t="shared" si="0"/>
        <v>0</v>
      </c>
      <c r="CC25" s="176">
        <f t="shared" si="0"/>
        <v>0</v>
      </c>
      <c r="CD25" s="176">
        <f t="shared" si="0"/>
        <v>0</v>
      </c>
      <c r="CE25" s="176">
        <f t="shared" si="0"/>
        <v>0</v>
      </c>
      <c r="CF25" s="176">
        <f t="shared" si="0"/>
        <v>0</v>
      </c>
      <c r="CG25" s="176">
        <f t="shared" si="0"/>
        <v>0</v>
      </c>
      <c r="CH25" s="176">
        <f t="shared" si="0"/>
        <v>0</v>
      </c>
      <c r="CI25" s="176">
        <f t="shared" si="0"/>
        <v>0</v>
      </c>
      <c r="CJ25" s="176">
        <f t="shared" si="0"/>
        <v>0</v>
      </c>
      <c r="CK25" s="176">
        <f t="shared" si="0"/>
        <v>0</v>
      </c>
      <c r="CL25" s="176">
        <f t="shared" si="0"/>
        <v>0</v>
      </c>
      <c r="CM25" s="176">
        <f t="shared" si="0"/>
        <v>0</v>
      </c>
      <c r="CN25" s="176">
        <f t="shared" si="0"/>
        <v>0</v>
      </c>
      <c r="CO25" s="176">
        <f t="shared" si="0"/>
        <v>0</v>
      </c>
      <c r="CP25" s="176">
        <f t="shared" si="0"/>
        <v>0</v>
      </c>
      <c r="CQ25" s="176">
        <f t="shared" si="0"/>
        <v>0</v>
      </c>
      <c r="CR25" s="176">
        <f t="shared" si="0"/>
        <v>0</v>
      </c>
      <c r="CS25" s="176">
        <f t="shared" si="0"/>
        <v>0</v>
      </c>
      <c r="CT25" s="176">
        <f t="shared" si="0"/>
        <v>0</v>
      </c>
      <c r="CU25" s="176">
        <f t="shared" si="0"/>
        <v>0</v>
      </c>
      <c r="CV25" s="176">
        <f t="shared" si="0"/>
        <v>0</v>
      </c>
      <c r="CW25" s="176">
        <f t="shared" si="0"/>
        <v>0</v>
      </c>
      <c r="CX25" s="176">
        <f t="shared" si="0"/>
        <v>0</v>
      </c>
      <c r="CY25" s="176">
        <f t="shared" si="0"/>
        <v>0</v>
      </c>
      <c r="CZ25" s="1"/>
      <c r="DA25" s="1"/>
      <c r="DB25" s="1"/>
      <c r="DC25" s="1"/>
      <c r="DD25" s="1"/>
      <c r="DE25" s="1"/>
      <c r="DF25" s="1"/>
      <c r="DG25" s="1"/>
      <c r="DH25" s="1"/>
      <c r="DI25" s="1"/>
      <c r="DJ25" s="1"/>
      <c r="DK25" s="1"/>
      <c r="DL25" s="1"/>
      <c r="DM25" s="1"/>
    </row>
    <row r="26" spans="1:117" ht="15.75" customHeight="1" x14ac:dyDescent="0.3">
      <c r="A26" s="14"/>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row>
    <row r="27" spans="1:117" ht="15.75" customHeight="1" x14ac:dyDescent="0.3">
      <c r="A27" s="11" t="s">
        <v>111</v>
      </c>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row>
    <row r="28" spans="1:117" ht="15.75" customHeight="1" x14ac:dyDescent="0.3">
      <c r="A28" s="14" t="s">
        <v>262</v>
      </c>
      <c r="B28" s="174">
        <f>'Economische variabelen'!H221</f>
        <v>0</v>
      </c>
      <c r="D28" s="175">
        <f>IF(D10&lt;$E43,$B28*('Invoer - uitgebreid'!$B25+0.5*'Invoer - uitgebreid'!$B26),0)</f>
        <v>0</v>
      </c>
      <c r="E28" s="175">
        <f>IF(E10&lt;$E43,$B28*('Invoer - uitgebreid'!$B25+0.5*'Invoer - uitgebreid'!$B26),0)</f>
        <v>0</v>
      </c>
      <c r="F28" s="175">
        <f>IF(F10&lt;$E43,$B28*('Invoer - uitgebreid'!$B25+0.5*'Invoer - uitgebreid'!$B26),0)</f>
        <v>0</v>
      </c>
      <c r="G28" s="175">
        <f>IF(G10&lt;$E43,$B28*('Invoer - uitgebreid'!$B25+0.5*'Invoer - uitgebreid'!$B26),0)</f>
        <v>0</v>
      </c>
      <c r="H28" s="175">
        <f>IF(H10&lt;$E43,$B28*('Invoer - uitgebreid'!$B25+0.5*'Invoer - uitgebreid'!$B26),0)</f>
        <v>0</v>
      </c>
      <c r="I28" s="175">
        <f>IF(I10&lt;$E43,$B28*('Invoer - uitgebreid'!$B25+0.5*'Invoer - uitgebreid'!$B26),0)</f>
        <v>0</v>
      </c>
      <c r="J28" s="175">
        <f>IF(J10&lt;$E43,$B28*('Invoer - uitgebreid'!$B25+0.5*'Invoer - uitgebreid'!$B26),0)</f>
        <v>0</v>
      </c>
      <c r="K28" s="175">
        <f>IF(K10&lt;$E43,$B28*('Invoer - uitgebreid'!$B25+0.5*'Invoer - uitgebreid'!$B26),0)</f>
        <v>0</v>
      </c>
      <c r="L28" s="175">
        <f>IF(L10&lt;$E43,$B28*('Invoer - uitgebreid'!$B25+0.5*'Invoer - uitgebreid'!$B26),0)</f>
        <v>0</v>
      </c>
      <c r="M28" s="175">
        <f>IF(M10&lt;$E43,$B28*('Invoer - uitgebreid'!$B25+0.5*'Invoer - uitgebreid'!$B26),0)</f>
        <v>0</v>
      </c>
      <c r="N28" s="175">
        <f>IF(N10&lt;$E43,$B28*('Invoer - uitgebreid'!$B25+0.5*'Invoer - uitgebreid'!$B26),0)</f>
        <v>0</v>
      </c>
      <c r="O28" s="175">
        <f>IF(O10&lt;$E43,$B28*('Invoer - uitgebreid'!$B25+0.5*'Invoer - uitgebreid'!$B26),0)</f>
        <v>0</v>
      </c>
      <c r="P28" s="175">
        <f>IF(P10&lt;$E43,$B28*('Invoer - uitgebreid'!$B25+0.5*'Invoer - uitgebreid'!$B26),0)</f>
        <v>0</v>
      </c>
      <c r="Q28" s="175">
        <f>IF(Q10&lt;$E43,$B28*('Invoer - uitgebreid'!$B25+0.5*'Invoer - uitgebreid'!$B26),0)</f>
        <v>0</v>
      </c>
      <c r="R28" s="175">
        <f>IF(R10&lt;$E43,$B28*('Invoer - uitgebreid'!$B25+0.5*'Invoer - uitgebreid'!$B26),0)</f>
        <v>0</v>
      </c>
      <c r="S28" s="175">
        <f>IF(S10&lt;$E43,$B28*('Invoer - uitgebreid'!$B25+0.5*'Invoer - uitgebreid'!$B26),0)</f>
        <v>0</v>
      </c>
      <c r="T28" s="175">
        <f>IF(T10&lt;$E43,$B28*('Invoer - uitgebreid'!$B25+0.5*'Invoer - uitgebreid'!$B26),0)</f>
        <v>0</v>
      </c>
      <c r="U28" s="175">
        <f>IF(U10&lt;$E43,$B28*('Invoer - uitgebreid'!$B25+0.5*'Invoer - uitgebreid'!$B26),0)</f>
        <v>0</v>
      </c>
      <c r="V28" s="175">
        <f>IF(V10&lt;$E43,$B28*('Invoer - uitgebreid'!$B25+0.5*'Invoer - uitgebreid'!$B26),0)</f>
        <v>0</v>
      </c>
      <c r="W28" s="175">
        <f>IF(W10&lt;$E43,$B28*('Invoer - uitgebreid'!$B25+0.5*'Invoer - uitgebreid'!$B26),0)</f>
        <v>0</v>
      </c>
      <c r="X28" s="175">
        <f>IF(X10&lt;$E43,$B28*('Invoer - uitgebreid'!$B25+0.5*'Invoer - uitgebreid'!$B26),0)</f>
        <v>0</v>
      </c>
      <c r="Y28" s="175">
        <f>IF(Y10&lt;$E43,$B28*('Invoer - uitgebreid'!$B25+0.5*'Invoer - uitgebreid'!$B26),0)</f>
        <v>0</v>
      </c>
      <c r="Z28" s="175">
        <f>IF(Z10&lt;$E43,$B28*('Invoer - uitgebreid'!$B25+0.5*'Invoer - uitgebreid'!$B26),0)</f>
        <v>0</v>
      </c>
      <c r="AA28" s="175">
        <f>IF(AA10&lt;$E43,$B28*('Invoer - uitgebreid'!$B25+0.5*'Invoer - uitgebreid'!$B26),0)</f>
        <v>0</v>
      </c>
      <c r="AB28" s="175">
        <f>IF(AB10&lt;$E43,$B28*('Invoer - uitgebreid'!$B25+0.5*'Invoer - uitgebreid'!$B26),0)</f>
        <v>0</v>
      </c>
      <c r="AC28" s="175">
        <f>IF(AC10&lt;$E43,$B28*('Invoer - uitgebreid'!$B25+0.5*'Invoer - uitgebreid'!$B26),0)</f>
        <v>0</v>
      </c>
      <c r="AD28" s="175">
        <f>IF(AD10&lt;$E43,$B28*('Invoer - uitgebreid'!$B25+0.5*'Invoer - uitgebreid'!$B26),0)</f>
        <v>0</v>
      </c>
      <c r="AE28" s="175">
        <f>IF(AE10&lt;$E43,$B28*('Invoer - uitgebreid'!$B25+0.5*'Invoer - uitgebreid'!$B26),0)</f>
        <v>0</v>
      </c>
      <c r="AF28" s="175">
        <f>IF(AF10&lt;$E43,$B28*('Invoer - uitgebreid'!$B25+0.5*'Invoer - uitgebreid'!$B26),0)</f>
        <v>0</v>
      </c>
      <c r="AG28" s="175">
        <f>IF(AG10&lt;$E43,$B28*('Invoer - uitgebreid'!$B25+0.5*'Invoer - uitgebreid'!$B26),0)</f>
        <v>0</v>
      </c>
      <c r="AH28" s="175">
        <f>IF(AH10&lt;$E43,$B28*('Invoer - uitgebreid'!$B25+0.5*'Invoer - uitgebreid'!$B26),0)</f>
        <v>0</v>
      </c>
      <c r="AI28" s="175">
        <f>IF(AI10&lt;$E43,$B28*('Invoer - uitgebreid'!$B25+0.5*'Invoer - uitgebreid'!$B26),0)</f>
        <v>0</v>
      </c>
      <c r="AJ28" s="175">
        <f>IF(AJ10&lt;$E43,$B28*('Invoer - uitgebreid'!$B25+0.5*'Invoer - uitgebreid'!$B26),0)</f>
        <v>0</v>
      </c>
      <c r="AK28" s="175">
        <f>IF(AK10&lt;$E43,$B28*('Invoer - uitgebreid'!$B25+0.5*'Invoer - uitgebreid'!$B26),0)</f>
        <v>0</v>
      </c>
      <c r="AL28" s="175">
        <f>IF(AL10&lt;$E43,$B28*('Invoer - uitgebreid'!$B25+0.5*'Invoer - uitgebreid'!$B26),0)</f>
        <v>0</v>
      </c>
      <c r="AM28" s="175">
        <f>IF(AM10&lt;$E43,$B28*('Invoer - uitgebreid'!$B25+0.5*'Invoer - uitgebreid'!$B26),0)</f>
        <v>0</v>
      </c>
      <c r="AN28" s="175">
        <f>IF(AN10&lt;$E43,$B28*('Invoer - uitgebreid'!$B25+0.5*'Invoer - uitgebreid'!$B26),0)</f>
        <v>0</v>
      </c>
      <c r="AO28" s="175">
        <f>IF(AO10&lt;$E43,$B28*('Invoer - uitgebreid'!$B25+0.5*'Invoer - uitgebreid'!$B26),0)</f>
        <v>0</v>
      </c>
      <c r="AP28" s="175">
        <f>IF(AP10&lt;$E43,$B28*('Invoer - uitgebreid'!$B25+0.5*'Invoer - uitgebreid'!$B26),0)</f>
        <v>0</v>
      </c>
      <c r="AQ28" s="175">
        <f>IF(AQ10&lt;$E43,$B28*('Invoer - uitgebreid'!$B25+0.5*'Invoer - uitgebreid'!$B26),0)</f>
        <v>0</v>
      </c>
      <c r="AR28" s="175">
        <f>IF(AR10&lt;$E43,$B28*('Invoer - uitgebreid'!$B25+0.5*'Invoer - uitgebreid'!$B26),0)</f>
        <v>0</v>
      </c>
      <c r="AS28" s="175">
        <f>IF(AS10&lt;$E43,$B28*('Invoer - uitgebreid'!$B25+0.5*'Invoer - uitgebreid'!$B26),0)</f>
        <v>0</v>
      </c>
      <c r="AT28" s="175">
        <f>IF(AT10&lt;$E43,$B28*('Invoer - uitgebreid'!$B25+0.5*'Invoer - uitgebreid'!$B26),0)</f>
        <v>0</v>
      </c>
      <c r="AU28" s="175">
        <f>IF(AU10&lt;$E43,$B28*('Invoer - uitgebreid'!$B25+0.5*'Invoer - uitgebreid'!$B26),0)</f>
        <v>0</v>
      </c>
      <c r="AV28" s="175">
        <f>IF(AV10&lt;$E43,$B28*('Invoer - uitgebreid'!$B25+0.5*'Invoer - uitgebreid'!$B26),0)</f>
        <v>0</v>
      </c>
      <c r="AW28" s="175">
        <f>IF(AW10&lt;$E43,$B28*('Invoer - uitgebreid'!$B25+0.5*'Invoer - uitgebreid'!$B26),0)</f>
        <v>0</v>
      </c>
      <c r="AX28" s="175">
        <f>IF(AX10&lt;$E43,$B28*('Invoer - uitgebreid'!$B25+0.5*'Invoer - uitgebreid'!$B26),0)</f>
        <v>0</v>
      </c>
      <c r="AY28" s="175">
        <f>IF(AY10&lt;$E43,$B28*('Invoer - uitgebreid'!$B25+0.5*'Invoer - uitgebreid'!$B26),0)</f>
        <v>0</v>
      </c>
      <c r="AZ28" s="175">
        <f>IF(AZ10&lt;$E43,$B28*('Invoer - uitgebreid'!$B25+0.5*'Invoer - uitgebreid'!$B26),0)</f>
        <v>0</v>
      </c>
      <c r="BA28" s="175">
        <f>IF(BA10&lt;$E43,$B28*('Invoer - uitgebreid'!$B25+0.5*'Invoer - uitgebreid'!$B26),0)</f>
        <v>0</v>
      </c>
      <c r="BB28" s="175">
        <f>IF(BB10&lt;$E43,$B28*('Invoer - uitgebreid'!$B25+0.5*'Invoer - uitgebreid'!$B26),0)</f>
        <v>0</v>
      </c>
      <c r="BC28" s="175">
        <f>IF(BC10&lt;$E43,$B28*('Invoer - uitgebreid'!$B25+0.5*'Invoer - uitgebreid'!$B26),0)</f>
        <v>0</v>
      </c>
      <c r="BD28" s="175">
        <f>IF(BD10&lt;$E43,$B28*('Invoer - uitgebreid'!$B25+0.5*'Invoer - uitgebreid'!$B26),0)</f>
        <v>0</v>
      </c>
      <c r="BE28" s="175">
        <f>IF(BE10&lt;$E43,$B28*('Invoer - uitgebreid'!$B25+0.5*'Invoer - uitgebreid'!$B26),0)</f>
        <v>0</v>
      </c>
      <c r="BF28" s="175">
        <f>IF(BF10&lt;$E43,$B28*('Invoer - uitgebreid'!$B25+0.5*'Invoer - uitgebreid'!$B26),0)</f>
        <v>0</v>
      </c>
      <c r="BG28" s="175">
        <f>IF(BG10&lt;$E43,$B28*('Invoer - uitgebreid'!$B25+0.5*'Invoer - uitgebreid'!$B26),0)</f>
        <v>0</v>
      </c>
      <c r="BH28" s="175">
        <f>IF(BH10&lt;$E43,$B28*('Invoer - uitgebreid'!$B25+0.5*'Invoer - uitgebreid'!$B26),0)</f>
        <v>0</v>
      </c>
      <c r="BI28" s="175">
        <f>IF(BI10&lt;$E43,$B28*('Invoer - uitgebreid'!$B25+0.5*'Invoer - uitgebreid'!$B26),0)</f>
        <v>0</v>
      </c>
      <c r="BJ28" s="175">
        <f>IF(BJ10&lt;$E43,$B28*('Invoer - uitgebreid'!$B25+0.5*'Invoer - uitgebreid'!$B26),0)</f>
        <v>0</v>
      </c>
      <c r="BK28" s="175">
        <f>IF(BK10&lt;$E43,$B28*('Invoer - uitgebreid'!$B25+0.5*'Invoer - uitgebreid'!$B26),0)</f>
        <v>0</v>
      </c>
      <c r="BL28" s="175">
        <f>IF(BL10&lt;$E43,$B28*('Invoer - uitgebreid'!$B25+0.5*'Invoer - uitgebreid'!$B26),0)</f>
        <v>0</v>
      </c>
      <c r="BM28" s="175">
        <f>IF(BM10&lt;$E43,$B28*('Invoer - uitgebreid'!$B25+0.5*'Invoer - uitgebreid'!$B26),0)</f>
        <v>0</v>
      </c>
      <c r="BN28" s="175">
        <f>IF(BN10&lt;$E43,$B28*('Invoer - uitgebreid'!$B25+0.5*'Invoer - uitgebreid'!$B26),0)</f>
        <v>0</v>
      </c>
      <c r="BO28" s="175">
        <f>IF(BO10&lt;$E43,$B28*('Invoer - uitgebreid'!$B25+0.5*'Invoer - uitgebreid'!$B26),0)</f>
        <v>0</v>
      </c>
      <c r="BP28" s="175">
        <f>IF(BP10&lt;$E43,$B28*('Invoer - uitgebreid'!$B25+0.5*'Invoer - uitgebreid'!$B26),0)</f>
        <v>0</v>
      </c>
      <c r="BQ28" s="175">
        <f>IF(BQ10&lt;$E43,$B28*('Invoer - uitgebreid'!$B25+0.5*'Invoer - uitgebreid'!$B26),0)</f>
        <v>0</v>
      </c>
      <c r="BR28" s="175">
        <f>IF(BR10&lt;$E43,$B28*('Invoer - uitgebreid'!$B25+0.5*'Invoer - uitgebreid'!$B26),0)</f>
        <v>0</v>
      </c>
      <c r="BS28" s="175">
        <f>IF(BS10&lt;$E43,$B28*('Invoer - uitgebreid'!$B25+0.5*'Invoer - uitgebreid'!$B26),0)</f>
        <v>0</v>
      </c>
      <c r="BT28" s="175">
        <f>IF(BT10&lt;$E43,$B28*('Invoer - uitgebreid'!$B25+0.5*'Invoer - uitgebreid'!$B26),0)</f>
        <v>0</v>
      </c>
      <c r="BU28" s="175">
        <f>IF(BU10&lt;$E43,$B28*('Invoer - uitgebreid'!$B25+0.5*'Invoer - uitgebreid'!$B26),0)</f>
        <v>0</v>
      </c>
      <c r="BV28" s="175">
        <f>IF(BV10&lt;$E43,$B28*('Invoer - uitgebreid'!$B25+0.5*'Invoer - uitgebreid'!$B26),0)</f>
        <v>0</v>
      </c>
      <c r="BW28" s="175">
        <f>IF(BW10&lt;$E43,$B28*('Invoer - uitgebreid'!$B25+0.5*'Invoer - uitgebreid'!$B26),0)</f>
        <v>0</v>
      </c>
      <c r="BX28" s="175">
        <f>IF(BX10&lt;$E43,$B28*('Invoer - uitgebreid'!$B25+0.5*'Invoer - uitgebreid'!$B26),0)</f>
        <v>0</v>
      </c>
      <c r="BY28" s="175">
        <f>IF(BY10&lt;$E43,$B28*('Invoer - uitgebreid'!$B25+0.5*'Invoer - uitgebreid'!$B26),0)</f>
        <v>0</v>
      </c>
      <c r="BZ28" s="175">
        <f>IF(BZ10&lt;$E43,$B28*('Invoer - uitgebreid'!$B25+0.5*'Invoer - uitgebreid'!$B26),0)</f>
        <v>0</v>
      </c>
      <c r="CA28" s="175">
        <f>IF(CA10&lt;$E43,$B28*('Invoer - uitgebreid'!$B25+0.5*'Invoer - uitgebreid'!$B26),0)</f>
        <v>0</v>
      </c>
      <c r="CB28" s="175">
        <f>IF(CB10&lt;$E43,$B28*('Invoer - uitgebreid'!$B25+0.5*'Invoer - uitgebreid'!$B26),0)</f>
        <v>0</v>
      </c>
      <c r="CC28" s="175">
        <f>IF(CC10&lt;$E43,$B28*('Invoer - uitgebreid'!$B25+0.5*'Invoer - uitgebreid'!$B26),0)</f>
        <v>0</v>
      </c>
      <c r="CD28" s="175">
        <f>IF(CD10&lt;$E43,$B28*('Invoer - uitgebreid'!$B25+0.5*'Invoer - uitgebreid'!$B26),0)</f>
        <v>0</v>
      </c>
      <c r="CE28" s="175">
        <f>IF(CE10&lt;$E43,$B28*('Invoer - uitgebreid'!$B25+0.5*'Invoer - uitgebreid'!$B26),0)</f>
        <v>0</v>
      </c>
      <c r="CF28" s="175">
        <f>IF(CF10&lt;$E43,$B28*('Invoer - uitgebreid'!$B25+0.5*'Invoer - uitgebreid'!$B26),0)</f>
        <v>0</v>
      </c>
      <c r="CG28" s="175">
        <f>IF(CG10&lt;$E43,$B28*('Invoer - uitgebreid'!$B25+0.5*'Invoer - uitgebreid'!$B26),0)</f>
        <v>0</v>
      </c>
      <c r="CH28" s="175">
        <f>IF(CH10&lt;$E43,$B28*('Invoer - uitgebreid'!$B25+0.5*'Invoer - uitgebreid'!$B26),0)</f>
        <v>0</v>
      </c>
      <c r="CI28" s="175">
        <f>IF(CI10&lt;$E43,$B28*('Invoer - uitgebreid'!$B25+0.5*'Invoer - uitgebreid'!$B26),0)</f>
        <v>0</v>
      </c>
      <c r="CJ28" s="175">
        <f>IF(CJ10&lt;$E43,$B28*('Invoer - uitgebreid'!$B25+0.5*'Invoer - uitgebreid'!$B26),0)</f>
        <v>0</v>
      </c>
      <c r="CK28" s="175">
        <f>IF(CK10&lt;$E43,$B28*('Invoer - uitgebreid'!$B25+0.5*'Invoer - uitgebreid'!$B26),0)</f>
        <v>0</v>
      </c>
      <c r="CL28" s="175">
        <f>IF(CL10&lt;$E43,$B28*('Invoer - uitgebreid'!$B25+0.5*'Invoer - uitgebreid'!$B26),0)</f>
        <v>0</v>
      </c>
      <c r="CM28" s="175">
        <f>IF(CM10&lt;$E43,$B28*('Invoer - uitgebreid'!$B25+0.5*'Invoer - uitgebreid'!$B26),0)</f>
        <v>0</v>
      </c>
      <c r="CN28" s="175">
        <f>IF(CN10&lt;$E43,$B28*('Invoer - uitgebreid'!$B25+0.5*'Invoer - uitgebreid'!$B26),0)</f>
        <v>0</v>
      </c>
      <c r="CO28" s="175">
        <f>IF(CO10&lt;$E43,$B28*('Invoer - uitgebreid'!$B25+0.5*'Invoer - uitgebreid'!$B26),0)</f>
        <v>0</v>
      </c>
      <c r="CP28" s="175">
        <f>IF(CP10&lt;$E43,$B28*('Invoer - uitgebreid'!$B25+0.5*'Invoer - uitgebreid'!$B26),0)</f>
        <v>0</v>
      </c>
      <c r="CQ28" s="175">
        <f>IF(CQ10&lt;$E43,$B28*('Invoer - uitgebreid'!$B25+0.5*'Invoer - uitgebreid'!$B26),0)</f>
        <v>0</v>
      </c>
      <c r="CR28" s="175">
        <f>IF(CR10&lt;$E43,$B28*('Invoer - uitgebreid'!$B25+0.5*'Invoer - uitgebreid'!$B26),0)</f>
        <v>0</v>
      </c>
      <c r="CS28" s="175">
        <f>IF(CS10&lt;$E43,$B28*('Invoer - uitgebreid'!$B25+0.5*'Invoer - uitgebreid'!$B26),0)</f>
        <v>0</v>
      </c>
      <c r="CT28" s="175">
        <f>IF(CT10&lt;$E43,$B28*('Invoer - uitgebreid'!$B25+0.5*'Invoer - uitgebreid'!$B26),0)</f>
        <v>0</v>
      </c>
      <c r="CU28" s="175">
        <f>IF(CU10&lt;$E43,$B28*('Invoer - uitgebreid'!$B25+0.5*'Invoer - uitgebreid'!$B26),0)</f>
        <v>0</v>
      </c>
      <c r="CV28" s="175">
        <f>IF(CV10&lt;$E43,$B28*('Invoer - uitgebreid'!$B25+0.5*'Invoer - uitgebreid'!$B26),0)</f>
        <v>0</v>
      </c>
      <c r="CW28" s="175">
        <f>IF(CW10&lt;$E43,$B28*('Invoer - uitgebreid'!$B25+0.5*'Invoer - uitgebreid'!$B26),0)</f>
        <v>0</v>
      </c>
      <c r="CX28" s="175">
        <f>IF(CX10&lt;$E43,$B28*('Invoer - uitgebreid'!$B25+0.5*'Invoer - uitgebreid'!$B26),0)</f>
        <v>0</v>
      </c>
      <c r="CY28" s="175">
        <f>IF(CY10&lt;$E43,$B28*('Invoer - uitgebreid'!$B25+0.5*'Invoer - uitgebreid'!$B26),0)</f>
        <v>0</v>
      </c>
    </row>
    <row r="29" spans="1:117" ht="15.75" customHeight="1" x14ac:dyDescent="0.3">
      <c r="A29" s="14" t="s">
        <v>61</v>
      </c>
      <c r="B29" s="174">
        <f>'Economische variabelen'!H222</f>
        <v>183</v>
      </c>
      <c r="D29" s="175">
        <f>IF(D10&lt;$E43,$B29*('Invoer - uitgebreid'!$B25+0.5*'Invoer - uitgebreid'!$B26),0)</f>
        <v>0</v>
      </c>
      <c r="E29" s="175">
        <f>IF(E10&lt;$E43,$B29*('Invoer - uitgebreid'!$B25+0.5*'Invoer - uitgebreid'!$B26),0)</f>
        <v>0</v>
      </c>
      <c r="F29" s="175">
        <f>IF(F10&lt;$E43,$B29*('Invoer - uitgebreid'!$B25+0.5*'Invoer - uitgebreid'!$B26),0)</f>
        <v>0</v>
      </c>
      <c r="G29" s="175">
        <f>IF(G10&lt;$E43,$B29*('Invoer - uitgebreid'!$B25+0.5*'Invoer - uitgebreid'!$B26),0)</f>
        <v>0</v>
      </c>
      <c r="H29" s="175">
        <f>IF(H10&lt;$E43,$B29*('Invoer - uitgebreid'!$B25+0.5*'Invoer - uitgebreid'!$B26),0)</f>
        <v>0</v>
      </c>
      <c r="I29" s="175">
        <f>IF(I10&lt;$E43,$B29*('Invoer - uitgebreid'!$B25+0.5*'Invoer - uitgebreid'!$B26),0)</f>
        <v>0</v>
      </c>
      <c r="J29" s="175">
        <f>IF(J10&lt;$E43,$B29*('Invoer - uitgebreid'!$B25+0.5*'Invoer - uitgebreid'!$B26),0)</f>
        <v>0</v>
      </c>
      <c r="K29" s="175">
        <f>IF(K10&lt;$E43,$B29*('Invoer - uitgebreid'!$B25+0.5*'Invoer - uitgebreid'!$B26),0)</f>
        <v>0</v>
      </c>
      <c r="L29" s="175">
        <f>IF(L10&lt;$E43,$B29*('Invoer - uitgebreid'!$B25+0.5*'Invoer - uitgebreid'!$B26),0)</f>
        <v>0</v>
      </c>
      <c r="M29" s="175">
        <f>IF(M10&lt;$E43,$B29*('Invoer - uitgebreid'!$B25+0.5*'Invoer - uitgebreid'!$B26),0)</f>
        <v>0</v>
      </c>
      <c r="N29" s="175">
        <f>IF(N10&lt;$E43,$B29*('Invoer - uitgebreid'!$B25+0.5*'Invoer - uitgebreid'!$B26),0)</f>
        <v>0</v>
      </c>
      <c r="O29" s="175">
        <f>IF(O10&lt;$E43,$B29*('Invoer - uitgebreid'!$B25+0.5*'Invoer - uitgebreid'!$B26),0)</f>
        <v>0</v>
      </c>
      <c r="P29" s="175">
        <f>IF(P10&lt;$E43,$B29*('Invoer - uitgebreid'!$B25+0.5*'Invoer - uitgebreid'!$B26),0)</f>
        <v>0</v>
      </c>
      <c r="Q29" s="175">
        <f>IF(Q10&lt;$E43,$B29*('Invoer - uitgebreid'!$B25+0.5*'Invoer - uitgebreid'!$B26),0)</f>
        <v>0</v>
      </c>
      <c r="R29" s="175">
        <f>IF(R10&lt;$E43,$B29*('Invoer - uitgebreid'!$B25+0.5*'Invoer - uitgebreid'!$B26),0)</f>
        <v>0</v>
      </c>
      <c r="S29" s="175">
        <f>IF(S10&lt;$E43,$B29*('Invoer - uitgebreid'!$B25+0.5*'Invoer - uitgebreid'!$B26),0)</f>
        <v>0</v>
      </c>
      <c r="T29" s="175">
        <f>IF(T10&lt;$E43,$B29*('Invoer - uitgebreid'!$B25+0.5*'Invoer - uitgebreid'!$B26),0)</f>
        <v>0</v>
      </c>
      <c r="U29" s="175">
        <f>IF(U10&lt;$E43,$B29*('Invoer - uitgebreid'!$B25+0.5*'Invoer - uitgebreid'!$B26),0)</f>
        <v>0</v>
      </c>
      <c r="V29" s="175">
        <f>IF(V10&lt;$E43,$B29*('Invoer - uitgebreid'!$B25+0.5*'Invoer - uitgebreid'!$B26),0)</f>
        <v>0</v>
      </c>
      <c r="W29" s="175">
        <f>IF(W10&lt;$E43,$B29*('Invoer - uitgebreid'!$B25+0.5*'Invoer - uitgebreid'!$B26),0)</f>
        <v>0</v>
      </c>
      <c r="X29" s="175">
        <f>IF(X10&lt;$E43,$B29*('Invoer - uitgebreid'!$B25+0.5*'Invoer - uitgebreid'!$B26),0)</f>
        <v>0</v>
      </c>
      <c r="Y29" s="175">
        <f>IF(Y10&lt;$E43,$B29*('Invoer - uitgebreid'!$B25+0.5*'Invoer - uitgebreid'!$B26),0)</f>
        <v>0</v>
      </c>
      <c r="Z29" s="175">
        <f>IF(Z10&lt;$E43,$B29*('Invoer - uitgebreid'!$B25+0.5*'Invoer - uitgebreid'!$B26),0)</f>
        <v>0</v>
      </c>
      <c r="AA29" s="175">
        <f>IF(AA10&lt;$E43,$B29*('Invoer - uitgebreid'!$B25+0.5*'Invoer - uitgebreid'!$B26),0)</f>
        <v>0</v>
      </c>
      <c r="AB29" s="175">
        <f>IF(AB10&lt;$E43,$B29*('Invoer - uitgebreid'!$B25+0.5*'Invoer - uitgebreid'!$B26),0)</f>
        <v>0</v>
      </c>
      <c r="AC29" s="175">
        <f>IF(AC10&lt;$E43,$B29*('Invoer - uitgebreid'!$B25+0.5*'Invoer - uitgebreid'!$B26),0)</f>
        <v>0</v>
      </c>
      <c r="AD29" s="175">
        <f>IF(AD10&lt;$E43,$B29*('Invoer - uitgebreid'!$B25+0.5*'Invoer - uitgebreid'!$B26),0)</f>
        <v>0</v>
      </c>
      <c r="AE29" s="175">
        <f>IF(AE10&lt;$E43,$B29*('Invoer - uitgebreid'!$B25+0.5*'Invoer - uitgebreid'!$B26),0)</f>
        <v>0</v>
      </c>
      <c r="AF29" s="175">
        <f>IF(AF10&lt;$E43,$B29*('Invoer - uitgebreid'!$B25+0.5*'Invoer - uitgebreid'!$B26),0)</f>
        <v>0</v>
      </c>
      <c r="AG29" s="175">
        <f>IF(AG10&lt;$E43,$B29*('Invoer - uitgebreid'!$B25+0.5*'Invoer - uitgebreid'!$B26),0)</f>
        <v>0</v>
      </c>
      <c r="AH29" s="175">
        <f>IF(AH10&lt;$E43,$B29*('Invoer - uitgebreid'!$B25+0.5*'Invoer - uitgebreid'!$B26),0)</f>
        <v>0</v>
      </c>
      <c r="AI29" s="175">
        <f>IF(AI10&lt;$E43,$B29*('Invoer - uitgebreid'!$B25+0.5*'Invoer - uitgebreid'!$B26),0)</f>
        <v>0</v>
      </c>
      <c r="AJ29" s="175">
        <f>IF(AJ10&lt;$E43,$B29*('Invoer - uitgebreid'!$B25+0.5*'Invoer - uitgebreid'!$B26),0)</f>
        <v>0</v>
      </c>
      <c r="AK29" s="175">
        <f>IF(AK10&lt;$E43,$B29*('Invoer - uitgebreid'!$B25+0.5*'Invoer - uitgebreid'!$B26),0)</f>
        <v>0</v>
      </c>
      <c r="AL29" s="175">
        <f>IF(AL10&lt;$E43,$B29*('Invoer - uitgebreid'!$B25+0.5*'Invoer - uitgebreid'!$B26),0)</f>
        <v>0</v>
      </c>
      <c r="AM29" s="175">
        <f>IF(AM10&lt;$E43,$B29*('Invoer - uitgebreid'!$B25+0.5*'Invoer - uitgebreid'!$B26),0)</f>
        <v>0</v>
      </c>
      <c r="AN29" s="175">
        <f>IF(AN10&lt;$E43,$B29*('Invoer - uitgebreid'!$B25+0.5*'Invoer - uitgebreid'!$B26),0)</f>
        <v>0</v>
      </c>
      <c r="AO29" s="175">
        <f>IF(AO10&lt;$E43,$B29*('Invoer - uitgebreid'!$B25+0.5*'Invoer - uitgebreid'!$B26),0)</f>
        <v>0</v>
      </c>
      <c r="AP29" s="175">
        <f>IF(AP10&lt;$E43,$B29*('Invoer - uitgebreid'!$B25+0.5*'Invoer - uitgebreid'!$B26),0)</f>
        <v>0</v>
      </c>
      <c r="AQ29" s="175">
        <f>IF(AQ10&lt;$E43,$B29*('Invoer - uitgebreid'!$B25+0.5*'Invoer - uitgebreid'!$B26),0)</f>
        <v>0</v>
      </c>
      <c r="AR29" s="175">
        <f>IF(AR10&lt;$E43,$B29*('Invoer - uitgebreid'!$B25+0.5*'Invoer - uitgebreid'!$B26),0)</f>
        <v>0</v>
      </c>
      <c r="AS29" s="175">
        <f>IF(AS10&lt;$E43,$B29*('Invoer - uitgebreid'!$B25+0.5*'Invoer - uitgebreid'!$B26),0)</f>
        <v>0</v>
      </c>
      <c r="AT29" s="175">
        <f>IF(AT10&lt;$E43,$B29*('Invoer - uitgebreid'!$B25+0.5*'Invoer - uitgebreid'!$B26),0)</f>
        <v>0</v>
      </c>
      <c r="AU29" s="175">
        <f>IF(AU10&lt;$E43,$B29*('Invoer - uitgebreid'!$B25+0.5*'Invoer - uitgebreid'!$B26),0)</f>
        <v>0</v>
      </c>
      <c r="AV29" s="175">
        <f>IF(AV10&lt;$E43,$B29*('Invoer - uitgebreid'!$B25+0.5*'Invoer - uitgebreid'!$B26),0)</f>
        <v>0</v>
      </c>
      <c r="AW29" s="175">
        <f>IF(AW10&lt;$E43,$B29*('Invoer - uitgebreid'!$B25+0.5*'Invoer - uitgebreid'!$B26),0)</f>
        <v>0</v>
      </c>
      <c r="AX29" s="175">
        <f>IF(AX10&lt;$E43,$B29*('Invoer - uitgebreid'!$B25+0.5*'Invoer - uitgebreid'!$B26),0)</f>
        <v>0</v>
      </c>
      <c r="AY29" s="175">
        <f>IF(AY10&lt;$E43,$B29*('Invoer - uitgebreid'!$B25+0.5*'Invoer - uitgebreid'!$B26),0)</f>
        <v>0</v>
      </c>
      <c r="AZ29" s="175">
        <f>IF(AZ10&lt;$E43,$B29*('Invoer - uitgebreid'!$B25+0.5*'Invoer - uitgebreid'!$B26),0)</f>
        <v>0</v>
      </c>
      <c r="BA29" s="175">
        <f>IF(BA10&lt;$E43,$B29*('Invoer - uitgebreid'!$B25+0.5*'Invoer - uitgebreid'!$B26),0)</f>
        <v>0</v>
      </c>
      <c r="BB29" s="175">
        <f>IF(BB10&lt;$E43,$B29*('Invoer - uitgebreid'!$B25+0.5*'Invoer - uitgebreid'!$B26),0)</f>
        <v>0</v>
      </c>
      <c r="BC29" s="175">
        <f>IF(BC10&lt;$E43,$B29*('Invoer - uitgebreid'!$B25+0.5*'Invoer - uitgebreid'!$B26),0)</f>
        <v>0</v>
      </c>
      <c r="BD29" s="175">
        <f>IF(BD10&lt;$E43,$B29*('Invoer - uitgebreid'!$B25+0.5*'Invoer - uitgebreid'!$B26),0)</f>
        <v>0</v>
      </c>
      <c r="BE29" s="175">
        <f>IF(BE10&lt;$E43,$B29*('Invoer - uitgebreid'!$B25+0.5*'Invoer - uitgebreid'!$B26),0)</f>
        <v>0</v>
      </c>
      <c r="BF29" s="175">
        <f>IF(BF10&lt;$E43,$B29*('Invoer - uitgebreid'!$B25+0.5*'Invoer - uitgebreid'!$B26),0)</f>
        <v>0</v>
      </c>
      <c r="BG29" s="175">
        <f>IF(BG10&lt;$E43,$B29*('Invoer - uitgebreid'!$B25+0.5*'Invoer - uitgebreid'!$B26),0)</f>
        <v>0</v>
      </c>
      <c r="BH29" s="175">
        <f>IF(BH10&lt;$E43,$B29*('Invoer - uitgebreid'!$B25+0.5*'Invoer - uitgebreid'!$B26),0)</f>
        <v>0</v>
      </c>
      <c r="BI29" s="175">
        <f>IF(BI10&lt;$E43,$B29*('Invoer - uitgebreid'!$B25+0.5*'Invoer - uitgebreid'!$B26),0)</f>
        <v>0</v>
      </c>
      <c r="BJ29" s="175">
        <f>IF(BJ10&lt;$E43,$B29*('Invoer - uitgebreid'!$B25+0.5*'Invoer - uitgebreid'!$B26),0)</f>
        <v>0</v>
      </c>
      <c r="BK29" s="175">
        <f>IF(BK10&lt;$E43,$B29*('Invoer - uitgebreid'!$B25+0.5*'Invoer - uitgebreid'!$B26),0)</f>
        <v>0</v>
      </c>
      <c r="BL29" s="175">
        <f>IF(BL10&lt;$E43,$B29*('Invoer - uitgebreid'!$B25+0.5*'Invoer - uitgebreid'!$B26),0)</f>
        <v>0</v>
      </c>
      <c r="BM29" s="175">
        <f>IF(BM10&lt;$E43,$B29*('Invoer - uitgebreid'!$B25+0.5*'Invoer - uitgebreid'!$B26),0)</f>
        <v>0</v>
      </c>
      <c r="BN29" s="175">
        <f>IF(BN10&lt;$E43,$B29*('Invoer - uitgebreid'!$B25+0.5*'Invoer - uitgebreid'!$B26),0)</f>
        <v>0</v>
      </c>
      <c r="BO29" s="175">
        <f>IF(BO10&lt;$E43,$B29*('Invoer - uitgebreid'!$B25+0.5*'Invoer - uitgebreid'!$B26),0)</f>
        <v>0</v>
      </c>
      <c r="BP29" s="175">
        <f>IF(BP10&lt;$E43,$B29*('Invoer - uitgebreid'!$B25+0.5*'Invoer - uitgebreid'!$B26),0)</f>
        <v>0</v>
      </c>
      <c r="BQ29" s="175">
        <f>IF(BQ10&lt;$E43,$B29*('Invoer - uitgebreid'!$B25+0.5*'Invoer - uitgebreid'!$B26),0)</f>
        <v>0</v>
      </c>
      <c r="BR29" s="175">
        <f>IF(BR10&lt;$E43,$B29*('Invoer - uitgebreid'!$B25+0.5*'Invoer - uitgebreid'!$B26),0)</f>
        <v>0</v>
      </c>
      <c r="BS29" s="175">
        <f>IF(BS10&lt;$E43,$B29*('Invoer - uitgebreid'!$B25+0.5*'Invoer - uitgebreid'!$B26),0)</f>
        <v>0</v>
      </c>
      <c r="BT29" s="175">
        <f>IF(BT10&lt;$E43,$B29*('Invoer - uitgebreid'!$B25+0.5*'Invoer - uitgebreid'!$B26),0)</f>
        <v>0</v>
      </c>
      <c r="BU29" s="175">
        <f>IF(BU10&lt;$E43,$B29*('Invoer - uitgebreid'!$B25+0.5*'Invoer - uitgebreid'!$B26),0)</f>
        <v>0</v>
      </c>
      <c r="BV29" s="175">
        <f>IF(BV10&lt;$E43,$B29*('Invoer - uitgebreid'!$B25+0.5*'Invoer - uitgebreid'!$B26),0)</f>
        <v>0</v>
      </c>
      <c r="BW29" s="175">
        <f>IF(BW10&lt;$E43,$B29*('Invoer - uitgebreid'!$B25+0.5*'Invoer - uitgebreid'!$B26),0)</f>
        <v>0</v>
      </c>
      <c r="BX29" s="175">
        <f>IF(BX10&lt;$E43,$B29*('Invoer - uitgebreid'!$B25+0.5*'Invoer - uitgebreid'!$B26),0)</f>
        <v>0</v>
      </c>
      <c r="BY29" s="175">
        <f>IF(BY10&lt;$E43,$B29*('Invoer - uitgebreid'!$B25+0.5*'Invoer - uitgebreid'!$B26),0)</f>
        <v>0</v>
      </c>
      <c r="BZ29" s="175">
        <f>IF(BZ10&lt;$E43,$B29*('Invoer - uitgebreid'!$B25+0.5*'Invoer - uitgebreid'!$B26),0)</f>
        <v>0</v>
      </c>
      <c r="CA29" s="175">
        <f>IF(CA10&lt;$E43,$B29*('Invoer - uitgebreid'!$B25+0.5*'Invoer - uitgebreid'!$B26),0)</f>
        <v>0</v>
      </c>
      <c r="CB29" s="175">
        <f>IF(CB10&lt;$E43,$B29*('Invoer - uitgebreid'!$B25+0.5*'Invoer - uitgebreid'!$B26),0)</f>
        <v>0</v>
      </c>
      <c r="CC29" s="175">
        <f>IF(CC10&lt;$E43,$B29*('Invoer - uitgebreid'!$B25+0.5*'Invoer - uitgebreid'!$B26),0)</f>
        <v>0</v>
      </c>
      <c r="CD29" s="175">
        <f>IF(CD10&lt;$E43,$B29*('Invoer - uitgebreid'!$B25+0.5*'Invoer - uitgebreid'!$B26),0)</f>
        <v>0</v>
      </c>
      <c r="CE29" s="175">
        <f>IF(CE10&lt;$E43,$B29*('Invoer - uitgebreid'!$B25+0.5*'Invoer - uitgebreid'!$B26),0)</f>
        <v>0</v>
      </c>
      <c r="CF29" s="175">
        <f>IF(CF10&lt;$E43,$B29*('Invoer - uitgebreid'!$B25+0.5*'Invoer - uitgebreid'!$B26),0)</f>
        <v>0</v>
      </c>
      <c r="CG29" s="175">
        <f>IF(CG10&lt;$E43,$B29*('Invoer - uitgebreid'!$B25+0.5*'Invoer - uitgebreid'!$B26),0)</f>
        <v>0</v>
      </c>
      <c r="CH29" s="175">
        <f>IF(CH10&lt;$E43,$B29*('Invoer - uitgebreid'!$B25+0.5*'Invoer - uitgebreid'!$B26),0)</f>
        <v>0</v>
      </c>
      <c r="CI29" s="175">
        <f>IF(CI10&lt;$E43,$B29*('Invoer - uitgebreid'!$B25+0.5*'Invoer - uitgebreid'!$B26),0)</f>
        <v>0</v>
      </c>
      <c r="CJ29" s="175">
        <f>IF(CJ10&lt;$E43,$B29*('Invoer - uitgebreid'!$B25+0.5*'Invoer - uitgebreid'!$B26),0)</f>
        <v>0</v>
      </c>
      <c r="CK29" s="175">
        <f>IF(CK10&lt;$E43,$B29*('Invoer - uitgebreid'!$B25+0.5*'Invoer - uitgebreid'!$B26),0)</f>
        <v>0</v>
      </c>
      <c r="CL29" s="175">
        <f>IF(CL10&lt;$E43,$B29*('Invoer - uitgebreid'!$B25+0.5*'Invoer - uitgebreid'!$B26),0)</f>
        <v>0</v>
      </c>
      <c r="CM29" s="175">
        <f>IF(CM10&lt;$E43,$B29*('Invoer - uitgebreid'!$B25+0.5*'Invoer - uitgebreid'!$B26),0)</f>
        <v>0</v>
      </c>
      <c r="CN29" s="175">
        <f>IF(CN10&lt;$E43,$B29*('Invoer - uitgebreid'!$B25+0.5*'Invoer - uitgebreid'!$B26),0)</f>
        <v>0</v>
      </c>
      <c r="CO29" s="175">
        <f>IF(CO10&lt;$E43,$B29*('Invoer - uitgebreid'!$B25+0.5*'Invoer - uitgebreid'!$B26),0)</f>
        <v>0</v>
      </c>
      <c r="CP29" s="175">
        <f>IF(CP10&lt;$E43,$B29*('Invoer - uitgebreid'!$B25+0.5*'Invoer - uitgebreid'!$B26),0)</f>
        <v>0</v>
      </c>
      <c r="CQ29" s="175">
        <f>IF(CQ10&lt;$E43,$B29*('Invoer - uitgebreid'!$B25+0.5*'Invoer - uitgebreid'!$B26),0)</f>
        <v>0</v>
      </c>
      <c r="CR29" s="175">
        <f>IF(CR10&lt;$E43,$B29*('Invoer - uitgebreid'!$B25+0.5*'Invoer - uitgebreid'!$B26),0)</f>
        <v>0</v>
      </c>
      <c r="CS29" s="175">
        <f>IF(CS10&lt;$E43,$B29*('Invoer - uitgebreid'!$B25+0.5*'Invoer - uitgebreid'!$B26),0)</f>
        <v>0</v>
      </c>
      <c r="CT29" s="175">
        <f>IF(CT10&lt;$E43,$B29*('Invoer - uitgebreid'!$B25+0.5*'Invoer - uitgebreid'!$B26),0)</f>
        <v>0</v>
      </c>
      <c r="CU29" s="175">
        <f>IF(CU10&lt;$E43,$B29*('Invoer - uitgebreid'!$B25+0.5*'Invoer - uitgebreid'!$B26),0)</f>
        <v>0</v>
      </c>
      <c r="CV29" s="175">
        <f>IF(CV10&lt;$E43,$B29*('Invoer - uitgebreid'!$B25+0.5*'Invoer - uitgebreid'!$B26),0)</f>
        <v>0</v>
      </c>
      <c r="CW29" s="175">
        <f>IF(CW10&lt;$E43,$B29*('Invoer - uitgebreid'!$B25+0.5*'Invoer - uitgebreid'!$B26),0)</f>
        <v>0</v>
      </c>
      <c r="CX29" s="175">
        <f>IF(CX10&lt;$E43,$B29*('Invoer - uitgebreid'!$B25+0.5*'Invoer - uitgebreid'!$B26),0)</f>
        <v>0</v>
      </c>
      <c r="CY29" s="175">
        <f>IF(CY10&lt;$E43,$B29*('Invoer - uitgebreid'!$B25+0.5*'Invoer - uitgebreid'!$B26),0)</f>
        <v>0</v>
      </c>
    </row>
    <row r="30" spans="1:117" ht="15.75" customHeight="1" x14ac:dyDescent="0.3">
      <c r="A30" s="7" t="s">
        <v>263</v>
      </c>
      <c r="B30" s="174">
        <f>SUM(B28:B29)</f>
        <v>183</v>
      </c>
      <c r="C30" s="7"/>
      <c r="D30" s="176">
        <f t="shared" ref="D30:CY30" si="1">SUM(D28:D29)</f>
        <v>0</v>
      </c>
      <c r="E30" s="176">
        <f t="shared" si="1"/>
        <v>0</v>
      </c>
      <c r="F30" s="176">
        <f t="shared" si="1"/>
        <v>0</v>
      </c>
      <c r="G30" s="176">
        <f t="shared" si="1"/>
        <v>0</v>
      </c>
      <c r="H30" s="176">
        <f t="shared" si="1"/>
        <v>0</v>
      </c>
      <c r="I30" s="176">
        <f t="shared" si="1"/>
        <v>0</v>
      </c>
      <c r="J30" s="176">
        <f t="shared" si="1"/>
        <v>0</v>
      </c>
      <c r="K30" s="176">
        <f t="shared" si="1"/>
        <v>0</v>
      </c>
      <c r="L30" s="176">
        <f t="shared" si="1"/>
        <v>0</v>
      </c>
      <c r="M30" s="176">
        <f t="shared" si="1"/>
        <v>0</v>
      </c>
      <c r="N30" s="176">
        <f t="shared" si="1"/>
        <v>0</v>
      </c>
      <c r="O30" s="176">
        <f t="shared" si="1"/>
        <v>0</v>
      </c>
      <c r="P30" s="176">
        <f t="shared" si="1"/>
        <v>0</v>
      </c>
      <c r="Q30" s="176">
        <f t="shared" si="1"/>
        <v>0</v>
      </c>
      <c r="R30" s="176">
        <f t="shared" si="1"/>
        <v>0</v>
      </c>
      <c r="S30" s="176">
        <f t="shared" si="1"/>
        <v>0</v>
      </c>
      <c r="T30" s="176">
        <f t="shared" si="1"/>
        <v>0</v>
      </c>
      <c r="U30" s="176">
        <f t="shared" si="1"/>
        <v>0</v>
      </c>
      <c r="V30" s="176">
        <f t="shared" si="1"/>
        <v>0</v>
      </c>
      <c r="W30" s="176">
        <f t="shared" si="1"/>
        <v>0</v>
      </c>
      <c r="X30" s="176">
        <f t="shared" si="1"/>
        <v>0</v>
      </c>
      <c r="Y30" s="176">
        <f t="shared" si="1"/>
        <v>0</v>
      </c>
      <c r="Z30" s="176">
        <f t="shared" si="1"/>
        <v>0</v>
      </c>
      <c r="AA30" s="176">
        <f t="shared" si="1"/>
        <v>0</v>
      </c>
      <c r="AB30" s="176">
        <f t="shared" si="1"/>
        <v>0</v>
      </c>
      <c r="AC30" s="176">
        <f t="shared" si="1"/>
        <v>0</v>
      </c>
      <c r="AD30" s="176">
        <f t="shared" si="1"/>
        <v>0</v>
      </c>
      <c r="AE30" s="176">
        <f t="shared" si="1"/>
        <v>0</v>
      </c>
      <c r="AF30" s="176">
        <f t="shared" si="1"/>
        <v>0</v>
      </c>
      <c r="AG30" s="176">
        <f t="shared" si="1"/>
        <v>0</v>
      </c>
      <c r="AH30" s="176">
        <f t="shared" si="1"/>
        <v>0</v>
      </c>
      <c r="AI30" s="176">
        <f t="shared" si="1"/>
        <v>0</v>
      </c>
      <c r="AJ30" s="176">
        <f t="shared" si="1"/>
        <v>0</v>
      </c>
      <c r="AK30" s="176">
        <f t="shared" si="1"/>
        <v>0</v>
      </c>
      <c r="AL30" s="176">
        <f t="shared" si="1"/>
        <v>0</v>
      </c>
      <c r="AM30" s="176">
        <f t="shared" si="1"/>
        <v>0</v>
      </c>
      <c r="AN30" s="176">
        <f t="shared" si="1"/>
        <v>0</v>
      </c>
      <c r="AO30" s="176">
        <f t="shared" si="1"/>
        <v>0</v>
      </c>
      <c r="AP30" s="176">
        <f t="shared" si="1"/>
        <v>0</v>
      </c>
      <c r="AQ30" s="176">
        <f t="shared" si="1"/>
        <v>0</v>
      </c>
      <c r="AR30" s="176">
        <f t="shared" si="1"/>
        <v>0</v>
      </c>
      <c r="AS30" s="176">
        <f t="shared" si="1"/>
        <v>0</v>
      </c>
      <c r="AT30" s="176">
        <f t="shared" si="1"/>
        <v>0</v>
      </c>
      <c r="AU30" s="176">
        <f t="shared" si="1"/>
        <v>0</v>
      </c>
      <c r="AV30" s="176">
        <f t="shared" si="1"/>
        <v>0</v>
      </c>
      <c r="AW30" s="176">
        <f t="shared" si="1"/>
        <v>0</v>
      </c>
      <c r="AX30" s="176">
        <f t="shared" si="1"/>
        <v>0</v>
      </c>
      <c r="AY30" s="176">
        <f t="shared" si="1"/>
        <v>0</v>
      </c>
      <c r="AZ30" s="176">
        <f t="shared" si="1"/>
        <v>0</v>
      </c>
      <c r="BA30" s="176">
        <f t="shared" si="1"/>
        <v>0</v>
      </c>
      <c r="BB30" s="176">
        <f t="shared" si="1"/>
        <v>0</v>
      </c>
      <c r="BC30" s="176">
        <f t="shared" si="1"/>
        <v>0</v>
      </c>
      <c r="BD30" s="176">
        <f t="shared" si="1"/>
        <v>0</v>
      </c>
      <c r="BE30" s="176">
        <f t="shared" si="1"/>
        <v>0</v>
      </c>
      <c r="BF30" s="176">
        <f t="shared" si="1"/>
        <v>0</v>
      </c>
      <c r="BG30" s="176">
        <f t="shared" si="1"/>
        <v>0</v>
      </c>
      <c r="BH30" s="176">
        <f t="shared" si="1"/>
        <v>0</v>
      </c>
      <c r="BI30" s="176">
        <f t="shared" si="1"/>
        <v>0</v>
      </c>
      <c r="BJ30" s="176">
        <f t="shared" si="1"/>
        <v>0</v>
      </c>
      <c r="BK30" s="176">
        <f t="shared" si="1"/>
        <v>0</v>
      </c>
      <c r="BL30" s="176">
        <f t="shared" si="1"/>
        <v>0</v>
      </c>
      <c r="BM30" s="176">
        <f t="shared" si="1"/>
        <v>0</v>
      </c>
      <c r="BN30" s="176">
        <f t="shared" si="1"/>
        <v>0</v>
      </c>
      <c r="BO30" s="176">
        <f t="shared" si="1"/>
        <v>0</v>
      </c>
      <c r="BP30" s="176">
        <f t="shared" si="1"/>
        <v>0</v>
      </c>
      <c r="BQ30" s="176">
        <f t="shared" si="1"/>
        <v>0</v>
      </c>
      <c r="BR30" s="176">
        <f t="shared" si="1"/>
        <v>0</v>
      </c>
      <c r="BS30" s="176">
        <f t="shared" si="1"/>
        <v>0</v>
      </c>
      <c r="BT30" s="176">
        <f t="shared" si="1"/>
        <v>0</v>
      </c>
      <c r="BU30" s="176">
        <f t="shared" si="1"/>
        <v>0</v>
      </c>
      <c r="BV30" s="176">
        <f t="shared" si="1"/>
        <v>0</v>
      </c>
      <c r="BW30" s="176">
        <f t="shared" si="1"/>
        <v>0</v>
      </c>
      <c r="BX30" s="176">
        <f t="shared" si="1"/>
        <v>0</v>
      </c>
      <c r="BY30" s="176">
        <f t="shared" si="1"/>
        <v>0</v>
      </c>
      <c r="BZ30" s="176">
        <f t="shared" si="1"/>
        <v>0</v>
      </c>
      <c r="CA30" s="176">
        <f t="shared" si="1"/>
        <v>0</v>
      </c>
      <c r="CB30" s="176">
        <f t="shared" si="1"/>
        <v>0</v>
      </c>
      <c r="CC30" s="176">
        <f t="shared" si="1"/>
        <v>0</v>
      </c>
      <c r="CD30" s="176">
        <f t="shared" si="1"/>
        <v>0</v>
      </c>
      <c r="CE30" s="176">
        <f t="shared" si="1"/>
        <v>0</v>
      </c>
      <c r="CF30" s="176">
        <f t="shared" si="1"/>
        <v>0</v>
      </c>
      <c r="CG30" s="176">
        <f t="shared" si="1"/>
        <v>0</v>
      </c>
      <c r="CH30" s="176">
        <f t="shared" si="1"/>
        <v>0</v>
      </c>
      <c r="CI30" s="176">
        <f t="shared" si="1"/>
        <v>0</v>
      </c>
      <c r="CJ30" s="176">
        <f t="shared" si="1"/>
        <v>0</v>
      </c>
      <c r="CK30" s="176">
        <f t="shared" si="1"/>
        <v>0</v>
      </c>
      <c r="CL30" s="176">
        <f t="shared" si="1"/>
        <v>0</v>
      </c>
      <c r="CM30" s="176">
        <f t="shared" si="1"/>
        <v>0</v>
      </c>
      <c r="CN30" s="176">
        <f t="shared" si="1"/>
        <v>0</v>
      </c>
      <c r="CO30" s="176">
        <f t="shared" si="1"/>
        <v>0</v>
      </c>
      <c r="CP30" s="176">
        <f t="shared" si="1"/>
        <v>0</v>
      </c>
      <c r="CQ30" s="176">
        <f t="shared" si="1"/>
        <v>0</v>
      </c>
      <c r="CR30" s="176">
        <f t="shared" si="1"/>
        <v>0</v>
      </c>
      <c r="CS30" s="176">
        <f t="shared" si="1"/>
        <v>0</v>
      </c>
      <c r="CT30" s="176">
        <f t="shared" si="1"/>
        <v>0</v>
      </c>
      <c r="CU30" s="176">
        <f t="shared" si="1"/>
        <v>0</v>
      </c>
      <c r="CV30" s="176">
        <f t="shared" si="1"/>
        <v>0</v>
      </c>
      <c r="CW30" s="176">
        <f t="shared" si="1"/>
        <v>0</v>
      </c>
      <c r="CX30" s="176">
        <f t="shared" si="1"/>
        <v>0</v>
      </c>
      <c r="CY30" s="176">
        <f t="shared" si="1"/>
        <v>0</v>
      </c>
    </row>
    <row r="31" spans="1:117" ht="15.75" customHeight="1" x14ac:dyDescent="0.3">
      <c r="CZ31" s="1"/>
      <c r="DA31" s="1"/>
      <c r="DB31" s="1"/>
      <c r="DC31" s="1"/>
      <c r="DD31" s="1"/>
      <c r="DE31" s="1"/>
      <c r="DF31" s="1"/>
      <c r="DG31" s="1"/>
      <c r="DH31" s="1"/>
      <c r="DI31" s="1"/>
      <c r="DJ31" s="1"/>
      <c r="DK31" s="1"/>
      <c r="DL31" s="1"/>
      <c r="DM31" s="1"/>
    </row>
    <row r="32" spans="1:117" ht="15.75" customHeight="1" x14ac:dyDescent="0.3">
      <c r="A32" s="7" t="s">
        <v>198</v>
      </c>
      <c r="B32" s="7"/>
      <c r="C32" s="7"/>
      <c r="D32" s="176">
        <f t="shared" ref="D32:CY32" si="2">SUM(D25,D30)</f>
        <v>0</v>
      </c>
      <c r="E32" s="176">
        <f t="shared" si="2"/>
        <v>0</v>
      </c>
      <c r="F32" s="176">
        <f t="shared" si="2"/>
        <v>0</v>
      </c>
      <c r="G32" s="176">
        <f t="shared" si="2"/>
        <v>0</v>
      </c>
      <c r="H32" s="176">
        <f t="shared" si="2"/>
        <v>0</v>
      </c>
      <c r="I32" s="176">
        <f t="shared" si="2"/>
        <v>0</v>
      </c>
      <c r="J32" s="176">
        <f t="shared" si="2"/>
        <v>0</v>
      </c>
      <c r="K32" s="176">
        <f t="shared" si="2"/>
        <v>0</v>
      </c>
      <c r="L32" s="176">
        <f t="shared" si="2"/>
        <v>0</v>
      </c>
      <c r="M32" s="176">
        <f t="shared" si="2"/>
        <v>0</v>
      </c>
      <c r="N32" s="176">
        <f t="shared" si="2"/>
        <v>0</v>
      </c>
      <c r="O32" s="176">
        <f t="shared" si="2"/>
        <v>0</v>
      </c>
      <c r="P32" s="176">
        <f t="shared" si="2"/>
        <v>0</v>
      </c>
      <c r="Q32" s="176">
        <f t="shared" si="2"/>
        <v>0</v>
      </c>
      <c r="R32" s="176">
        <f t="shared" si="2"/>
        <v>0</v>
      </c>
      <c r="S32" s="176">
        <f t="shared" si="2"/>
        <v>0</v>
      </c>
      <c r="T32" s="176">
        <f t="shared" si="2"/>
        <v>0</v>
      </c>
      <c r="U32" s="176">
        <f t="shared" si="2"/>
        <v>0</v>
      </c>
      <c r="V32" s="176">
        <f t="shared" si="2"/>
        <v>0</v>
      </c>
      <c r="W32" s="176">
        <f t="shared" si="2"/>
        <v>0</v>
      </c>
      <c r="X32" s="176">
        <f t="shared" si="2"/>
        <v>0</v>
      </c>
      <c r="Y32" s="176">
        <f t="shared" si="2"/>
        <v>0</v>
      </c>
      <c r="Z32" s="176">
        <f t="shared" si="2"/>
        <v>0</v>
      </c>
      <c r="AA32" s="176">
        <f t="shared" si="2"/>
        <v>0</v>
      </c>
      <c r="AB32" s="176">
        <f t="shared" si="2"/>
        <v>0</v>
      </c>
      <c r="AC32" s="176">
        <f t="shared" si="2"/>
        <v>0</v>
      </c>
      <c r="AD32" s="176">
        <f t="shared" si="2"/>
        <v>0</v>
      </c>
      <c r="AE32" s="176">
        <f t="shared" si="2"/>
        <v>0</v>
      </c>
      <c r="AF32" s="176">
        <f t="shared" si="2"/>
        <v>0</v>
      </c>
      <c r="AG32" s="176">
        <f t="shared" si="2"/>
        <v>0</v>
      </c>
      <c r="AH32" s="176">
        <f t="shared" si="2"/>
        <v>0</v>
      </c>
      <c r="AI32" s="176">
        <f t="shared" si="2"/>
        <v>0</v>
      </c>
      <c r="AJ32" s="176">
        <f t="shared" si="2"/>
        <v>0</v>
      </c>
      <c r="AK32" s="176">
        <f t="shared" si="2"/>
        <v>0</v>
      </c>
      <c r="AL32" s="176">
        <f t="shared" si="2"/>
        <v>0</v>
      </c>
      <c r="AM32" s="176">
        <f t="shared" si="2"/>
        <v>0</v>
      </c>
      <c r="AN32" s="176">
        <f t="shared" si="2"/>
        <v>0</v>
      </c>
      <c r="AO32" s="176">
        <f t="shared" si="2"/>
        <v>0</v>
      </c>
      <c r="AP32" s="176">
        <f t="shared" si="2"/>
        <v>0</v>
      </c>
      <c r="AQ32" s="176">
        <f t="shared" si="2"/>
        <v>0</v>
      </c>
      <c r="AR32" s="176">
        <f t="shared" si="2"/>
        <v>0</v>
      </c>
      <c r="AS32" s="176">
        <f t="shared" si="2"/>
        <v>0</v>
      </c>
      <c r="AT32" s="176">
        <f t="shared" si="2"/>
        <v>0</v>
      </c>
      <c r="AU32" s="176">
        <f t="shared" si="2"/>
        <v>0</v>
      </c>
      <c r="AV32" s="176">
        <f t="shared" si="2"/>
        <v>0</v>
      </c>
      <c r="AW32" s="176">
        <f t="shared" si="2"/>
        <v>0</v>
      </c>
      <c r="AX32" s="176">
        <f t="shared" si="2"/>
        <v>0</v>
      </c>
      <c r="AY32" s="176">
        <f t="shared" si="2"/>
        <v>0</v>
      </c>
      <c r="AZ32" s="176">
        <f t="shared" si="2"/>
        <v>0</v>
      </c>
      <c r="BA32" s="176">
        <f t="shared" si="2"/>
        <v>0</v>
      </c>
      <c r="BB32" s="176">
        <f t="shared" si="2"/>
        <v>0</v>
      </c>
      <c r="BC32" s="176">
        <f t="shared" si="2"/>
        <v>0</v>
      </c>
      <c r="BD32" s="176">
        <f t="shared" si="2"/>
        <v>0</v>
      </c>
      <c r="BE32" s="176">
        <f t="shared" si="2"/>
        <v>0</v>
      </c>
      <c r="BF32" s="176">
        <f t="shared" si="2"/>
        <v>0</v>
      </c>
      <c r="BG32" s="176">
        <f t="shared" si="2"/>
        <v>0</v>
      </c>
      <c r="BH32" s="176">
        <f t="shared" si="2"/>
        <v>0</v>
      </c>
      <c r="BI32" s="176">
        <f t="shared" si="2"/>
        <v>0</v>
      </c>
      <c r="BJ32" s="176">
        <f t="shared" si="2"/>
        <v>0</v>
      </c>
      <c r="BK32" s="176">
        <f t="shared" si="2"/>
        <v>0</v>
      </c>
      <c r="BL32" s="176">
        <f t="shared" si="2"/>
        <v>0</v>
      </c>
      <c r="BM32" s="176">
        <f t="shared" si="2"/>
        <v>0</v>
      </c>
      <c r="BN32" s="176">
        <f t="shared" si="2"/>
        <v>0</v>
      </c>
      <c r="BO32" s="176">
        <f t="shared" si="2"/>
        <v>0</v>
      </c>
      <c r="BP32" s="176">
        <f t="shared" si="2"/>
        <v>0</v>
      </c>
      <c r="BQ32" s="176">
        <f t="shared" si="2"/>
        <v>0</v>
      </c>
      <c r="BR32" s="176">
        <f t="shared" si="2"/>
        <v>0</v>
      </c>
      <c r="BS32" s="176">
        <f t="shared" si="2"/>
        <v>0</v>
      </c>
      <c r="BT32" s="176">
        <f t="shared" si="2"/>
        <v>0</v>
      </c>
      <c r="BU32" s="176">
        <f t="shared" si="2"/>
        <v>0</v>
      </c>
      <c r="BV32" s="176">
        <f t="shared" si="2"/>
        <v>0</v>
      </c>
      <c r="BW32" s="176">
        <f t="shared" si="2"/>
        <v>0</v>
      </c>
      <c r="BX32" s="176">
        <f t="shared" si="2"/>
        <v>0</v>
      </c>
      <c r="BY32" s="176">
        <f t="shared" si="2"/>
        <v>0</v>
      </c>
      <c r="BZ32" s="176">
        <f t="shared" si="2"/>
        <v>0</v>
      </c>
      <c r="CA32" s="176">
        <f t="shared" si="2"/>
        <v>0</v>
      </c>
      <c r="CB32" s="176">
        <f t="shared" si="2"/>
        <v>0</v>
      </c>
      <c r="CC32" s="176">
        <f t="shared" si="2"/>
        <v>0</v>
      </c>
      <c r="CD32" s="176">
        <f t="shared" si="2"/>
        <v>0</v>
      </c>
      <c r="CE32" s="176">
        <f t="shared" si="2"/>
        <v>0</v>
      </c>
      <c r="CF32" s="176">
        <f t="shared" si="2"/>
        <v>0</v>
      </c>
      <c r="CG32" s="176">
        <f t="shared" si="2"/>
        <v>0</v>
      </c>
      <c r="CH32" s="176">
        <f t="shared" si="2"/>
        <v>0</v>
      </c>
      <c r="CI32" s="176">
        <f t="shared" si="2"/>
        <v>0</v>
      </c>
      <c r="CJ32" s="176">
        <f t="shared" si="2"/>
        <v>0</v>
      </c>
      <c r="CK32" s="176">
        <f t="shared" si="2"/>
        <v>0</v>
      </c>
      <c r="CL32" s="176">
        <f t="shared" si="2"/>
        <v>0</v>
      </c>
      <c r="CM32" s="176">
        <f t="shared" si="2"/>
        <v>0</v>
      </c>
      <c r="CN32" s="176">
        <f t="shared" si="2"/>
        <v>0</v>
      </c>
      <c r="CO32" s="176">
        <f t="shared" si="2"/>
        <v>0</v>
      </c>
      <c r="CP32" s="176">
        <f t="shared" si="2"/>
        <v>0</v>
      </c>
      <c r="CQ32" s="176">
        <f t="shared" si="2"/>
        <v>0</v>
      </c>
      <c r="CR32" s="176">
        <f t="shared" si="2"/>
        <v>0</v>
      </c>
      <c r="CS32" s="176">
        <f t="shared" si="2"/>
        <v>0</v>
      </c>
      <c r="CT32" s="176">
        <f t="shared" si="2"/>
        <v>0</v>
      </c>
      <c r="CU32" s="176">
        <f t="shared" si="2"/>
        <v>0</v>
      </c>
      <c r="CV32" s="176">
        <f t="shared" si="2"/>
        <v>0</v>
      </c>
      <c r="CW32" s="176">
        <f t="shared" si="2"/>
        <v>0</v>
      </c>
      <c r="CX32" s="176">
        <f t="shared" si="2"/>
        <v>0</v>
      </c>
      <c r="CY32" s="176">
        <f t="shared" si="2"/>
        <v>0</v>
      </c>
    </row>
    <row r="33" spans="1:117" ht="15.75" customHeight="1" x14ac:dyDescent="0.25"/>
    <row r="34" spans="1:117" ht="15.75" customHeight="1" x14ac:dyDescent="0.35">
      <c r="A34" s="10" t="s">
        <v>264</v>
      </c>
      <c r="B34" s="10"/>
    </row>
    <row r="35" spans="1:117" ht="15.75" customHeight="1" x14ac:dyDescent="0.3">
      <c r="A35" s="14" t="s">
        <v>296</v>
      </c>
      <c r="B35" s="194">
        <f>'Invoer - uitgebreid'!B24+0.5*'Invoer - uitgebreid'!$B26</f>
        <v>0</v>
      </c>
      <c r="D35" s="1" t="s">
        <v>266</v>
      </c>
      <c r="E35" s="194">
        <f>'Economische variabelen'!C218</f>
        <v>30</v>
      </c>
      <c r="H35" s="20"/>
    </row>
    <row r="36" spans="1:117" ht="15.75" customHeight="1" x14ac:dyDescent="0.3">
      <c r="A36" s="14"/>
      <c r="B36" s="194"/>
      <c r="D36" s="1" t="s">
        <v>208</v>
      </c>
      <c r="E36" s="19">
        <f>B39*B38</f>
        <v>0</v>
      </c>
      <c r="G36" s="20">
        <f>E36/20</f>
        <v>0</v>
      </c>
    </row>
    <row r="37" spans="1:117" ht="15.75" customHeight="1" x14ac:dyDescent="0.3">
      <c r="A37" s="14" t="s">
        <v>297</v>
      </c>
      <c r="B37" s="194">
        <f>'Economische variabelen'!C216*'Economische variabelen'!C219</f>
        <v>356</v>
      </c>
      <c r="D37" s="1" t="s">
        <v>269</v>
      </c>
      <c r="E37" s="19">
        <f>E36-C13-SUM(D25:CY25)</f>
        <v>0</v>
      </c>
    </row>
    <row r="38" spans="1:117" ht="15.75" customHeight="1" x14ac:dyDescent="0.3">
      <c r="A38" s="14" t="s">
        <v>268</v>
      </c>
      <c r="B38" s="13">
        <f>B35*B37</f>
        <v>0</v>
      </c>
      <c r="D38" s="1" t="s">
        <v>271</v>
      </c>
      <c r="E38" s="19">
        <f>IF(B35&gt;0,E37/B35,0)</f>
        <v>0</v>
      </c>
    </row>
    <row r="39" spans="1:117" ht="15.75" customHeight="1" x14ac:dyDescent="0.3">
      <c r="A39" s="14" t="s">
        <v>270</v>
      </c>
      <c r="B39" s="174">
        <f>'Economische variabelen'!C217</f>
        <v>40.770000000000003</v>
      </c>
      <c r="C39" s="1"/>
      <c r="D39" s="1" t="s">
        <v>272</v>
      </c>
      <c r="E39" s="19">
        <f>E38/E35</f>
        <v>0</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row>
    <row r="40" spans="1:117" ht="15.75" customHeight="1" x14ac:dyDescent="0.3">
      <c r="B40" s="20"/>
      <c r="C40" s="1"/>
      <c r="D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row>
    <row r="41" spans="1:117" ht="15.75" customHeight="1" x14ac:dyDescent="0.25"/>
    <row r="42" spans="1:117" ht="15.75" customHeight="1" x14ac:dyDescent="0.35">
      <c r="A42" s="10" t="s">
        <v>273</v>
      </c>
      <c r="B42" s="10"/>
    </row>
    <row r="43" spans="1:117" ht="15.75" customHeight="1" x14ac:dyDescent="0.3">
      <c r="A43" s="14" t="s">
        <v>274</v>
      </c>
      <c r="B43" s="194">
        <f>'Invoer - uitgebreid'!$B25+0.5*'Invoer - uitgebreid'!$B26</f>
        <v>0</v>
      </c>
      <c r="D43" s="1" t="s">
        <v>266</v>
      </c>
      <c r="E43" s="194">
        <f>'Economische variabelen'!C229</f>
        <v>70</v>
      </c>
    </row>
    <row r="44" spans="1:117" ht="15.75" customHeight="1" x14ac:dyDescent="0.3">
      <c r="A44" s="14"/>
      <c r="B44" s="194"/>
      <c r="C44" s="1"/>
      <c r="D44" s="1" t="s">
        <v>208</v>
      </c>
      <c r="E44" s="19">
        <f>B46*B47</f>
        <v>0</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row>
    <row r="45" spans="1:117" ht="15.75" customHeight="1" x14ac:dyDescent="0.3">
      <c r="A45" s="14" t="s">
        <v>297</v>
      </c>
      <c r="B45" s="194">
        <f>'Economische variabelen'!C227*'Economische variabelen'!C230</f>
        <v>368</v>
      </c>
      <c r="D45" s="1" t="s">
        <v>269</v>
      </c>
      <c r="E45" s="19">
        <f>E44-C19-SUM(D30:CY30)</f>
        <v>0</v>
      </c>
    </row>
    <row r="46" spans="1:117" ht="15.75" customHeight="1" x14ac:dyDescent="0.3">
      <c r="A46" s="14" t="s">
        <v>268</v>
      </c>
      <c r="B46" s="13">
        <f>B45*B43</f>
        <v>0</v>
      </c>
      <c r="D46" s="1" t="s">
        <v>271</v>
      </c>
      <c r="E46" s="19">
        <f>IF(B43&gt;0,E45/B43,0)</f>
        <v>0</v>
      </c>
    </row>
    <row r="47" spans="1:117" ht="15.75" customHeight="1" x14ac:dyDescent="0.3">
      <c r="A47" s="14" t="s">
        <v>270</v>
      </c>
      <c r="B47" s="174">
        <f>'Economische variabelen'!C228</f>
        <v>107</v>
      </c>
      <c r="C47" s="1"/>
      <c r="D47" s="1" t="s">
        <v>272</v>
      </c>
      <c r="E47" s="19">
        <f>E46/E43</f>
        <v>0</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row>
    <row r="48" spans="1:117" ht="15.75" customHeight="1" x14ac:dyDescent="0.25"/>
    <row r="49" spans="1:117" ht="15.75" customHeight="1" x14ac:dyDescent="0.35">
      <c r="A49" s="10" t="s">
        <v>207</v>
      </c>
      <c r="B49" s="10"/>
      <c r="C49" s="11">
        <v>0</v>
      </c>
      <c r="D49" s="11">
        <v>1</v>
      </c>
      <c r="E49" s="11">
        <v>2</v>
      </c>
      <c r="F49" s="11">
        <v>3</v>
      </c>
      <c r="G49" s="11">
        <v>4</v>
      </c>
      <c r="H49" s="11">
        <v>5</v>
      </c>
      <c r="I49" s="11">
        <v>6</v>
      </c>
      <c r="J49" s="11">
        <v>7</v>
      </c>
      <c r="K49" s="11">
        <v>8</v>
      </c>
      <c r="L49" s="11">
        <v>9</v>
      </c>
      <c r="M49" s="11">
        <v>10</v>
      </c>
      <c r="N49" s="11">
        <v>11</v>
      </c>
      <c r="O49" s="11">
        <v>12</v>
      </c>
      <c r="P49" s="11">
        <v>13</v>
      </c>
      <c r="Q49" s="11">
        <v>14</v>
      </c>
      <c r="R49" s="11">
        <v>15</v>
      </c>
      <c r="S49" s="11">
        <v>16</v>
      </c>
      <c r="T49" s="11">
        <v>17</v>
      </c>
      <c r="U49" s="11">
        <v>18</v>
      </c>
      <c r="V49" s="11">
        <v>19</v>
      </c>
      <c r="W49" s="11">
        <v>20</v>
      </c>
      <c r="X49" s="11">
        <v>21</v>
      </c>
      <c r="Y49" s="11">
        <v>22</v>
      </c>
      <c r="Z49" s="11">
        <v>23</v>
      </c>
      <c r="AA49" s="11">
        <v>24</v>
      </c>
      <c r="AB49" s="11">
        <v>25</v>
      </c>
      <c r="AC49" s="11">
        <v>26</v>
      </c>
      <c r="AD49" s="11">
        <v>27</v>
      </c>
      <c r="AE49" s="11">
        <v>28</v>
      </c>
      <c r="AF49" s="11">
        <v>29</v>
      </c>
      <c r="AG49" s="11">
        <v>30</v>
      </c>
      <c r="AH49" s="11">
        <v>31</v>
      </c>
      <c r="AI49" s="11">
        <v>32</v>
      </c>
      <c r="AJ49" s="11">
        <v>33</v>
      </c>
      <c r="AK49" s="11">
        <v>34</v>
      </c>
      <c r="AL49" s="11">
        <v>35</v>
      </c>
      <c r="AM49" s="11">
        <v>36</v>
      </c>
      <c r="AN49" s="11">
        <v>37</v>
      </c>
      <c r="AO49" s="11">
        <v>38</v>
      </c>
      <c r="AP49" s="11">
        <v>39</v>
      </c>
      <c r="AQ49" s="11">
        <v>40</v>
      </c>
      <c r="AR49" s="11">
        <v>41</v>
      </c>
      <c r="AS49" s="11">
        <v>42</v>
      </c>
      <c r="AT49" s="11">
        <v>43</v>
      </c>
      <c r="AU49" s="11">
        <v>44</v>
      </c>
      <c r="AV49" s="11">
        <v>45</v>
      </c>
      <c r="AW49" s="11">
        <v>46</v>
      </c>
      <c r="AX49" s="11">
        <v>47</v>
      </c>
      <c r="AY49" s="11">
        <v>48</v>
      </c>
      <c r="AZ49" s="11">
        <v>49</v>
      </c>
      <c r="BA49" s="11">
        <v>50</v>
      </c>
      <c r="BB49" s="11">
        <v>51</v>
      </c>
      <c r="BC49" s="11">
        <v>52</v>
      </c>
      <c r="BD49" s="11">
        <v>53</v>
      </c>
      <c r="BE49" s="11">
        <v>54</v>
      </c>
      <c r="BF49" s="11">
        <v>55</v>
      </c>
      <c r="BG49" s="11">
        <v>56</v>
      </c>
      <c r="BH49" s="11">
        <v>57</v>
      </c>
      <c r="BI49" s="11">
        <v>58</v>
      </c>
      <c r="BJ49" s="11">
        <v>59</v>
      </c>
      <c r="BK49" s="11">
        <v>60</v>
      </c>
      <c r="BL49" s="11">
        <v>61</v>
      </c>
      <c r="BM49" s="11">
        <v>62</v>
      </c>
      <c r="BN49" s="11">
        <v>63</v>
      </c>
      <c r="BO49" s="11">
        <v>64</v>
      </c>
      <c r="BP49" s="11">
        <v>65</v>
      </c>
      <c r="BQ49" s="11">
        <v>66</v>
      </c>
      <c r="BR49" s="11">
        <v>67</v>
      </c>
      <c r="BS49" s="11">
        <v>68</v>
      </c>
      <c r="BT49" s="11">
        <v>69</v>
      </c>
      <c r="BU49" s="11">
        <v>70</v>
      </c>
      <c r="BV49" s="11">
        <v>71</v>
      </c>
      <c r="BW49" s="11">
        <v>72</v>
      </c>
      <c r="BX49" s="11">
        <v>73</v>
      </c>
      <c r="BY49" s="11">
        <v>74</v>
      </c>
      <c r="BZ49" s="11">
        <v>75</v>
      </c>
      <c r="CA49" s="11">
        <v>76</v>
      </c>
      <c r="CB49" s="11">
        <v>77</v>
      </c>
      <c r="CC49" s="11">
        <v>78</v>
      </c>
      <c r="CD49" s="11">
        <v>79</v>
      </c>
      <c r="CE49" s="11">
        <v>80</v>
      </c>
      <c r="CF49" s="11">
        <v>81</v>
      </c>
      <c r="CG49" s="11">
        <v>82</v>
      </c>
      <c r="CH49" s="11">
        <v>83</v>
      </c>
      <c r="CI49" s="11">
        <v>84</v>
      </c>
      <c r="CJ49" s="11">
        <v>85</v>
      </c>
      <c r="CK49" s="11">
        <v>86</v>
      </c>
      <c r="CL49" s="11">
        <v>87</v>
      </c>
      <c r="CM49" s="11">
        <v>88</v>
      </c>
      <c r="CN49" s="11">
        <v>89</v>
      </c>
      <c r="CO49" s="11">
        <v>90</v>
      </c>
      <c r="CP49" s="11">
        <v>91</v>
      </c>
      <c r="CQ49" s="11">
        <v>92</v>
      </c>
      <c r="CR49" s="11">
        <v>93</v>
      </c>
      <c r="CS49" s="11">
        <v>94</v>
      </c>
      <c r="CT49" s="11">
        <v>95</v>
      </c>
      <c r="CU49" s="11">
        <v>96</v>
      </c>
      <c r="CV49" s="11">
        <v>97</v>
      </c>
      <c r="CW49" s="11">
        <v>98</v>
      </c>
      <c r="CX49" s="11">
        <v>99</v>
      </c>
      <c r="CY49" s="11">
        <v>100</v>
      </c>
    </row>
    <row r="50" spans="1:117" ht="15.75" customHeight="1" x14ac:dyDescent="0.3">
      <c r="A50" s="14" t="s">
        <v>99</v>
      </c>
      <c r="C50" s="175">
        <f t="shared" ref="C50:CY50" si="3">IF(C10=$E35,$E36,0)+IF(C10=$E43,$E46,0)</f>
        <v>0</v>
      </c>
      <c r="D50" s="175">
        <f t="shared" si="3"/>
        <v>0</v>
      </c>
      <c r="E50" s="175">
        <f t="shared" si="3"/>
        <v>0</v>
      </c>
      <c r="F50" s="175">
        <f t="shared" si="3"/>
        <v>0</v>
      </c>
      <c r="G50" s="175">
        <f t="shared" si="3"/>
        <v>0</v>
      </c>
      <c r="H50" s="175">
        <f t="shared" si="3"/>
        <v>0</v>
      </c>
      <c r="I50" s="175">
        <f t="shared" si="3"/>
        <v>0</v>
      </c>
      <c r="J50" s="175">
        <f t="shared" si="3"/>
        <v>0</v>
      </c>
      <c r="K50" s="175">
        <f t="shared" si="3"/>
        <v>0</v>
      </c>
      <c r="L50" s="175">
        <f t="shared" si="3"/>
        <v>0</v>
      </c>
      <c r="M50" s="175">
        <f t="shared" si="3"/>
        <v>0</v>
      </c>
      <c r="N50" s="175">
        <f t="shared" si="3"/>
        <v>0</v>
      </c>
      <c r="O50" s="175">
        <f t="shared" si="3"/>
        <v>0</v>
      </c>
      <c r="P50" s="175">
        <f t="shared" si="3"/>
        <v>0</v>
      </c>
      <c r="Q50" s="175">
        <f t="shared" si="3"/>
        <v>0</v>
      </c>
      <c r="R50" s="175">
        <f t="shared" si="3"/>
        <v>0</v>
      </c>
      <c r="S50" s="175">
        <f t="shared" si="3"/>
        <v>0</v>
      </c>
      <c r="T50" s="175">
        <f t="shared" si="3"/>
        <v>0</v>
      </c>
      <c r="U50" s="175">
        <f t="shared" si="3"/>
        <v>0</v>
      </c>
      <c r="V50" s="175">
        <f t="shared" si="3"/>
        <v>0</v>
      </c>
      <c r="W50" s="175">
        <f t="shared" si="3"/>
        <v>0</v>
      </c>
      <c r="X50" s="175">
        <f t="shared" si="3"/>
        <v>0</v>
      </c>
      <c r="Y50" s="175">
        <f t="shared" si="3"/>
        <v>0</v>
      </c>
      <c r="Z50" s="175">
        <f t="shared" si="3"/>
        <v>0</v>
      </c>
      <c r="AA50" s="175">
        <f t="shared" si="3"/>
        <v>0</v>
      </c>
      <c r="AB50" s="175">
        <f t="shared" si="3"/>
        <v>0</v>
      </c>
      <c r="AC50" s="175">
        <f t="shared" si="3"/>
        <v>0</v>
      </c>
      <c r="AD50" s="175">
        <f t="shared" si="3"/>
        <v>0</v>
      </c>
      <c r="AE50" s="175">
        <f t="shared" si="3"/>
        <v>0</v>
      </c>
      <c r="AF50" s="175">
        <f t="shared" si="3"/>
        <v>0</v>
      </c>
      <c r="AG50" s="175">
        <f t="shared" si="3"/>
        <v>0</v>
      </c>
      <c r="AH50" s="175">
        <f t="shared" si="3"/>
        <v>0</v>
      </c>
      <c r="AI50" s="175">
        <f t="shared" si="3"/>
        <v>0</v>
      </c>
      <c r="AJ50" s="175">
        <f t="shared" si="3"/>
        <v>0</v>
      </c>
      <c r="AK50" s="175">
        <f t="shared" si="3"/>
        <v>0</v>
      </c>
      <c r="AL50" s="175">
        <f t="shared" si="3"/>
        <v>0</v>
      </c>
      <c r="AM50" s="175">
        <f t="shared" si="3"/>
        <v>0</v>
      </c>
      <c r="AN50" s="175">
        <f t="shared" si="3"/>
        <v>0</v>
      </c>
      <c r="AO50" s="175">
        <f t="shared" si="3"/>
        <v>0</v>
      </c>
      <c r="AP50" s="175">
        <f t="shared" si="3"/>
        <v>0</v>
      </c>
      <c r="AQ50" s="175">
        <f t="shared" si="3"/>
        <v>0</v>
      </c>
      <c r="AR50" s="175">
        <f t="shared" si="3"/>
        <v>0</v>
      </c>
      <c r="AS50" s="175">
        <f t="shared" si="3"/>
        <v>0</v>
      </c>
      <c r="AT50" s="175">
        <f t="shared" si="3"/>
        <v>0</v>
      </c>
      <c r="AU50" s="175">
        <f t="shared" si="3"/>
        <v>0</v>
      </c>
      <c r="AV50" s="175">
        <f t="shared" si="3"/>
        <v>0</v>
      </c>
      <c r="AW50" s="175">
        <f t="shared" si="3"/>
        <v>0</v>
      </c>
      <c r="AX50" s="175">
        <f t="shared" si="3"/>
        <v>0</v>
      </c>
      <c r="AY50" s="175">
        <f t="shared" si="3"/>
        <v>0</v>
      </c>
      <c r="AZ50" s="175">
        <f t="shared" si="3"/>
        <v>0</v>
      </c>
      <c r="BA50" s="175">
        <f t="shared" si="3"/>
        <v>0</v>
      </c>
      <c r="BB50" s="175">
        <f t="shared" si="3"/>
        <v>0</v>
      </c>
      <c r="BC50" s="175">
        <f t="shared" si="3"/>
        <v>0</v>
      </c>
      <c r="BD50" s="175">
        <f t="shared" si="3"/>
        <v>0</v>
      </c>
      <c r="BE50" s="175">
        <f t="shared" si="3"/>
        <v>0</v>
      </c>
      <c r="BF50" s="175">
        <f t="shared" si="3"/>
        <v>0</v>
      </c>
      <c r="BG50" s="175">
        <f t="shared" si="3"/>
        <v>0</v>
      </c>
      <c r="BH50" s="175">
        <f t="shared" si="3"/>
        <v>0</v>
      </c>
      <c r="BI50" s="175">
        <f t="shared" si="3"/>
        <v>0</v>
      </c>
      <c r="BJ50" s="175">
        <f t="shared" si="3"/>
        <v>0</v>
      </c>
      <c r="BK50" s="175">
        <f t="shared" si="3"/>
        <v>0</v>
      </c>
      <c r="BL50" s="175">
        <f t="shared" si="3"/>
        <v>0</v>
      </c>
      <c r="BM50" s="175">
        <f t="shared" si="3"/>
        <v>0</v>
      </c>
      <c r="BN50" s="175">
        <f t="shared" si="3"/>
        <v>0</v>
      </c>
      <c r="BO50" s="175">
        <f t="shared" si="3"/>
        <v>0</v>
      </c>
      <c r="BP50" s="175">
        <f t="shared" si="3"/>
        <v>0</v>
      </c>
      <c r="BQ50" s="175">
        <f t="shared" si="3"/>
        <v>0</v>
      </c>
      <c r="BR50" s="175">
        <f t="shared" si="3"/>
        <v>0</v>
      </c>
      <c r="BS50" s="175">
        <f t="shared" si="3"/>
        <v>0</v>
      </c>
      <c r="BT50" s="175">
        <f t="shared" si="3"/>
        <v>0</v>
      </c>
      <c r="BU50" s="175">
        <f t="shared" si="3"/>
        <v>0</v>
      </c>
      <c r="BV50" s="175">
        <f t="shared" si="3"/>
        <v>0</v>
      </c>
      <c r="BW50" s="175">
        <f t="shared" si="3"/>
        <v>0</v>
      </c>
      <c r="BX50" s="175">
        <f t="shared" si="3"/>
        <v>0</v>
      </c>
      <c r="BY50" s="175">
        <f t="shared" si="3"/>
        <v>0</v>
      </c>
      <c r="BZ50" s="175">
        <f t="shared" si="3"/>
        <v>0</v>
      </c>
      <c r="CA50" s="175">
        <f t="shared" si="3"/>
        <v>0</v>
      </c>
      <c r="CB50" s="175">
        <f t="shared" si="3"/>
        <v>0</v>
      </c>
      <c r="CC50" s="175">
        <f t="shared" si="3"/>
        <v>0</v>
      </c>
      <c r="CD50" s="175">
        <f t="shared" si="3"/>
        <v>0</v>
      </c>
      <c r="CE50" s="175">
        <f t="shared" si="3"/>
        <v>0</v>
      </c>
      <c r="CF50" s="175">
        <f t="shared" si="3"/>
        <v>0</v>
      </c>
      <c r="CG50" s="175">
        <f t="shared" si="3"/>
        <v>0</v>
      </c>
      <c r="CH50" s="175">
        <f t="shared" si="3"/>
        <v>0</v>
      </c>
      <c r="CI50" s="175">
        <f t="shared" si="3"/>
        <v>0</v>
      </c>
      <c r="CJ50" s="175">
        <f t="shared" si="3"/>
        <v>0</v>
      </c>
      <c r="CK50" s="175">
        <f t="shared" si="3"/>
        <v>0</v>
      </c>
      <c r="CL50" s="175">
        <f t="shared" si="3"/>
        <v>0</v>
      </c>
      <c r="CM50" s="175">
        <f t="shared" si="3"/>
        <v>0</v>
      </c>
      <c r="CN50" s="175">
        <f t="shared" si="3"/>
        <v>0</v>
      </c>
      <c r="CO50" s="175">
        <f t="shared" si="3"/>
        <v>0</v>
      </c>
      <c r="CP50" s="175">
        <f t="shared" si="3"/>
        <v>0</v>
      </c>
      <c r="CQ50" s="175">
        <f t="shared" si="3"/>
        <v>0</v>
      </c>
      <c r="CR50" s="175">
        <f t="shared" si="3"/>
        <v>0</v>
      </c>
      <c r="CS50" s="175">
        <f t="shared" si="3"/>
        <v>0</v>
      </c>
      <c r="CT50" s="175">
        <f t="shared" si="3"/>
        <v>0</v>
      </c>
      <c r="CU50" s="175">
        <f t="shared" si="3"/>
        <v>0</v>
      </c>
      <c r="CV50" s="175">
        <f t="shared" si="3"/>
        <v>0</v>
      </c>
      <c r="CW50" s="175">
        <f t="shared" si="3"/>
        <v>0</v>
      </c>
      <c r="CX50" s="175">
        <f t="shared" si="3"/>
        <v>0</v>
      </c>
      <c r="CY50" s="175">
        <f t="shared" si="3"/>
        <v>0</v>
      </c>
    </row>
    <row r="51" spans="1:117" ht="15.75" customHeight="1" x14ac:dyDescent="0.3">
      <c r="A51" s="14" t="s">
        <v>275</v>
      </c>
    </row>
    <row r="52" spans="1:117" ht="15.75" customHeight="1" x14ac:dyDescent="0.25"/>
    <row r="53" spans="1:117" ht="15.75" customHeight="1" x14ac:dyDescent="0.35">
      <c r="A53" s="10" t="s">
        <v>276</v>
      </c>
      <c r="B53" s="10"/>
      <c r="C53" s="11">
        <v>0</v>
      </c>
      <c r="D53" s="11">
        <v>1</v>
      </c>
      <c r="E53" s="11">
        <v>2</v>
      </c>
      <c r="F53" s="11">
        <v>3</v>
      </c>
      <c r="G53" s="11">
        <v>4</v>
      </c>
      <c r="H53" s="11">
        <v>5</v>
      </c>
      <c r="I53" s="11">
        <v>6</v>
      </c>
      <c r="J53" s="11">
        <v>7</v>
      </c>
      <c r="K53" s="11">
        <v>8</v>
      </c>
      <c r="L53" s="11">
        <v>9</v>
      </c>
      <c r="M53" s="11">
        <v>10</v>
      </c>
      <c r="N53" s="11">
        <v>11</v>
      </c>
      <c r="O53" s="11">
        <v>12</v>
      </c>
      <c r="P53" s="11">
        <v>13</v>
      </c>
      <c r="Q53" s="11">
        <v>14</v>
      </c>
      <c r="R53" s="11">
        <v>15</v>
      </c>
      <c r="S53" s="11">
        <v>16</v>
      </c>
      <c r="T53" s="11">
        <v>17</v>
      </c>
      <c r="U53" s="11">
        <v>18</v>
      </c>
      <c r="V53" s="11">
        <v>19</v>
      </c>
      <c r="W53" s="11">
        <v>20</v>
      </c>
      <c r="X53" s="11">
        <v>21</v>
      </c>
      <c r="Y53" s="11">
        <v>22</v>
      </c>
      <c r="Z53" s="11">
        <v>23</v>
      </c>
      <c r="AA53" s="11">
        <v>24</v>
      </c>
      <c r="AB53" s="11">
        <v>25</v>
      </c>
      <c r="AC53" s="11">
        <v>26</v>
      </c>
      <c r="AD53" s="11">
        <v>27</v>
      </c>
      <c r="AE53" s="11">
        <v>28</v>
      </c>
      <c r="AF53" s="11">
        <v>29</v>
      </c>
      <c r="AG53" s="11">
        <v>30</v>
      </c>
      <c r="AH53" s="11">
        <v>31</v>
      </c>
      <c r="AI53" s="11">
        <v>32</v>
      </c>
      <c r="AJ53" s="11">
        <v>33</v>
      </c>
      <c r="AK53" s="11">
        <v>34</v>
      </c>
      <c r="AL53" s="11">
        <v>35</v>
      </c>
      <c r="AM53" s="11">
        <v>36</v>
      </c>
      <c r="AN53" s="11">
        <v>37</v>
      </c>
      <c r="AO53" s="11">
        <v>38</v>
      </c>
      <c r="AP53" s="11">
        <v>39</v>
      </c>
      <c r="AQ53" s="11">
        <v>40</v>
      </c>
      <c r="AR53" s="11">
        <v>41</v>
      </c>
      <c r="AS53" s="11">
        <v>42</v>
      </c>
      <c r="AT53" s="11">
        <v>43</v>
      </c>
      <c r="AU53" s="11">
        <v>44</v>
      </c>
      <c r="AV53" s="11">
        <v>45</v>
      </c>
      <c r="AW53" s="11">
        <v>46</v>
      </c>
      <c r="AX53" s="11">
        <v>47</v>
      </c>
      <c r="AY53" s="11">
        <v>48</v>
      </c>
      <c r="AZ53" s="11">
        <v>49</v>
      </c>
      <c r="BA53" s="11">
        <v>50</v>
      </c>
      <c r="BB53" s="11">
        <v>51</v>
      </c>
      <c r="BC53" s="11">
        <v>52</v>
      </c>
      <c r="BD53" s="11">
        <v>53</v>
      </c>
      <c r="BE53" s="11">
        <v>54</v>
      </c>
      <c r="BF53" s="11">
        <v>55</v>
      </c>
      <c r="BG53" s="11">
        <v>56</v>
      </c>
      <c r="BH53" s="11">
        <v>57</v>
      </c>
      <c r="BI53" s="11">
        <v>58</v>
      </c>
      <c r="BJ53" s="11">
        <v>59</v>
      </c>
      <c r="BK53" s="11">
        <v>60</v>
      </c>
      <c r="BL53" s="11">
        <v>61</v>
      </c>
      <c r="BM53" s="11">
        <v>62</v>
      </c>
      <c r="BN53" s="11">
        <v>63</v>
      </c>
      <c r="BO53" s="11">
        <v>64</v>
      </c>
      <c r="BP53" s="11">
        <v>65</v>
      </c>
      <c r="BQ53" s="11">
        <v>66</v>
      </c>
      <c r="BR53" s="11">
        <v>67</v>
      </c>
      <c r="BS53" s="11">
        <v>68</v>
      </c>
      <c r="BT53" s="11">
        <v>69</v>
      </c>
      <c r="BU53" s="11">
        <v>70</v>
      </c>
      <c r="BV53" s="11">
        <v>71</v>
      </c>
      <c r="BW53" s="11">
        <v>72</v>
      </c>
      <c r="BX53" s="11">
        <v>73</v>
      </c>
      <c r="BY53" s="11">
        <v>74</v>
      </c>
      <c r="BZ53" s="11">
        <v>75</v>
      </c>
      <c r="CA53" s="11">
        <v>76</v>
      </c>
      <c r="CB53" s="11">
        <v>77</v>
      </c>
      <c r="CC53" s="11">
        <v>78</v>
      </c>
      <c r="CD53" s="11">
        <v>79</v>
      </c>
      <c r="CE53" s="11">
        <v>80</v>
      </c>
      <c r="CF53" s="11">
        <v>81</v>
      </c>
      <c r="CG53" s="11">
        <v>82</v>
      </c>
      <c r="CH53" s="11">
        <v>83</v>
      </c>
      <c r="CI53" s="11">
        <v>84</v>
      </c>
      <c r="CJ53" s="11">
        <v>85</v>
      </c>
      <c r="CK53" s="11">
        <v>86</v>
      </c>
      <c r="CL53" s="11">
        <v>87</v>
      </c>
      <c r="CM53" s="11">
        <v>88</v>
      </c>
      <c r="CN53" s="11">
        <v>89</v>
      </c>
      <c r="CO53" s="11">
        <v>90</v>
      </c>
      <c r="CP53" s="11">
        <v>91</v>
      </c>
      <c r="CQ53" s="11">
        <v>92</v>
      </c>
      <c r="CR53" s="11">
        <v>93</v>
      </c>
      <c r="CS53" s="11">
        <v>94</v>
      </c>
      <c r="CT53" s="11">
        <v>95</v>
      </c>
      <c r="CU53" s="11">
        <v>96</v>
      </c>
      <c r="CV53" s="11">
        <v>97</v>
      </c>
      <c r="CW53" s="11">
        <v>98</v>
      </c>
      <c r="CX53" s="11">
        <v>99</v>
      </c>
      <c r="CY53" s="11">
        <v>100</v>
      </c>
    </row>
    <row r="54" spans="1:117" ht="15.75" customHeight="1" x14ac:dyDescent="0.3">
      <c r="A54" s="14" t="s">
        <v>211</v>
      </c>
      <c r="C54" s="19">
        <f>-(C13+C19)</f>
        <v>0</v>
      </c>
      <c r="D54" s="19">
        <f t="shared" ref="D54:CY54" si="4">D50-D32</f>
        <v>0</v>
      </c>
      <c r="E54" s="19">
        <f t="shared" si="4"/>
        <v>0</v>
      </c>
      <c r="F54" s="19">
        <f t="shared" si="4"/>
        <v>0</v>
      </c>
      <c r="G54" s="19">
        <f t="shared" si="4"/>
        <v>0</v>
      </c>
      <c r="H54" s="19">
        <f t="shared" si="4"/>
        <v>0</v>
      </c>
      <c r="I54" s="19">
        <f t="shared" si="4"/>
        <v>0</v>
      </c>
      <c r="J54" s="19">
        <f t="shared" si="4"/>
        <v>0</v>
      </c>
      <c r="K54" s="19">
        <f t="shared" si="4"/>
        <v>0</v>
      </c>
      <c r="L54" s="19">
        <f t="shared" si="4"/>
        <v>0</v>
      </c>
      <c r="M54" s="19">
        <f t="shared" si="4"/>
        <v>0</v>
      </c>
      <c r="N54" s="19">
        <f t="shared" si="4"/>
        <v>0</v>
      </c>
      <c r="O54" s="19">
        <f t="shared" si="4"/>
        <v>0</v>
      </c>
      <c r="P54" s="19">
        <f t="shared" si="4"/>
        <v>0</v>
      </c>
      <c r="Q54" s="19">
        <f t="shared" si="4"/>
        <v>0</v>
      </c>
      <c r="R54" s="19">
        <f t="shared" si="4"/>
        <v>0</v>
      </c>
      <c r="S54" s="19">
        <f t="shared" si="4"/>
        <v>0</v>
      </c>
      <c r="T54" s="19">
        <f t="shared" si="4"/>
        <v>0</v>
      </c>
      <c r="U54" s="19">
        <f t="shared" si="4"/>
        <v>0</v>
      </c>
      <c r="V54" s="19">
        <f t="shared" si="4"/>
        <v>0</v>
      </c>
      <c r="W54" s="19">
        <f t="shared" si="4"/>
        <v>0</v>
      </c>
      <c r="X54" s="19">
        <f t="shared" si="4"/>
        <v>0</v>
      </c>
      <c r="Y54" s="19">
        <f t="shared" si="4"/>
        <v>0</v>
      </c>
      <c r="Z54" s="19">
        <f t="shared" si="4"/>
        <v>0</v>
      </c>
      <c r="AA54" s="19">
        <f t="shared" si="4"/>
        <v>0</v>
      </c>
      <c r="AB54" s="19">
        <f t="shared" si="4"/>
        <v>0</v>
      </c>
      <c r="AC54" s="19">
        <f t="shared" si="4"/>
        <v>0</v>
      </c>
      <c r="AD54" s="19">
        <f t="shared" si="4"/>
        <v>0</v>
      </c>
      <c r="AE54" s="19">
        <f t="shared" si="4"/>
        <v>0</v>
      </c>
      <c r="AF54" s="19">
        <f t="shared" si="4"/>
        <v>0</v>
      </c>
      <c r="AG54" s="19">
        <f t="shared" si="4"/>
        <v>0</v>
      </c>
      <c r="AH54" s="19">
        <f t="shared" si="4"/>
        <v>0</v>
      </c>
      <c r="AI54" s="19">
        <f t="shared" si="4"/>
        <v>0</v>
      </c>
      <c r="AJ54" s="19">
        <f t="shared" si="4"/>
        <v>0</v>
      </c>
      <c r="AK54" s="19">
        <f t="shared" si="4"/>
        <v>0</v>
      </c>
      <c r="AL54" s="19">
        <f t="shared" si="4"/>
        <v>0</v>
      </c>
      <c r="AM54" s="19">
        <f t="shared" si="4"/>
        <v>0</v>
      </c>
      <c r="AN54" s="19">
        <f t="shared" si="4"/>
        <v>0</v>
      </c>
      <c r="AO54" s="19">
        <f t="shared" si="4"/>
        <v>0</v>
      </c>
      <c r="AP54" s="19">
        <f t="shared" si="4"/>
        <v>0</v>
      </c>
      <c r="AQ54" s="19">
        <f t="shared" si="4"/>
        <v>0</v>
      </c>
      <c r="AR54" s="19">
        <f t="shared" si="4"/>
        <v>0</v>
      </c>
      <c r="AS54" s="19">
        <f t="shared" si="4"/>
        <v>0</v>
      </c>
      <c r="AT54" s="19">
        <f t="shared" si="4"/>
        <v>0</v>
      </c>
      <c r="AU54" s="19">
        <f t="shared" si="4"/>
        <v>0</v>
      </c>
      <c r="AV54" s="19">
        <f t="shared" si="4"/>
        <v>0</v>
      </c>
      <c r="AW54" s="19">
        <f t="shared" si="4"/>
        <v>0</v>
      </c>
      <c r="AX54" s="19">
        <f t="shared" si="4"/>
        <v>0</v>
      </c>
      <c r="AY54" s="19">
        <f t="shared" si="4"/>
        <v>0</v>
      </c>
      <c r="AZ54" s="19">
        <f t="shared" si="4"/>
        <v>0</v>
      </c>
      <c r="BA54" s="19">
        <f t="shared" si="4"/>
        <v>0</v>
      </c>
      <c r="BB54" s="19">
        <f t="shared" si="4"/>
        <v>0</v>
      </c>
      <c r="BC54" s="19">
        <f t="shared" si="4"/>
        <v>0</v>
      </c>
      <c r="BD54" s="19">
        <f t="shared" si="4"/>
        <v>0</v>
      </c>
      <c r="BE54" s="19">
        <f t="shared" si="4"/>
        <v>0</v>
      </c>
      <c r="BF54" s="19">
        <f t="shared" si="4"/>
        <v>0</v>
      </c>
      <c r="BG54" s="19">
        <f t="shared" si="4"/>
        <v>0</v>
      </c>
      <c r="BH54" s="19">
        <f t="shared" si="4"/>
        <v>0</v>
      </c>
      <c r="BI54" s="19">
        <f t="shared" si="4"/>
        <v>0</v>
      </c>
      <c r="BJ54" s="19">
        <f t="shared" si="4"/>
        <v>0</v>
      </c>
      <c r="BK54" s="19">
        <f t="shared" si="4"/>
        <v>0</v>
      </c>
      <c r="BL54" s="19">
        <f t="shared" si="4"/>
        <v>0</v>
      </c>
      <c r="BM54" s="19">
        <f t="shared" si="4"/>
        <v>0</v>
      </c>
      <c r="BN54" s="19">
        <f t="shared" si="4"/>
        <v>0</v>
      </c>
      <c r="BO54" s="19">
        <f t="shared" si="4"/>
        <v>0</v>
      </c>
      <c r="BP54" s="19">
        <f t="shared" si="4"/>
        <v>0</v>
      </c>
      <c r="BQ54" s="19">
        <f t="shared" si="4"/>
        <v>0</v>
      </c>
      <c r="BR54" s="19">
        <f t="shared" si="4"/>
        <v>0</v>
      </c>
      <c r="BS54" s="19">
        <f t="shared" si="4"/>
        <v>0</v>
      </c>
      <c r="BT54" s="19">
        <f t="shared" si="4"/>
        <v>0</v>
      </c>
      <c r="BU54" s="19">
        <f t="shared" si="4"/>
        <v>0</v>
      </c>
      <c r="BV54" s="19">
        <f t="shared" si="4"/>
        <v>0</v>
      </c>
      <c r="BW54" s="19">
        <f t="shared" si="4"/>
        <v>0</v>
      </c>
      <c r="BX54" s="19">
        <f t="shared" si="4"/>
        <v>0</v>
      </c>
      <c r="BY54" s="19">
        <f t="shared" si="4"/>
        <v>0</v>
      </c>
      <c r="BZ54" s="19">
        <f t="shared" si="4"/>
        <v>0</v>
      </c>
      <c r="CA54" s="19">
        <f t="shared" si="4"/>
        <v>0</v>
      </c>
      <c r="CB54" s="19">
        <f t="shared" si="4"/>
        <v>0</v>
      </c>
      <c r="CC54" s="19">
        <f t="shared" si="4"/>
        <v>0</v>
      </c>
      <c r="CD54" s="19">
        <f t="shared" si="4"/>
        <v>0</v>
      </c>
      <c r="CE54" s="19">
        <f t="shared" si="4"/>
        <v>0</v>
      </c>
      <c r="CF54" s="19">
        <f t="shared" si="4"/>
        <v>0</v>
      </c>
      <c r="CG54" s="19">
        <f t="shared" si="4"/>
        <v>0</v>
      </c>
      <c r="CH54" s="19">
        <f t="shared" si="4"/>
        <v>0</v>
      </c>
      <c r="CI54" s="19">
        <f t="shared" si="4"/>
        <v>0</v>
      </c>
      <c r="CJ54" s="19">
        <f t="shared" si="4"/>
        <v>0</v>
      </c>
      <c r="CK54" s="19">
        <f t="shared" si="4"/>
        <v>0</v>
      </c>
      <c r="CL54" s="19">
        <f t="shared" si="4"/>
        <v>0</v>
      </c>
      <c r="CM54" s="19">
        <f t="shared" si="4"/>
        <v>0</v>
      </c>
      <c r="CN54" s="19">
        <f t="shared" si="4"/>
        <v>0</v>
      </c>
      <c r="CO54" s="19">
        <f t="shared" si="4"/>
        <v>0</v>
      </c>
      <c r="CP54" s="19">
        <f t="shared" si="4"/>
        <v>0</v>
      </c>
      <c r="CQ54" s="19">
        <f t="shared" si="4"/>
        <v>0</v>
      </c>
      <c r="CR54" s="19">
        <f t="shared" si="4"/>
        <v>0</v>
      </c>
      <c r="CS54" s="19">
        <f t="shared" si="4"/>
        <v>0</v>
      </c>
      <c r="CT54" s="19">
        <f t="shared" si="4"/>
        <v>0</v>
      </c>
      <c r="CU54" s="19">
        <f t="shared" si="4"/>
        <v>0</v>
      </c>
      <c r="CV54" s="19">
        <f t="shared" si="4"/>
        <v>0</v>
      </c>
      <c r="CW54" s="19">
        <f t="shared" si="4"/>
        <v>0</v>
      </c>
      <c r="CX54" s="19">
        <f t="shared" si="4"/>
        <v>0</v>
      </c>
      <c r="CY54" s="19">
        <f t="shared" si="4"/>
        <v>0</v>
      </c>
    </row>
    <row r="55" spans="1:117" ht="15.75" customHeight="1" x14ac:dyDescent="0.3">
      <c r="A55" s="14"/>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row>
    <row r="56" spans="1:117" ht="15.75" customHeight="1" x14ac:dyDescent="0.3">
      <c r="A56" s="14" t="s">
        <v>269</v>
      </c>
      <c r="C56" s="19">
        <f>SUM(C54:CY54)</f>
        <v>0</v>
      </c>
      <c r="E56" s="1" t="s">
        <v>219</v>
      </c>
      <c r="F56" s="187">
        <f t="array" ref="F56">NPV('Economische variabelen'!C5,CALC_Bos!C54:CY54)</f>
        <v>0</v>
      </c>
    </row>
    <row r="57" spans="1:117" ht="15.75" customHeight="1" x14ac:dyDescent="0.3">
      <c r="A57" s="14" t="s">
        <v>278</v>
      </c>
      <c r="C57" s="20" t="e">
        <f>C56/(B35+B43)</f>
        <v>#DIV/0!</v>
      </c>
      <c r="E57" s="1" t="s">
        <v>279</v>
      </c>
      <c r="F57" s="187">
        <f>IF(F56=0,0,F56/(B35+B43))</f>
        <v>0</v>
      </c>
      <c r="M57" s="200">
        <f>SUM(C54:CG54)</f>
        <v>0</v>
      </c>
    </row>
    <row r="58" spans="1:117" ht="15.75" customHeight="1" x14ac:dyDescent="0.3">
      <c r="A58" s="14"/>
      <c r="B58" s="1"/>
      <c r="C58" s="20"/>
      <c r="D58" s="1"/>
      <c r="E58" s="1"/>
      <c r="F58" s="187"/>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row>
    <row r="59" spans="1:117" ht="15.75" customHeight="1" x14ac:dyDescent="0.25"/>
    <row r="60" spans="1:117" ht="15.75" customHeight="1" x14ac:dyDescent="0.25"/>
    <row r="61" spans="1:117" ht="15.75" customHeight="1" x14ac:dyDescent="0.25"/>
    <row r="62" spans="1:117" ht="15.75" customHeight="1" x14ac:dyDescent="0.4">
      <c r="A62" s="5" t="s">
        <v>298</v>
      </c>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row>
    <row r="63" spans="1:117"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row>
    <row r="64" spans="1:117"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row>
    <row r="65" spans="1:117" ht="15.75" customHeight="1" x14ac:dyDescent="0.35">
      <c r="A65" s="10" t="s">
        <v>45</v>
      </c>
      <c r="B65" s="10" t="s">
        <v>161</v>
      </c>
      <c r="C65" s="11" t="s">
        <v>75</v>
      </c>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
      <c r="DA65" s="1"/>
      <c r="DB65" s="1"/>
      <c r="DC65" s="1"/>
      <c r="DD65" s="1"/>
      <c r="DE65" s="1"/>
      <c r="DF65" s="1"/>
      <c r="DG65" s="1"/>
      <c r="DH65" s="1"/>
      <c r="DI65" s="1"/>
      <c r="DJ65" s="1"/>
      <c r="DK65" s="1"/>
      <c r="DL65" s="1"/>
      <c r="DM65" s="1"/>
    </row>
    <row r="66" spans="1:117" ht="15.75" customHeight="1" x14ac:dyDescent="0.35">
      <c r="A66" s="11" t="s">
        <v>100</v>
      </c>
      <c r="B66" s="10"/>
      <c r="C66" s="11">
        <v>0</v>
      </c>
      <c r="D66" s="11">
        <v>1</v>
      </c>
      <c r="E66" s="11">
        <v>2</v>
      </c>
      <c r="F66" s="11">
        <v>3</v>
      </c>
      <c r="G66" s="11">
        <v>4</v>
      </c>
      <c r="H66" s="11">
        <v>5</v>
      </c>
      <c r="I66" s="11">
        <v>6</v>
      </c>
      <c r="J66" s="11">
        <v>7</v>
      </c>
      <c r="K66" s="11">
        <v>8</v>
      </c>
      <c r="L66" s="11">
        <v>9</v>
      </c>
      <c r="M66" s="11">
        <v>10</v>
      </c>
      <c r="N66" s="11">
        <v>11</v>
      </c>
      <c r="O66" s="11">
        <v>12</v>
      </c>
      <c r="P66" s="11">
        <v>13</v>
      </c>
      <c r="Q66" s="11">
        <v>14</v>
      </c>
      <c r="R66" s="11">
        <v>15</v>
      </c>
      <c r="S66" s="11">
        <v>16</v>
      </c>
      <c r="T66" s="11">
        <v>17</v>
      </c>
      <c r="U66" s="11">
        <v>18</v>
      </c>
      <c r="V66" s="11">
        <v>19</v>
      </c>
      <c r="W66" s="11">
        <v>20</v>
      </c>
      <c r="X66" s="11">
        <v>21</v>
      </c>
      <c r="Y66" s="11">
        <v>22</v>
      </c>
      <c r="Z66" s="11">
        <v>23</v>
      </c>
      <c r="AA66" s="11">
        <v>24</v>
      </c>
      <c r="AB66" s="11">
        <v>25</v>
      </c>
      <c r="AC66" s="11">
        <v>26</v>
      </c>
      <c r="AD66" s="11">
        <v>27</v>
      </c>
      <c r="AE66" s="11">
        <v>28</v>
      </c>
      <c r="AF66" s="11">
        <v>29</v>
      </c>
      <c r="AG66" s="11">
        <v>30</v>
      </c>
      <c r="AH66" s="11">
        <v>31</v>
      </c>
      <c r="AI66" s="11">
        <v>32</v>
      </c>
      <c r="AJ66" s="11">
        <v>33</v>
      </c>
      <c r="AK66" s="11">
        <v>34</v>
      </c>
      <c r="AL66" s="11">
        <v>35</v>
      </c>
      <c r="AM66" s="11">
        <v>36</v>
      </c>
      <c r="AN66" s="11">
        <v>37</v>
      </c>
      <c r="AO66" s="11">
        <v>38</v>
      </c>
      <c r="AP66" s="11">
        <v>39</v>
      </c>
      <c r="AQ66" s="11">
        <v>40</v>
      </c>
      <c r="AR66" s="11">
        <v>41</v>
      </c>
      <c r="AS66" s="11">
        <v>42</v>
      </c>
      <c r="AT66" s="11">
        <v>43</v>
      </c>
      <c r="AU66" s="11">
        <v>44</v>
      </c>
      <c r="AV66" s="11">
        <v>45</v>
      </c>
      <c r="AW66" s="11">
        <v>46</v>
      </c>
      <c r="AX66" s="11">
        <v>47</v>
      </c>
      <c r="AY66" s="11">
        <v>48</v>
      </c>
      <c r="AZ66" s="11">
        <v>49</v>
      </c>
      <c r="BA66" s="11">
        <v>50</v>
      </c>
      <c r="BB66" s="11">
        <v>51</v>
      </c>
      <c r="BC66" s="11">
        <v>52</v>
      </c>
      <c r="BD66" s="11">
        <v>53</v>
      </c>
      <c r="BE66" s="11">
        <v>54</v>
      </c>
      <c r="BF66" s="11">
        <v>55</v>
      </c>
      <c r="BG66" s="11">
        <v>56</v>
      </c>
      <c r="BH66" s="11">
        <v>57</v>
      </c>
      <c r="BI66" s="11">
        <v>58</v>
      </c>
      <c r="BJ66" s="11">
        <v>59</v>
      </c>
      <c r="BK66" s="11">
        <v>60</v>
      </c>
      <c r="BL66" s="11">
        <v>61</v>
      </c>
      <c r="BM66" s="11">
        <v>62</v>
      </c>
      <c r="BN66" s="11">
        <v>63</v>
      </c>
      <c r="BO66" s="11">
        <v>64</v>
      </c>
      <c r="BP66" s="11">
        <v>65</v>
      </c>
      <c r="BQ66" s="11">
        <v>66</v>
      </c>
      <c r="BR66" s="11">
        <v>67</v>
      </c>
      <c r="BS66" s="11">
        <v>68</v>
      </c>
      <c r="BT66" s="11">
        <v>69</v>
      </c>
      <c r="BU66" s="11">
        <v>70</v>
      </c>
      <c r="BV66" s="11">
        <v>71</v>
      </c>
      <c r="BW66" s="11">
        <v>72</v>
      </c>
      <c r="BX66" s="11">
        <v>73</v>
      </c>
      <c r="BY66" s="11">
        <v>74</v>
      </c>
      <c r="BZ66" s="11">
        <v>75</v>
      </c>
      <c r="CA66" s="11">
        <v>76</v>
      </c>
      <c r="CB66" s="11">
        <v>77</v>
      </c>
      <c r="CC66" s="11">
        <v>78</v>
      </c>
      <c r="CD66" s="11">
        <v>79</v>
      </c>
      <c r="CE66" s="11">
        <v>80</v>
      </c>
      <c r="CF66" s="11">
        <v>81</v>
      </c>
      <c r="CG66" s="11">
        <v>82</v>
      </c>
      <c r="CH66" s="11">
        <v>83</v>
      </c>
      <c r="CI66" s="11">
        <v>84</v>
      </c>
      <c r="CJ66" s="11">
        <v>85</v>
      </c>
      <c r="CK66" s="11">
        <v>86</v>
      </c>
      <c r="CL66" s="11">
        <v>87</v>
      </c>
      <c r="CM66" s="11">
        <v>88</v>
      </c>
      <c r="CN66" s="11">
        <v>89</v>
      </c>
      <c r="CO66" s="11">
        <v>90</v>
      </c>
      <c r="CP66" s="11">
        <v>91</v>
      </c>
      <c r="CQ66" s="11">
        <v>92</v>
      </c>
      <c r="CR66" s="11">
        <v>93</v>
      </c>
      <c r="CS66" s="11">
        <v>94</v>
      </c>
      <c r="CT66" s="11">
        <v>95</v>
      </c>
      <c r="CU66" s="11">
        <v>96</v>
      </c>
      <c r="CV66" s="11">
        <v>97</v>
      </c>
      <c r="CW66" s="11">
        <v>98</v>
      </c>
      <c r="CX66" s="11">
        <v>99</v>
      </c>
      <c r="CY66" s="11">
        <v>100</v>
      </c>
      <c r="CZ66" s="1"/>
      <c r="DA66" s="1"/>
      <c r="DB66" s="1"/>
      <c r="DC66" s="1"/>
      <c r="DD66" s="1"/>
      <c r="DE66" s="1"/>
      <c r="DF66" s="1"/>
      <c r="DG66" s="1"/>
      <c r="DH66" s="1"/>
      <c r="DI66" s="1"/>
      <c r="DJ66" s="1"/>
      <c r="DK66" s="1"/>
      <c r="DL66" s="1"/>
      <c r="DM66" s="1"/>
    </row>
    <row r="67" spans="1:117" ht="15.75" customHeight="1" x14ac:dyDescent="0.3">
      <c r="A67" s="14" t="s">
        <v>261</v>
      </c>
      <c r="B67" s="174">
        <f>'Economische variabelen'!I217</f>
        <v>1920</v>
      </c>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row>
    <row r="68" spans="1:117" ht="15.75" customHeight="1" x14ac:dyDescent="0.3">
      <c r="A68" s="14" t="s">
        <v>47</v>
      </c>
      <c r="B68" s="174">
        <f>'Economische variabelen'!I218</f>
        <v>0</v>
      </c>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row>
    <row r="69" spans="1:117" ht="15.75" customHeight="1" x14ac:dyDescent="0.3">
      <c r="A69" s="7" t="s">
        <v>65</v>
      </c>
      <c r="B69" s="174">
        <f>SUM(B67:B68)</f>
        <v>1920</v>
      </c>
      <c r="C69" s="176">
        <f>B69*('Invoer - uitgebreid'!F24+0.5*'Invoer - uitgebreid'!F26)</f>
        <v>0</v>
      </c>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row>
    <row r="70" spans="1:117" ht="15.75" customHeight="1" x14ac:dyDescent="0.3">
      <c r="A70" s="14"/>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row>
    <row r="71" spans="1:117" ht="15.75" customHeight="1" x14ac:dyDescent="0.35">
      <c r="A71" s="11" t="s">
        <v>111</v>
      </c>
      <c r="B71" s="10"/>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row>
    <row r="72" spans="1:117" ht="15.75" customHeight="1" x14ac:dyDescent="0.3">
      <c r="A72" s="14" t="s">
        <v>261</v>
      </c>
      <c r="B72" s="174">
        <f>'Economische variabelen'!I217</f>
        <v>1920</v>
      </c>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row>
    <row r="73" spans="1:117" ht="15.75" customHeight="1" x14ac:dyDescent="0.3">
      <c r="A73" s="14" t="s">
        <v>47</v>
      </c>
      <c r="B73" s="174">
        <f>'Economische variabelen'!I218</f>
        <v>0</v>
      </c>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row>
    <row r="74" spans="1:117"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row>
    <row r="75" spans="1:117" ht="15.75" customHeight="1" x14ac:dyDescent="0.3">
      <c r="A75" s="7" t="s">
        <v>65</v>
      </c>
      <c r="B75" s="174">
        <f>SUM(B67:B68)</f>
        <v>1920</v>
      </c>
      <c r="C75" s="176">
        <f>B75*('Invoer - uitgebreid'!F25+0.5*'Invoer - uitgebreid'!F26)</f>
        <v>0</v>
      </c>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row>
    <row r="76" spans="1:117"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row>
    <row r="77" spans="1:117" ht="15.75" customHeight="1" x14ac:dyDescent="0.35">
      <c r="A77" s="10" t="s">
        <v>48</v>
      </c>
      <c r="B77" s="10" t="s">
        <v>161</v>
      </c>
      <c r="C77" s="11">
        <v>0</v>
      </c>
      <c r="D77" s="11">
        <v>1</v>
      </c>
      <c r="E77" s="11">
        <v>2</v>
      </c>
      <c r="F77" s="11">
        <v>3</v>
      </c>
      <c r="G77" s="11">
        <v>4</v>
      </c>
      <c r="H77" s="11">
        <v>5</v>
      </c>
      <c r="I77" s="11">
        <v>6</v>
      </c>
      <c r="J77" s="11">
        <v>7</v>
      </c>
      <c r="K77" s="11">
        <v>8</v>
      </c>
      <c r="L77" s="11">
        <v>9</v>
      </c>
      <c r="M77" s="11">
        <v>10</v>
      </c>
      <c r="N77" s="11">
        <v>11</v>
      </c>
      <c r="O77" s="11">
        <v>12</v>
      </c>
      <c r="P77" s="11">
        <v>13</v>
      </c>
      <c r="Q77" s="11">
        <v>14</v>
      </c>
      <c r="R77" s="11">
        <v>15</v>
      </c>
      <c r="S77" s="11">
        <v>16</v>
      </c>
      <c r="T77" s="11">
        <v>17</v>
      </c>
      <c r="U77" s="11">
        <v>18</v>
      </c>
      <c r="V77" s="11">
        <v>19</v>
      </c>
      <c r="W77" s="11">
        <v>20</v>
      </c>
      <c r="X77" s="11">
        <v>21</v>
      </c>
      <c r="Y77" s="11">
        <v>22</v>
      </c>
      <c r="Z77" s="11">
        <v>23</v>
      </c>
      <c r="AA77" s="11">
        <v>24</v>
      </c>
      <c r="AB77" s="11">
        <v>25</v>
      </c>
      <c r="AC77" s="11">
        <v>26</v>
      </c>
      <c r="AD77" s="11">
        <v>27</v>
      </c>
      <c r="AE77" s="11">
        <v>28</v>
      </c>
      <c r="AF77" s="11">
        <v>29</v>
      </c>
      <c r="AG77" s="11">
        <v>30</v>
      </c>
      <c r="AH77" s="11">
        <v>31</v>
      </c>
      <c r="AI77" s="11">
        <v>32</v>
      </c>
      <c r="AJ77" s="11">
        <v>33</v>
      </c>
      <c r="AK77" s="11">
        <v>34</v>
      </c>
      <c r="AL77" s="11">
        <v>35</v>
      </c>
      <c r="AM77" s="11">
        <v>36</v>
      </c>
      <c r="AN77" s="11">
        <v>37</v>
      </c>
      <c r="AO77" s="11">
        <v>38</v>
      </c>
      <c r="AP77" s="11">
        <v>39</v>
      </c>
      <c r="AQ77" s="11">
        <v>40</v>
      </c>
      <c r="AR77" s="11">
        <v>41</v>
      </c>
      <c r="AS77" s="11">
        <v>42</v>
      </c>
      <c r="AT77" s="11">
        <v>43</v>
      </c>
      <c r="AU77" s="11">
        <v>44</v>
      </c>
      <c r="AV77" s="11">
        <v>45</v>
      </c>
      <c r="AW77" s="11">
        <v>46</v>
      </c>
      <c r="AX77" s="11">
        <v>47</v>
      </c>
      <c r="AY77" s="11">
        <v>48</v>
      </c>
      <c r="AZ77" s="11">
        <v>49</v>
      </c>
      <c r="BA77" s="11">
        <v>50</v>
      </c>
      <c r="BB77" s="11">
        <v>51</v>
      </c>
      <c r="BC77" s="11">
        <v>52</v>
      </c>
      <c r="BD77" s="11">
        <v>53</v>
      </c>
      <c r="BE77" s="11">
        <v>54</v>
      </c>
      <c r="BF77" s="11">
        <v>55</v>
      </c>
      <c r="BG77" s="11">
        <v>56</v>
      </c>
      <c r="BH77" s="11">
        <v>57</v>
      </c>
      <c r="BI77" s="11">
        <v>58</v>
      </c>
      <c r="BJ77" s="11">
        <v>59</v>
      </c>
      <c r="BK77" s="11">
        <v>60</v>
      </c>
      <c r="BL77" s="11">
        <v>61</v>
      </c>
      <c r="BM77" s="11">
        <v>62</v>
      </c>
      <c r="BN77" s="11">
        <v>63</v>
      </c>
      <c r="BO77" s="11">
        <v>64</v>
      </c>
      <c r="BP77" s="11">
        <v>65</v>
      </c>
      <c r="BQ77" s="11">
        <v>66</v>
      </c>
      <c r="BR77" s="11">
        <v>67</v>
      </c>
      <c r="BS77" s="11">
        <v>68</v>
      </c>
      <c r="BT77" s="11">
        <v>69</v>
      </c>
      <c r="BU77" s="11">
        <v>70</v>
      </c>
      <c r="BV77" s="11">
        <v>71</v>
      </c>
      <c r="BW77" s="11">
        <v>72</v>
      </c>
      <c r="BX77" s="11">
        <v>73</v>
      </c>
      <c r="BY77" s="11">
        <v>74</v>
      </c>
      <c r="BZ77" s="11">
        <v>75</v>
      </c>
      <c r="CA77" s="11">
        <v>76</v>
      </c>
      <c r="CB77" s="11">
        <v>77</v>
      </c>
      <c r="CC77" s="11">
        <v>78</v>
      </c>
      <c r="CD77" s="11">
        <v>79</v>
      </c>
      <c r="CE77" s="11">
        <v>80</v>
      </c>
      <c r="CF77" s="11">
        <v>81</v>
      </c>
      <c r="CG77" s="11">
        <v>82</v>
      </c>
      <c r="CH77" s="11">
        <v>83</v>
      </c>
      <c r="CI77" s="11">
        <v>84</v>
      </c>
      <c r="CJ77" s="11">
        <v>85</v>
      </c>
      <c r="CK77" s="11">
        <v>86</v>
      </c>
      <c r="CL77" s="11">
        <v>87</v>
      </c>
      <c r="CM77" s="11">
        <v>88</v>
      </c>
      <c r="CN77" s="11">
        <v>89</v>
      </c>
      <c r="CO77" s="11">
        <v>90</v>
      </c>
      <c r="CP77" s="11">
        <v>91</v>
      </c>
      <c r="CQ77" s="11">
        <v>92</v>
      </c>
      <c r="CR77" s="11">
        <v>93</v>
      </c>
      <c r="CS77" s="11">
        <v>94</v>
      </c>
      <c r="CT77" s="11">
        <v>95</v>
      </c>
      <c r="CU77" s="11">
        <v>96</v>
      </c>
      <c r="CV77" s="11">
        <v>97</v>
      </c>
      <c r="CW77" s="11">
        <v>98</v>
      </c>
      <c r="CX77" s="11">
        <v>99</v>
      </c>
      <c r="CY77" s="11">
        <v>100</v>
      </c>
      <c r="CZ77" s="1"/>
      <c r="DA77" s="1"/>
      <c r="DB77" s="1"/>
      <c r="DC77" s="1"/>
      <c r="DD77" s="1"/>
      <c r="DE77" s="1"/>
      <c r="DF77" s="1"/>
      <c r="DG77" s="1"/>
      <c r="DH77" s="1"/>
      <c r="DI77" s="1"/>
      <c r="DJ77" s="1"/>
      <c r="DK77" s="1"/>
      <c r="DL77" s="1"/>
      <c r="DM77" s="1"/>
    </row>
    <row r="78" spans="1:117" ht="15.75" customHeight="1" x14ac:dyDescent="0.3">
      <c r="A78" s="11" t="s">
        <v>100</v>
      </c>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row>
    <row r="79" spans="1:117" ht="15.75" customHeight="1" x14ac:dyDescent="0.3">
      <c r="A79" s="14" t="s">
        <v>262</v>
      </c>
      <c r="B79" s="174">
        <f>'Economische variabelen'!I221</f>
        <v>0</v>
      </c>
      <c r="C79" s="1"/>
      <c r="D79" s="175">
        <f>IF(D66&lt;$E91,$B84*('Invoer - uitgebreid'!$F24+(0.5*'Invoer - uitgebreid'!$F26)),0)</f>
        <v>0</v>
      </c>
      <c r="E79" s="175">
        <f>IF(E66&lt;$E91,$B84*('Invoer - uitgebreid'!$F24+(0.5*'Invoer - uitgebreid'!$F26)),0)</f>
        <v>0</v>
      </c>
      <c r="F79" s="175">
        <f>IF(F66&lt;$E91,$B84*('Invoer - uitgebreid'!$F24+(0.5*'Invoer - uitgebreid'!$F26)),0)</f>
        <v>0</v>
      </c>
      <c r="G79" s="175">
        <f>IF(G66&lt;$E91,$B84*('Invoer - uitgebreid'!$F24+(0.5*'Invoer - uitgebreid'!$F26)),0)</f>
        <v>0</v>
      </c>
      <c r="H79" s="175">
        <f>IF(H66&lt;$E91,$B84*('Invoer - uitgebreid'!$F24+(0.5*'Invoer - uitgebreid'!$F26)),0)</f>
        <v>0</v>
      </c>
      <c r="I79" s="175">
        <f>IF(I66&lt;$E91,$B84*('Invoer - uitgebreid'!$F24+(0.5*'Invoer - uitgebreid'!$F26)),0)</f>
        <v>0</v>
      </c>
      <c r="J79" s="175">
        <f>IF(J66&lt;$E91,$B84*('Invoer - uitgebreid'!$F24+(0.5*'Invoer - uitgebreid'!$F26)),0)</f>
        <v>0</v>
      </c>
      <c r="K79" s="175">
        <f>IF(K66&lt;$E91,$B84*('Invoer - uitgebreid'!$F24+(0.5*'Invoer - uitgebreid'!$F26)),0)</f>
        <v>0</v>
      </c>
      <c r="L79" s="175">
        <f>IF(L66&lt;$E91,$B84*('Invoer - uitgebreid'!$F24+(0.5*'Invoer - uitgebreid'!$F26)),0)</f>
        <v>0</v>
      </c>
      <c r="M79" s="175">
        <f>IF(M66&lt;$E91,$B84*('Invoer - uitgebreid'!$F24+(0.5*'Invoer - uitgebreid'!$F26)),0)</f>
        <v>0</v>
      </c>
      <c r="N79" s="175">
        <f>IF(N66&lt;$E91,$B84*('Invoer - uitgebreid'!$F24+(0.5*'Invoer - uitgebreid'!$F26)),0)</f>
        <v>0</v>
      </c>
      <c r="O79" s="175">
        <f>IF(O66&lt;$E91,$B84*('Invoer - uitgebreid'!$F24+(0.5*'Invoer - uitgebreid'!$F26)),0)</f>
        <v>0</v>
      </c>
      <c r="P79" s="175">
        <f>IF(P66&lt;$E91,$B84*('Invoer - uitgebreid'!$F24+(0.5*'Invoer - uitgebreid'!$F26)),0)</f>
        <v>0</v>
      </c>
      <c r="Q79" s="175">
        <f>IF(Q66&lt;$E91,$B84*('Invoer - uitgebreid'!$F24+(0.5*'Invoer - uitgebreid'!$F26)),0)</f>
        <v>0</v>
      </c>
      <c r="R79" s="175">
        <f>IF(R66&lt;$E91,$B84*('Invoer - uitgebreid'!$F24+(0.5*'Invoer - uitgebreid'!$F26)),0)</f>
        <v>0</v>
      </c>
      <c r="S79" s="175">
        <f>IF(S66&lt;$E91,$B84*('Invoer - uitgebreid'!$F24+(0.5*'Invoer - uitgebreid'!$F26)),0)</f>
        <v>0</v>
      </c>
      <c r="T79" s="175">
        <f>IF(T66&lt;$E91,$B84*('Invoer - uitgebreid'!$F24+(0.5*'Invoer - uitgebreid'!$F26)),0)</f>
        <v>0</v>
      </c>
      <c r="U79" s="175">
        <f>IF(U66&lt;$E91,$B84*('Invoer - uitgebreid'!$F24+(0.5*'Invoer - uitgebreid'!$F26)),0)</f>
        <v>0</v>
      </c>
      <c r="V79" s="175">
        <f>IF(V66&lt;$E91,$B84*('Invoer - uitgebreid'!$F24+(0.5*'Invoer - uitgebreid'!$F26)),0)</f>
        <v>0</v>
      </c>
      <c r="W79" s="175">
        <f>IF(W66&lt;$E91,$B84*('Invoer - uitgebreid'!$F24+(0.5*'Invoer - uitgebreid'!$F26)),0)</f>
        <v>0</v>
      </c>
      <c r="X79" s="175">
        <f>IF(X66&lt;$E91,$B84*('Invoer - uitgebreid'!$F24+(0.5*'Invoer - uitgebreid'!$F26)),0)</f>
        <v>0</v>
      </c>
      <c r="Y79" s="175">
        <f>IF(Y66&lt;$E91,$B84*('Invoer - uitgebreid'!$F24+(0.5*'Invoer - uitgebreid'!$F26)),0)</f>
        <v>0</v>
      </c>
      <c r="Z79" s="175">
        <f>IF(Z66&lt;$E91,$B84*('Invoer - uitgebreid'!$F24+(0.5*'Invoer - uitgebreid'!$F26)),0)</f>
        <v>0</v>
      </c>
      <c r="AA79" s="175">
        <f>IF(AA66&lt;$E91,$B84*('Invoer - uitgebreid'!$F24+(0.5*'Invoer - uitgebreid'!$F26)),0)</f>
        <v>0</v>
      </c>
      <c r="AB79" s="175">
        <f>IF(AB66&lt;$E91,$B84*('Invoer - uitgebreid'!$F24+(0.5*'Invoer - uitgebreid'!$F26)),0)</f>
        <v>0</v>
      </c>
      <c r="AC79" s="175">
        <f>IF(AC66&lt;$E91,$B84*('Invoer - uitgebreid'!$F24+(0.5*'Invoer - uitgebreid'!$F26)),0)</f>
        <v>0</v>
      </c>
      <c r="AD79" s="175">
        <f>IF(AD66&lt;$E91,$B84*('Invoer - uitgebreid'!$F24+(0.5*'Invoer - uitgebreid'!$F26)),0)</f>
        <v>0</v>
      </c>
      <c r="AE79" s="175">
        <f>IF(AE66&lt;$E91,$B84*('Invoer - uitgebreid'!$F24+(0.5*'Invoer - uitgebreid'!$F26)),0)</f>
        <v>0</v>
      </c>
      <c r="AF79" s="175">
        <f>IF(AF66&lt;$E91,$B84*('Invoer - uitgebreid'!$F24+(0.5*'Invoer - uitgebreid'!$F26)),0)</f>
        <v>0</v>
      </c>
      <c r="AG79" s="175">
        <f>IF(AG66&lt;$E91,$B84*('Invoer - uitgebreid'!$F24+(0.5*'Invoer - uitgebreid'!$F26)),0)</f>
        <v>0</v>
      </c>
      <c r="AH79" s="175">
        <f>IF(AH66&lt;$E91,$B84*('Invoer - uitgebreid'!$F24+(0.5*'Invoer - uitgebreid'!$F26)),0)</f>
        <v>0</v>
      </c>
      <c r="AI79" s="175">
        <f>IF(AI66&lt;$E91,$B84*('Invoer - uitgebreid'!$F24+(0.5*'Invoer - uitgebreid'!$F26)),0)</f>
        <v>0</v>
      </c>
      <c r="AJ79" s="175">
        <f>IF(AJ66&lt;$E91,$B84*('Invoer - uitgebreid'!$F24+(0.5*'Invoer - uitgebreid'!$F26)),0)</f>
        <v>0</v>
      </c>
      <c r="AK79" s="175">
        <f>IF(AK66&lt;$E91,$B84*('Invoer - uitgebreid'!$F24+(0.5*'Invoer - uitgebreid'!$F26)),0)</f>
        <v>0</v>
      </c>
      <c r="AL79" s="175">
        <f>IF(AL66&lt;$E91,$B84*('Invoer - uitgebreid'!$F24+(0.5*'Invoer - uitgebreid'!$F26)),0)</f>
        <v>0</v>
      </c>
      <c r="AM79" s="175">
        <f>IF(AM66&lt;$E91,$B84*('Invoer - uitgebreid'!$F24+(0.5*'Invoer - uitgebreid'!$F26)),0)</f>
        <v>0</v>
      </c>
      <c r="AN79" s="175">
        <f>IF(AN66&lt;$E91,$B84*('Invoer - uitgebreid'!$F24+(0.5*'Invoer - uitgebreid'!$F26)),0)</f>
        <v>0</v>
      </c>
      <c r="AO79" s="175">
        <f>IF(AO66&lt;$E91,$B84*('Invoer - uitgebreid'!$F24+(0.5*'Invoer - uitgebreid'!$F26)),0)</f>
        <v>0</v>
      </c>
      <c r="AP79" s="175">
        <f>IF(AP66&lt;$E91,$B84*('Invoer - uitgebreid'!$F24+(0.5*'Invoer - uitgebreid'!$F26)),0)</f>
        <v>0</v>
      </c>
      <c r="AQ79" s="175">
        <f>IF(AQ66&lt;$E91,$B84*('Invoer - uitgebreid'!$F24+(0.5*'Invoer - uitgebreid'!$F26)),0)</f>
        <v>0</v>
      </c>
      <c r="AR79" s="175">
        <f>IF(AR66&lt;$E91,$B84*('Invoer - uitgebreid'!$F24+(0.5*'Invoer - uitgebreid'!$F26)),0)</f>
        <v>0</v>
      </c>
      <c r="AS79" s="175">
        <f>IF(AS66&lt;$E91,$B84*('Invoer - uitgebreid'!$F24+(0.5*'Invoer - uitgebreid'!$F26)),0)</f>
        <v>0</v>
      </c>
      <c r="AT79" s="175">
        <f>IF(AT66&lt;$E91,$B84*('Invoer - uitgebreid'!$F24+(0.5*'Invoer - uitgebreid'!$F26)),0)</f>
        <v>0</v>
      </c>
      <c r="AU79" s="175">
        <f>IF(AU66&lt;$E91,$B84*('Invoer - uitgebreid'!$F24+(0.5*'Invoer - uitgebreid'!$F26)),0)</f>
        <v>0</v>
      </c>
      <c r="AV79" s="175">
        <f>IF(AV66&lt;$E91,$B84*('Invoer - uitgebreid'!$F24+(0.5*'Invoer - uitgebreid'!$F26)),0)</f>
        <v>0</v>
      </c>
      <c r="AW79" s="175">
        <f>IF(AW66&lt;$E91,$B84*('Invoer - uitgebreid'!$F24+(0.5*'Invoer - uitgebreid'!$F26)),0)</f>
        <v>0</v>
      </c>
      <c r="AX79" s="175">
        <f>IF(AX66&lt;$E91,$B84*('Invoer - uitgebreid'!$F24+(0.5*'Invoer - uitgebreid'!$F26)),0)</f>
        <v>0</v>
      </c>
      <c r="AY79" s="175">
        <f>IF(AY66&lt;$E91,$B84*('Invoer - uitgebreid'!$F24+(0.5*'Invoer - uitgebreid'!$F26)),0)</f>
        <v>0</v>
      </c>
      <c r="AZ79" s="175">
        <f>IF(AZ66&lt;$E91,$B84*('Invoer - uitgebreid'!$F24+(0.5*'Invoer - uitgebreid'!$F26)),0)</f>
        <v>0</v>
      </c>
      <c r="BA79" s="175">
        <f>IF(BA66&lt;$E91,$B84*('Invoer - uitgebreid'!$F24+(0.5*'Invoer - uitgebreid'!$F26)),0)</f>
        <v>0</v>
      </c>
      <c r="BB79" s="175">
        <f>IF(BB66&lt;$E91,$B84*('Invoer - uitgebreid'!$F24+(0.5*'Invoer - uitgebreid'!$F26)),0)</f>
        <v>0</v>
      </c>
      <c r="BC79" s="175">
        <f>IF(BC66&lt;$E91,$B84*('Invoer - uitgebreid'!$F24+(0.5*'Invoer - uitgebreid'!$F26)),0)</f>
        <v>0</v>
      </c>
      <c r="BD79" s="175">
        <f>IF(BD66&lt;$E91,$B84*('Invoer - uitgebreid'!$F24+(0.5*'Invoer - uitgebreid'!$F26)),0)</f>
        <v>0</v>
      </c>
      <c r="BE79" s="175">
        <f>IF(BE66&lt;$E91,$B84*('Invoer - uitgebreid'!$F24+(0.5*'Invoer - uitgebreid'!$F26)),0)</f>
        <v>0</v>
      </c>
      <c r="BF79" s="175">
        <f>IF(BF66&lt;$E91,$B84*('Invoer - uitgebreid'!$F24+(0.5*'Invoer - uitgebreid'!$F26)),0)</f>
        <v>0</v>
      </c>
      <c r="BG79" s="175">
        <f>IF(BG66&lt;$E91,$B84*('Invoer - uitgebreid'!$F24+(0.5*'Invoer - uitgebreid'!$F26)),0)</f>
        <v>0</v>
      </c>
      <c r="BH79" s="175">
        <f>IF(BH66&lt;$E91,$B84*('Invoer - uitgebreid'!$F24+(0.5*'Invoer - uitgebreid'!$F26)),0)</f>
        <v>0</v>
      </c>
      <c r="BI79" s="175">
        <f>IF(BI66&lt;$E91,$B84*('Invoer - uitgebreid'!$F24+(0.5*'Invoer - uitgebreid'!$F26)),0)</f>
        <v>0</v>
      </c>
      <c r="BJ79" s="175">
        <f>IF(BJ66&lt;$E91,$B84*('Invoer - uitgebreid'!$F24+(0.5*'Invoer - uitgebreid'!$F26)),0)</f>
        <v>0</v>
      </c>
      <c r="BK79" s="175">
        <f>IF(BK66&lt;$E91,$B84*('Invoer - uitgebreid'!$F24+(0.5*'Invoer - uitgebreid'!$F26)),0)</f>
        <v>0</v>
      </c>
      <c r="BL79" s="175">
        <f>IF(BL66&lt;$E91,$B84*('Invoer - uitgebreid'!$F24+(0.5*'Invoer - uitgebreid'!$F26)),0)</f>
        <v>0</v>
      </c>
      <c r="BM79" s="175">
        <f>IF(BM66&lt;$E91,$B84*('Invoer - uitgebreid'!$F24+(0.5*'Invoer - uitgebreid'!$F26)),0)</f>
        <v>0</v>
      </c>
      <c r="BN79" s="175">
        <f>IF(BN66&lt;$E91,$B84*('Invoer - uitgebreid'!$F24+(0.5*'Invoer - uitgebreid'!$F26)),0)</f>
        <v>0</v>
      </c>
      <c r="BO79" s="175">
        <f>IF(BO66&lt;$E91,$B84*('Invoer - uitgebreid'!$F24+(0.5*'Invoer - uitgebreid'!$F26)),0)</f>
        <v>0</v>
      </c>
      <c r="BP79" s="175">
        <f>IF(BP66&lt;$E91,$B84*('Invoer - uitgebreid'!$F24+(0.5*'Invoer - uitgebreid'!$F26)),0)</f>
        <v>0</v>
      </c>
      <c r="BQ79" s="175">
        <f>IF(BQ66&lt;$E91,$B84*('Invoer - uitgebreid'!$F24+(0.5*'Invoer - uitgebreid'!$F26)),0)</f>
        <v>0</v>
      </c>
      <c r="BR79" s="175">
        <f>IF(BR66&lt;$E91,$B84*('Invoer - uitgebreid'!$F24+(0.5*'Invoer - uitgebreid'!$F26)),0)</f>
        <v>0</v>
      </c>
      <c r="BS79" s="175">
        <f>IF(BS66&lt;$E91,$B84*('Invoer - uitgebreid'!$F24+(0.5*'Invoer - uitgebreid'!$F26)),0)</f>
        <v>0</v>
      </c>
      <c r="BT79" s="175">
        <f>IF(BT66&lt;$E91,$B84*('Invoer - uitgebreid'!$F24+(0.5*'Invoer - uitgebreid'!$F26)),0)</f>
        <v>0</v>
      </c>
      <c r="BU79" s="175">
        <f>IF(BU66&lt;$E91,$B84*('Invoer - uitgebreid'!$F24+(0.5*'Invoer - uitgebreid'!$F26)),0)</f>
        <v>0</v>
      </c>
      <c r="BV79" s="175">
        <f>IF(BV66&lt;$E91,$B84*('Invoer - uitgebreid'!$F24+(0.5*'Invoer - uitgebreid'!$F26)),0)</f>
        <v>0</v>
      </c>
      <c r="BW79" s="175">
        <f>IF(BW66&lt;$E91,$B84*('Invoer - uitgebreid'!$F24+(0.5*'Invoer - uitgebreid'!$F26)),0)</f>
        <v>0</v>
      </c>
      <c r="BX79" s="175">
        <f>IF(BX66&lt;$E91,$B84*('Invoer - uitgebreid'!$F24+(0.5*'Invoer - uitgebreid'!$F26)),0)</f>
        <v>0</v>
      </c>
      <c r="BY79" s="175">
        <f>IF(BY66&lt;$E91,$B84*('Invoer - uitgebreid'!$F24+(0.5*'Invoer - uitgebreid'!$F26)),0)</f>
        <v>0</v>
      </c>
      <c r="BZ79" s="175">
        <f>IF(BZ66&lt;$E91,$B84*('Invoer - uitgebreid'!$F24+(0.5*'Invoer - uitgebreid'!$F26)),0)</f>
        <v>0</v>
      </c>
      <c r="CA79" s="175">
        <f>IF(CA66&lt;$E91,$B84*('Invoer - uitgebreid'!$F24+(0.5*'Invoer - uitgebreid'!$F26)),0)</f>
        <v>0</v>
      </c>
      <c r="CB79" s="175">
        <f>IF(CB66&lt;$E91,$B84*('Invoer - uitgebreid'!$F24+(0.5*'Invoer - uitgebreid'!$F26)),0)</f>
        <v>0</v>
      </c>
      <c r="CC79" s="175">
        <f>IF(CC66&lt;$E91,$B84*('Invoer - uitgebreid'!$F24+(0.5*'Invoer - uitgebreid'!$F26)),0)</f>
        <v>0</v>
      </c>
      <c r="CD79" s="175">
        <f>IF(CD66&lt;$E91,$B84*('Invoer - uitgebreid'!$F24+(0.5*'Invoer - uitgebreid'!$F26)),0)</f>
        <v>0</v>
      </c>
      <c r="CE79" s="175">
        <f>IF(CE66&lt;$E91,$B84*('Invoer - uitgebreid'!$F24+(0.5*'Invoer - uitgebreid'!$F26)),0)</f>
        <v>0</v>
      </c>
      <c r="CF79" s="175">
        <f>IF(CF66&lt;$E91,$B84*('Invoer - uitgebreid'!$F24+(0.5*'Invoer - uitgebreid'!$F26)),0)</f>
        <v>0</v>
      </c>
      <c r="CG79" s="175">
        <f>IF(CG66&lt;$E91,$B84*('Invoer - uitgebreid'!$F24+(0.5*'Invoer - uitgebreid'!$F26)),0)</f>
        <v>0</v>
      </c>
      <c r="CH79" s="175">
        <f>IF(CH66&lt;$E91,$B84*('Invoer - uitgebreid'!$F24+(0.5*'Invoer - uitgebreid'!$F26)),0)</f>
        <v>0</v>
      </c>
      <c r="CI79" s="175">
        <f>IF(CI66&lt;$E91,$B84*('Invoer - uitgebreid'!$F24+(0.5*'Invoer - uitgebreid'!$F26)),0)</f>
        <v>0</v>
      </c>
      <c r="CJ79" s="175">
        <f>IF(CJ66&lt;$E91,$B84*('Invoer - uitgebreid'!$F24+(0.5*'Invoer - uitgebreid'!$F26)),0)</f>
        <v>0</v>
      </c>
      <c r="CK79" s="175">
        <f>IF(CK66&lt;$E91,$B84*('Invoer - uitgebreid'!$F24+(0.5*'Invoer - uitgebreid'!$F26)),0)</f>
        <v>0</v>
      </c>
      <c r="CL79" s="175">
        <f>IF(CL66&lt;$E91,$B84*('Invoer - uitgebreid'!$F24+(0.5*'Invoer - uitgebreid'!$F26)),0)</f>
        <v>0</v>
      </c>
      <c r="CM79" s="175">
        <f>IF(CM66&lt;$E91,$B84*('Invoer - uitgebreid'!$F24+(0.5*'Invoer - uitgebreid'!$F26)),0)</f>
        <v>0</v>
      </c>
      <c r="CN79" s="175">
        <f>IF(CN66&lt;$E91,$B84*('Invoer - uitgebreid'!$F24+(0.5*'Invoer - uitgebreid'!$F26)),0)</f>
        <v>0</v>
      </c>
      <c r="CO79" s="175">
        <f>IF(CO66&lt;$E91,$B84*('Invoer - uitgebreid'!$F24+(0.5*'Invoer - uitgebreid'!$F26)),0)</f>
        <v>0</v>
      </c>
      <c r="CP79" s="175">
        <f>IF(CP66&lt;$E91,$B84*('Invoer - uitgebreid'!$F24+(0.5*'Invoer - uitgebreid'!$F26)),0)</f>
        <v>0</v>
      </c>
      <c r="CQ79" s="175">
        <f>IF(CQ66&lt;$E91,$B84*('Invoer - uitgebreid'!$F24+(0.5*'Invoer - uitgebreid'!$F26)),0)</f>
        <v>0</v>
      </c>
      <c r="CR79" s="175">
        <f>IF(CR66&lt;$E91,$B84*('Invoer - uitgebreid'!$F24+(0.5*'Invoer - uitgebreid'!$F26)),0)</f>
        <v>0</v>
      </c>
      <c r="CS79" s="175">
        <f>IF(CS66&lt;$E91,$B84*('Invoer - uitgebreid'!$F24+(0.5*'Invoer - uitgebreid'!$F26)),0)</f>
        <v>0</v>
      </c>
      <c r="CT79" s="175">
        <f>IF(CT66&lt;$E91,$B84*('Invoer - uitgebreid'!$F24+(0.5*'Invoer - uitgebreid'!$F26)),0)</f>
        <v>0</v>
      </c>
      <c r="CU79" s="175">
        <f>IF(CU66&lt;$E91,$B84*('Invoer - uitgebreid'!$F24+(0.5*'Invoer - uitgebreid'!$F26)),0)</f>
        <v>0</v>
      </c>
      <c r="CV79" s="175">
        <f>IF(CV66&lt;$E91,$B84*('Invoer - uitgebreid'!$F24+(0.5*'Invoer - uitgebreid'!$F26)),0)</f>
        <v>0</v>
      </c>
      <c r="CW79" s="175">
        <f>IF(CW66&lt;$E91,$B84*('Invoer - uitgebreid'!$F24+(0.5*'Invoer - uitgebreid'!$F26)),0)</f>
        <v>0</v>
      </c>
      <c r="CX79" s="175">
        <f>IF(CX66&lt;$E91,$B84*('Invoer - uitgebreid'!$F24+(0.5*'Invoer - uitgebreid'!$F26)),0)</f>
        <v>0</v>
      </c>
      <c r="CY79" s="175">
        <f>IF(CY66&lt;$E91,$B84*('Invoer - uitgebreid'!$F24+(0.5*'Invoer - uitgebreid'!$F26)),0)</f>
        <v>0</v>
      </c>
      <c r="CZ79" s="1"/>
      <c r="DA79" s="1"/>
      <c r="DB79" s="1"/>
      <c r="DC79" s="1"/>
      <c r="DD79" s="1"/>
      <c r="DE79" s="1"/>
      <c r="DF79" s="1"/>
      <c r="DG79" s="1"/>
      <c r="DH79" s="1"/>
      <c r="DI79" s="1"/>
      <c r="DJ79" s="1"/>
      <c r="DK79" s="1"/>
      <c r="DL79" s="1"/>
      <c r="DM79" s="1"/>
    </row>
    <row r="80" spans="1:117" ht="15.75" customHeight="1" x14ac:dyDescent="0.3">
      <c r="A80" s="14" t="s">
        <v>61</v>
      </c>
      <c r="B80" s="174">
        <f>'Economische variabelen'!I222</f>
        <v>183</v>
      </c>
      <c r="C80" s="1"/>
      <c r="D80" s="175">
        <f>IF(D66&lt;$E91,$B85*('Invoer - uitgebreid'!$F24+(0.5*'Invoer - uitgebreid'!$F26)),0)</f>
        <v>0</v>
      </c>
      <c r="E80" s="175">
        <f>IF(E66&lt;$E91,$B85*('Invoer - uitgebreid'!$F24+(0.5*'Invoer - uitgebreid'!$F26)),0)</f>
        <v>0</v>
      </c>
      <c r="F80" s="175">
        <f>IF(F66&lt;$E91,$B85*('Invoer - uitgebreid'!$F24+(0.5*'Invoer - uitgebreid'!$F26)),0)</f>
        <v>0</v>
      </c>
      <c r="G80" s="175">
        <f>IF(G66&lt;$E91,$B85*('Invoer - uitgebreid'!$F24+(0.5*'Invoer - uitgebreid'!$F26)),0)</f>
        <v>0</v>
      </c>
      <c r="H80" s="175">
        <f>IF(H66&lt;$E91,$B85*('Invoer - uitgebreid'!$F24+(0.5*'Invoer - uitgebreid'!$F26)),0)</f>
        <v>0</v>
      </c>
      <c r="I80" s="175">
        <f>IF(I66&lt;$E91,$B85*('Invoer - uitgebreid'!$F24+(0.5*'Invoer - uitgebreid'!$F26)),0)</f>
        <v>0</v>
      </c>
      <c r="J80" s="175">
        <f>IF(J66&lt;$E91,$B85*('Invoer - uitgebreid'!$F24+(0.5*'Invoer - uitgebreid'!$F26)),0)</f>
        <v>0</v>
      </c>
      <c r="K80" s="175">
        <f>IF(K66&lt;$E91,$B85*('Invoer - uitgebreid'!$F24+(0.5*'Invoer - uitgebreid'!$F26)),0)</f>
        <v>0</v>
      </c>
      <c r="L80" s="175">
        <f>IF(L66&lt;$E91,$B85*('Invoer - uitgebreid'!$F24+(0.5*'Invoer - uitgebreid'!$F26)),0)</f>
        <v>0</v>
      </c>
      <c r="M80" s="175">
        <f>IF(M66&lt;$E91,$B85*('Invoer - uitgebreid'!$F24+(0.5*'Invoer - uitgebreid'!$F26)),0)</f>
        <v>0</v>
      </c>
      <c r="N80" s="175">
        <f>IF(N66&lt;$E91,$B85*('Invoer - uitgebreid'!$F24+(0.5*'Invoer - uitgebreid'!$F26)),0)</f>
        <v>0</v>
      </c>
      <c r="O80" s="175">
        <f>IF(O66&lt;$E91,$B85*('Invoer - uitgebreid'!$F24+(0.5*'Invoer - uitgebreid'!$F26)),0)</f>
        <v>0</v>
      </c>
      <c r="P80" s="175">
        <f>IF(P66&lt;$E91,$B85*('Invoer - uitgebreid'!$F24+(0.5*'Invoer - uitgebreid'!$F26)),0)</f>
        <v>0</v>
      </c>
      <c r="Q80" s="175">
        <f>IF(Q66&lt;$E91,$B85*('Invoer - uitgebreid'!$F24+(0.5*'Invoer - uitgebreid'!$F26)),0)</f>
        <v>0</v>
      </c>
      <c r="R80" s="175">
        <f>IF(R66&lt;$E91,$B85*('Invoer - uitgebreid'!$F24+(0.5*'Invoer - uitgebreid'!$F26)),0)</f>
        <v>0</v>
      </c>
      <c r="S80" s="175">
        <f>IF(S66&lt;$E91,$B85*('Invoer - uitgebreid'!$F24+(0.5*'Invoer - uitgebreid'!$F26)),0)</f>
        <v>0</v>
      </c>
      <c r="T80" s="175">
        <f>IF(T66&lt;$E91,$B85*('Invoer - uitgebreid'!$F24+(0.5*'Invoer - uitgebreid'!$F26)),0)</f>
        <v>0</v>
      </c>
      <c r="U80" s="175">
        <f>IF(U66&lt;$E91,$B85*('Invoer - uitgebreid'!$F24+(0.5*'Invoer - uitgebreid'!$F26)),0)</f>
        <v>0</v>
      </c>
      <c r="V80" s="175">
        <f>IF(V66&lt;$E91,$B85*('Invoer - uitgebreid'!$F24+(0.5*'Invoer - uitgebreid'!$F26)),0)</f>
        <v>0</v>
      </c>
      <c r="W80" s="175">
        <f>IF(W66&lt;$E91,$B85*('Invoer - uitgebreid'!$F24+(0.5*'Invoer - uitgebreid'!$F26)),0)</f>
        <v>0</v>
      </c>
      <c r="X80" s="175">
        <f>IF(X66&lt;$E91,$B85*('Invoer - uitgebreid'!$F24+(0.5*'Invoer - uitgebreid'!$F26)),0)</f>
        <v>0</v>
      </c>
      <c r="Y80" s="175">
        <f>IF(Y66&lt;$E91,$B85*('Invoer - uitgebreid'!$F24+(0.5*'Invoer - uitgebreid'!$F26)),0)</f>
        <v>0</v>
      </c>
      <c r="Z80" s="175">
        <f>IF(Z66&lt;$E91,$B85*('Invoer - uitgebreid'!$F24+(0.5*'Invoer - uitgebreid'!$F26)),0)</f>
        <v>0</v>
      </c>
      <c r="AA80" s="175">
        <f>IF(AA66&lt;$E91,$B85*('Invoer - uitgebreid'!$F24+(0.5*'Invoer - uitgebreid'!$F26)),0)</f>
        <v>0</v>
      </c>
      <c r="AB80" s="175">
        <f>IF(AB66&lt;$E91,$B85*('Invoer - uitgebreid'!$F24+(0.5*'Invoer - uitgebreid'!$F26)),0)</f>
        <v>0</v>
      </c>
      <c r="AC80" s="175">
        <f>IF(AC66&lt;$E91,$B85*('Invoer - uitgebreid'!$F24+(0.5*'Invoer - uitgebreid'!$F26)),0)</f>
        <v>0</v>
      </c>
      <c r="AD80" s="175">
        <f>IF(AD66&lt;$E91,$B85*('Invoer - uitgebreid'!$F24+(0.5*'Invoer - uitgebreid'!$F26)),0)</f>
        <v>0</v>
      </c>
      <c r="AE80" s="175">
        <f>IF(AE66&lt;$E91,$B85*('Invoer - uitgebreid'!$F24+(0.5*'Invoer - uitgebreid'!$F26)),0)</f>
        <v>0</v>
      </c>
      <c r="AF80" s="175">
        <f>IF(AF66&lt;$E91,$B85*('Invoer - uitgebreid'!$F24+(0.5*'Invoer - uitgebreid'!$F26)),0)</f>
        <v>0</v>
      </c>
      <c r="AG80" s="175">
        <f>IF(AG66&lt;$E91,$B85*('Invoer - uitgebreid'!$F24+(0.5*'Invoer - uitgebreid'!$F26)),0)</f>
        <v>0</v>
      </c>
      <c r="AH80" s="175">
        <f>IF(AH66&lt;$E91,$B85*('Invoer - uitgebreid'!$F24+(0.5*'Invoer - uitgebreid'!$F26)),0)</f>
        <v>0</v>
      </c>
      <c r="AI80" s="175">
        <f>IF(AI66&lt;$E91,$B85*('Invoer - uitgebreid'!$F24+(0.5*'Invoer - uitgebreid'!$F26)),0)</f>
        <v>0</v>
      </c>
      <c r="AJ80" s="175">
        <f>IF(AJ66&lt;$E91,$B85*('Invoer - uitgebreid'!$F24+(0.5*'Invoer - uitgebreid'!$F26)),0)</f>
        <v>0</v>
      </c>
      <c r="AK80" s="175">
        <f>IF(AK66&lt;$E91,$B85*('Invoer - uitgebreid'!$F24+(0.5*'Invoer - uitgebreid'!$F26)),0)</f>
        <v>0</v>
      </c>
      <c r="AL80" s="175">
        <f>IF(AL66&lt;$E91,$B85*('Invoer - uitgebreid'!$F24+(0.5*'Invoer - uitgebreid'!$F26)),0)</f>
        <v>0</v>
      </c>
      <c r="AM80" s="175">
        <f>IF(AM66&lt;$E91,$B85*('Invoer - uitgebreid'!$F24+(0.5*'Invoer - uitgebreid'!$F26)),0)</f>
        <v>0</v>
      </c>
      <c r="AN80" s="175">
        <f>IF(AN66&lt;$E91,$B85*('Invoer - uitgebreid'!$F24+(0.5*'Invoer - uitgebreid'!$F26)),0)</f>
        <v>0</v>
      </c>
      <c r="AO80" s="175">
        <f>IF(AO66&lt;$E91,$B85*('Invoer - uitgebreid'!$F24+(0.5*'Invoer - uitgebreid'!$F26)),0)</f>
        <v>0</v>
      </c>
      <c r="AP80" s="175">
        <f>IF(AP66&lt;$E91,$B85*('Invoer - uitgebreid'!$F24+(0.5*'Invoer - uitgebreid'!$F26)),0)</f>
        <v>0</v>
      </c>
      <c r="AQ80" s="175">
        <f>IF(AQ66&lt;$E91,$B85*('Invoer - uitgebreid'!$F24+(0.5*'Invoer - uitgebreid'!$F26)),0)</f>
        <v>0</v>
      </c>
      <c r="AR80" s="175">
        <f>IF(AR66&lt;$E91,$B85*('Invoer - uitgebreid'!$F24+(0.5*'Invoer - uitgebreid'!$F26)),0)</f>
        <v>0</v>
      </c>
      <c r="AS80" s="175">
        <f>IF(AS66&lt;$E91,$B85*('Invoer - uitgebreid'!$F24+(0.5*'Invoer - uitgebreid'!$F26)),0)</f>
        <v>0</v>
      </c>
      <c r="AT80" s="175">
        <f>IF(AT66&lt;$E91,$B85*('Invoer - uitgebreid'!$F24+(0.5*'Invoer - uitgebreid'!$F26)),0)</f>
        <v>0</v>
      </c>
      <c r="AU80" s="175">
        <f>IF(AU66&lt;$E91,$B85*('Invoer - uitgebreid'!$F24+(0.5*'Invoer - uitgebreid'!$F26)),0)</f>
        <v>0</v>
      </c>
      <c r="AV80" s="175">
        <f>IF(AV66&lt;$E91,$B85*('Invoer - uitgebreid'!$F24+(0.5*'Invoer - uitgebreid'!$F26)),0)</f>
        <v>0</v>
      </c>
      <c r="AW80" s="175">
        <f>IF(AW66&lt;$E91,$B85*('Invoer - uitgebreid'!$F24+(0.5*'Invoer - uitgebreid'!$F26)),0)</f>
        <v>0</v>
      </c>
      <c r="AX80" s="175">
        <f>IF(AX66&lt;$E91,$B85*('Invoer - uitgebreid'!$F24+(0.5*'Invoer - uitgebreid'!$F26)),0)</f>
        <v>0</v>
      </c>
      <c r="AY80" s="175">
        <f>IF(AY66&lt;$E91,$B85*('Invoer - uitgebreid'!$F24+(0.5*'Invoer - uitgebreid'!$F26)),0)</f>
        <v>0</v>
      </c>
      <c r="AZ80" s="175">
        <f>IF(AZ66&lt;$E91,$B85*('Invoer - uitgebreid'!$F24+(0.5*'Invoer - uitgebreid'!$F26)),0)</f>
        <v>0</v>
      </c>
      <c r="BA80" s="175">
        <f>IF(BA66&lt;$E91,$B85*('Invoer - uitgebreid'!$F24+(0.5*'Invoer - uitgebreid'!$F26)),0)</f>
        <v>0</v>
      </c>
      <c r="BB80" s="175">
        <f>IF(BB66&lt;$E91,$B85*('Invoer - uitgebreid'!$F24+(0.5*'Invoer - uitgebreid'!$F26)),0)</f>
        <v>0</v>
      </c>
      <c r="BC80" s="175">
        <f>IF(BC66&lt;$E91,$B85*('Invoer - uitgebreid'!$F24+(0.5*'Invoer - uitgebreid'!$F26)),0)</f>
        <v>0</v>
      </c>
      <c r="BD80" s="175">
        <f>IF(BD66&lt;$E91,$B85*('Invoer - uitgebreid'!$F24+(0.5*'Invoer - uitgebreid'!$F26)),0)</f>
        <v>0</v>
      </c>
      <c r="BE80" s="175">
        <f>IF(BE66&lt;$E91,$B85*('Invoer - uitgebreid'!$F24+(0.5*'Invoer - uitgebreid'!$F26)),0)</f>
        <v>0</v>
      </c>
      <c r="BF80" s="175">
        <f>IF(BF66&lt;$E91,$B85*('Invoer - uitgebreid'!$F24+(0.5*'Invoer - uitgebreid'!$F26)),0)</f>
        <v>0</v>
      </c>
      <c r="BG80" s="175">
        <f>IF(BG66&lt;$E91,$B85*('Invoer - uitgebreid'!$F24+(0.5*'Invoer - uitgebreid'!$F26)),0)</f>
        <v>0</v>
      </c>
      <c r="BH80" s="175">
        <f>IF(BH66&lt;$E91,$B85*('Invoer - uitgebreid'!$F24+(0.5*'Invoer - uitgebreid'!$F26)),0)</f>
        <v>0</v>
      </c>
      <c r="BI80" s="175">
        <f>IF(BI66&lt;$E91,$B85*('Invoer - uitgebreid'!$F24+(0.5*'Invoer - uitgebreid'!$F26)),0)</f>
        <v>0</v>
      </c>
      <c r="BJ80" s="175">
        <f>IF(BJ66&lt;$E91,$B85*('Invoer - uitgebreid'!$F24+(0.5*'Invoer - uitgebreid'!$F26)),0)</f>
        <v>0</v>
      </c>
      <c r="BK80" s="175">
        <f>IF(BK66&lt;$E91,$B85*('Invoer - uitgebreid'!$F24+(0.5*'Invoer - uitgebreid'!$F26)),0)</f>
        <v>0</v>
      </c>
      <c r="BL80" s="175">
        <f>IF(BL66&lt;$E91,$B85*('Invoer - uitgebreid'!$F24+(0.5*'Invoer - uitgebreid'!$F26)),0)</f>
        <v>0</v>
      </c>
      <c r="BM80" s="175">
        <f>IF(BM66&lt;$E91,$B85*('Invoer - uitgebreid'!$F24+(0.5*'Invoer - uitgebreid'!$F26)),0)</f>
        <v>0</v>
      </c>
      <c r="BN80" s="175">
        <f>IF(BN66&lt;$E91,$B85*('Invoer - uitgebreid'!$F24+(0.5*'Invoer - uitgebreid'!$F26)),0)</f>
        <v>0</v>
      </c>
      <c r="BO80" s="175">
        <f>IF(BO66&lt;$E91,$B85*('Invoer - uitgebreid'!$F24+(0.5*'Invoer - uitgebreid'!$F26)),0)</f>
        <v>0</v>
      </c>
      <c r="BP80" s="175">
        <f>IF(BP66&lt;$E91,$B85*('Invoer - uitgebreid'!$F24+(0.5*'Invoer - uitgebreid'!$F26)),0)</f>
        <v>0</v>
      </c>
      <c r="BQ80" s="175">
        <f>IF(BQ66&lt;$E91,$B85*('Invoer - uitgebreid'!$F24+(0.5*'Invoer - uitgebreid'!$F26)),0)</f>
        <v>0</v>
      </c>
      <c r="BR80" s="175">
        <f>IF(BR66&lt;$E91,$B85*('Invoer - uitgebreid'!$F24+(0.5*'Invoer - uitgebreid'!$F26)),0)</f>
        <v>0</v>
      </c>
      <c r="BS80" s="175">
        <f>IF(BS66&lt;$E91,$B85*('Invoer - uitgebreid'!$F24+(0.5*'Invoer - uitgebreid'!$F26)),0)</f>
        <v>0</v>
      </c>
      <c r="BT80" s="175">
        <f>IF(BT66&lt;$E91,$B85*('Invoer - uitgebreid'!$F24+(0.5*'Invoer - uitgebreid'!$F26)),0)</f>
        <v>0</v>
      </c>
      <c r="BU80" s="175">
        <f>IF(BU66&lt;$E91,$B85*('Invoer - uitgebreid'!$F24+(0.5*'Invoer - uitgebreid'!$F26)),0)</f>
        <v>0</v>
      </c>
      <c r="BV80" s="175">
        <f>IF(BV66&lt;$E91,$B85*('Invoer - uitgebreid'!$F24+(0.5*'Invoer - uitgebreid'!$F26)),0)</f>
        <v>0</v>
      </c>
      <c r="BW80" s="175">
        <f>IF(BW66&lt;$E91,$B85*('Invoer - uitgebreid'!$F24+(0.5*'Invoer - uitgebreid'!$F26)),0)</f>
        <v>0</v>
      </c>
      <c r="BX80" s="175">
        <f>IF(BX66&lt;$E91,$B85*('Invoer - uitgebreid'!$F24+(0.5*'Invoer - uitgebreid'!$F26)),0)</f>
        <v>0</v>
      </c>
      <c r="BY80" s="175">
        <f>IF(BY66&lt;$E91,$B85*('Invoer - uitgebreid'!$F24+(0.5*'Invoer - uitgebreid'!$F26)),0)</f>
        <v>0</v>
      </c>
      <c r="BZ80" s="175">
        <f>IF(BZ66&lt;$E91,$B85*('Invoer - uitgebreid'!$F24+(0.5*'Invoer - uitgebreid'!$F26)),0)</f>
        <v>0</v>
      </c>
      <c r="CA80" s="175">
        <f>IF(CA66&lt;$E91,$B85*('Invoer - uitgebreid'!$F24+(0.5*'Invoer - uitgebreid'!$F26)),0)</f>
        <v>0</v>
      </c>
      <c r="CB80" s="175">
        <f>IF(CB66&lt;$E91,$B85*('Invoer - uitgebreid'!$F24+(0.5*'Invoer - uitgebreid'!$F26)),0)</f>
        <v>0</v>
      </c>
      <c r="CC80" s="175">
        <f>IF(CC66&lt;$E91,$B85*('Invoer - uitgebreid'!$F24+(0.5*'Invoer - uitgebreid'!$F26)),0)</f>
        <v>0</v>
      </c>
      <c r="CD80" s="175">
        <f>IF(CD66&lt;$E91,$B85*('Invoer - uitgebreid'!$F24+(0.5*'Invoer - uitgebreid'!$F26)),0)</f>
        <v>0</v>
      </c>
      <c r="CE80" s="175">
        <f>IF(CE66&lt;$E91,$B85*('Invoer - uitgebreid'!$F24+(0.5*'Invoer - uitgebreid'!$F26)),0)</f>
        <v>0</v>
      </c>
      <c r="CF80" s="175">
        <f>IF(CF66&lt;$E91,$B85*('Invoer - uitgebreid'!$F24+(0.5*'Invoer - uitgebreid'!$F26)),0)</f>
        <v>0</v>
      </c>
      <c r="CG80" s="175">
        <f>IF(CG66&lt;$E91,$B85*('Invoer - uitgebreid'!$F24+(0.5*'Invoer - uitgebreid'!$F26)),0)</f>
        <v>0</v>
      </c>
      <c r="CH80" s="175">
        <f>IF(CH66&lt;$E91,$B85*('Invoer - uitgebreid'!$F24+(0.5*'Invoer - uitgebreid'!$F26)),0)</f>
        <v>0</v>
      </c>
      <c r="CI80" s="175">
        <f>IF(CI66&lt;$E91,$B85*('Invoer - uitgebreid'!$F24+(0.5*'Invoer - uitgebreid'!$F26)),0)</f>
        <v>0</v>
      </c>
      <c r="CJ80" s="175">
        <f>IF(CJ66&lt;$E91,$B85*('Invoer - uitgebreid'!$F24+(0.5*'Invoer - uitgebreid'!$F26)),0)</f>
        <v>0</v>
      </c>
      <c r="CK80" s="175">
        <f>IF(CK66&lt;$E91,$B85*('Invoer - uitgebreid'!$F24+(0.5*'Invoer - uitgebreid'!$F26)),0)</f>
        <v>0</v>
      </c>
      <c r="CL80" s="175">
        <f>IF(CL66&lt;$E91,$B85*('Invoer - uitgebreid'!$F24+(0.5*'Invoer - uitgebreid'!$F26)),0)</f>
        <v>0</v>
      </c>
      <c r="CM80" s="175">
        <f>IF(CM66&lt;$E91,$B85*('Invoer - uitgebreid'!$F24+(0.5*'Invoer - uitgebreid'!$F26)),0)</f>
        <v>0</v>
      </c>
      <c r="CN80" s="175">
        <f>IF(CN66&lt;$E91,$B85*('Invoer - uitgebreid'!$F24+(0.5*'Invoer - uitgebreid'!$F26)),0)</f>
        <v>0</v>
      </c>
      <c r="CO80" s="175">
        <f>IF(CO66&lt;$E91,$B85*('Invoer - uitgebreid'!$F24+(0.5*'Invoer - uitgebreid'!$F26)),0)</f>
        <v>0</v>
      </c>
      <c r="CP80" s="175">
        <f>IF(CP66&lt;$E91,$B85*('Invoer - uitgebreid'!$F24+(0.5*'Invoer - uitgebreid'!$F26)),0)</f>
        <v>0</v>
      </c>
      <c r="CQ80" s="175">
        <f>IF(CQ66&lt;$E91,$B85*('Invoer - uitgebreid'!$F24+(0.5*'Invoer - uitgebreid'!$F26)),0)</f>
        <v>0</v>
      </c>
      <c r="CR80" s="175">
        <f>IF(CR66&lt;$E91,$B85*('Invoer - uitgebreid'!$F24+(0.5*'Invoer - uitgebreid'!$F26)),0)</f>
        <v>0</v>
      </c>
      <c r="CS80" s="175">
        <f>IF(CS66&lt;$E91,$B85*('Invoer - uitgebreid'!$F24+(0.5*'Invoer - uitgebreid'!$F26)),0)</f>
        <v>0</v>
      </c>
      <c r="CT80" s="175">
        <f>IF(CT66&lt;$E91,$B85*('Invoer - uitgebreid'!$F24+(0.5*'Invoer - uitgebreid'!$F26)),0)</f>
        <v>0</v>
      </c>
      <c r="CU80" s="175">
        <f>IF(CU66&lt;$E91,$B85*('Invoer - uitgebreid'!$F24+(0.5*'Invoer - uitgebreid'!$F26)),0)</f>
        <v>0</v>
      </c>
      <c r="CV80" s="175">
        <f>IF(CV66&lt;$E91,$B85*('Invoer - uitgebreid'!$F24+(0.5*'Invoer - uitgebreid'!$F26)),0)</f>
        <v>0</v>
      </c>
      <c r="CW80" s="175">
        <f>IF(CW66&lt;$E91,$B85*('Invoer - uitgebreid'!$F24+(0.5*'Invoer - uitgebreid'!$F26)),0)</f>
        <v>0</v>
      </c>
      <c r="CX80" s="175">
        <f>IF(CX66&lt;$E91,$B85*('Invoer - uitgebreid'!$F24+(0.5*'Invoer - uitgebreid'!$F26)),0)</f>
        <v>0</v>
      </c>
      <c r="CY80" s="175">
        <f>IF(CY66&lt;$E91,$B85*('Invoer - uitgebreid'!$F24+(0.5*'Invoer - uitgebreid'!$F26)),0)</f>
        <v>0</v>
      </c>
      <c r="CZ80" s="1"/>
      <c r="DA80" s="1"/>
      <c r="DB80" s="1"/>
      <c r="DC80" s="1"/>
      <c r="DD80" s="1"/>
      <c r="DE80" s="1"/>
      <c r="DF80" s="1"/>
      <c r="DG80" s="1"/>
      <c r="DH80" s="1"/>
      <c r="DI80" s="1"/>
      <c r="DJ80" s="1"/>
      <c r="DK80" s="1"/>
      <c r="DL80" s="1"/>
      <c r="DM80" s="1"/>
    </row>
    <row r="81" spans="1:117" ht="15.75" customHeight="1" x14ac:dyDescent="0.3">
      <c r="A81" s="7" t="s">
        <v>65</v>
      </c>
      <c r="B81" s="174">
        <f>SUM(B79:B80)</f>
        <v>183</v>
      </c>
      <c r="C81" s="7"/>
      <c r="D81" s="176">
        <f t="shared" ref="D81:CY81" si="5">SUM(D79:D80)</f>
        <v>0</v>
      </c>
      <c r="E81" s="176">
        <f t="shared" si="5"/>
        <v>0</v>
      </c>
      <c r="F81" s="176">
        <f t="shared" si="5"/>
        <v>0</v>
      </c>
      <c r="G81" s="176">
        <f t="shared" si="5"/>
        <v>0</v>
      </c>
      <c r="H81" s="176">
        <f t="shared" si="5"/>
        <v>0</v>
      </c>
      <c r="I81" s="176">
        <f t="shared" si="5"/>
        <v>0</v>
      </c>
      <c r="J81" s="176">
        <f t="shared" si="5"/>
        <v>0</v>
      </c>
      <c r="K81" s="176">
        <f t="shared" si="5"/>
        <v>0</v>
      </c>
      <c r="L81" s="176">
        <f t="shared" si="5"/>
        <v>0</v>
      </c>
      <c r="M81" s="176">
        <f t="shared" si="5"/>
        <v>0</v>
      </c>
      <c r="N81" s="176">
        <f t="shared" si="5"/>
        <v>0</v>
      </c>
      <c r="O81" s="176">
        <f t="shared" si="5"/>
        <v>0</v>
      </c>
      <c r="P81" s="176">
        <f t="shared" si="5"/>
        <v>0</v>
      </c>
      <c r="Q81" s="176">
        <f t="shared" si="5"/>
        <v>0</v>
      </c>
      <c r="R81" s="176">
        <f t="shared" si="5"/>
        <v>0</v>
      </c>
      <c r="S81" s="176">
        <f t="shared" si="5"/>
        <v>0</v>
      </c>
      <c r="T81" s="176">
        <f t="shared" si="5"/>
        <v>0</v>
      </c>
      <c r="U81" s="176">
        <f t="shared" si="5"/>
        <v>0</v>
      </c>
      <c r="V81" s="176">
        <f t="shared" si="5"/>
        <v>0</v>
      </c>
      <c r="W81" s="176">
        <f t="shared" si="5"/>
        <v>0</v>
      </c>
      <c r="X81" s="176">
        <f t="shared" si="5"/>
        <v>0</v>
      </c>
      <c r="Y81" s="176">
        <f t="shared" si="5"/>
        <v>0</v>
      </c>
      <c r="Z81" s="176">
        <f t="shared" si="5"/>
        <v>0</v>
      </c>
      <c r="AA81" s="176">
        <f t="shared" si="5"/>
        <v>0</v>
      </c>
      <c r="AB81" s="176">
        <f t="shared" si="5"/>
        <v>0</v>
      </c>
      <c r="AC81" s="176">
        <f t="shared" si="5"/>
        <v>0</v>
      </c>
      <c r="AD81" s="176">
        <f t="shared" si="5"/>
        <v>0</v>
      </c>
      <c r="AE81" s="176">
        <f t="shared" si="5"/>
        <v>0</v>
      </c>
      <c r="AF81" s="176">
        <f t="shared" si="5"/>
        <v>0</v>
      </c>
      <c r="AG81" s="176">
        <f t="shared" si="5"/>
        <v>0</v>
      </c>
      <c r="AH81" s="176">
        <f t="shared" si="5"/>
        <v>0</v>
      </c>
      <c r="AI81" s="176">
        <f t="shared" si="5"/>
        <v>0</v>
      </c>
      <c r="AJ81" s="176">
        <f t="shared" si="5"/>
        <v>0</v>
      </c>
      <c r="AK81" s="176">
        <f t="shared" si="5"/>
        <v>0</v>
      </c>
      <c r="AL81" s="176">
        <f t="shared" si="5"/>
        <v>0</v>
      </c>
      <c r="AM81" s="176">
        <f t="shared" si="5"/>
        <v>0</v>
      </c>
      <c r="AN81" s="176">
        <f t="shared" si="5"/>
        <v>0</v>
      </c>
      <c r="AO81" s="176">
        <f t="shared" si="5"/>
        <v>0</v>
      </c>
      <c r="AP81" s="176">
        <f t="shared" si="5"/>
        <v>0</v>
      </c>
      <c r="AQ81" s="176">
        <f t="shared" si="5"/>
        <v>0</v>
      </c>
      <c r="AR81" s="176">
        <f t="shared" si="5"/>
        <v>0</v>
      </c>
      <c r="AS81" s="176">
        <f t="shared" si="5"/>
        <v>0</v>
      </c>
      <c r="AT81" s="176">
        <f t="shared" si="5"/>
        <v>0</v>
      </c>
      <c r="AU81" s="176">
        <f t="shared" si="5"/>
        <v>0</v>
      </c>
      <c r="AV81" s="176">
        <f t="shared" si="5"/>
        <v>0</v>
      </c>
      <c r="AW81" s="176">
        <f t="shared" si="5"/>
        <v>0</v>
      </c>
      <c r="AX81" s="176">
        <f t="shared" si="5"/>
        <v>0</v>
      </c>
      <c r="AY81" s="176">
        <f t="shared" si="5"/>
        <v>0</v>
      </c>
      <c r="AZ81" s="176">
        <f t="shared" si="5"/>
        <v>0</v>
      </c>
      <c r="BA81" s="176">
        <f t="shared" si="5"/>
        <v>0</v>
      </c>
      <c r="BB81" s="176">
        <f t="shared" si="5"/>
        <v>0</v>
      </c>
      <c r="BC81" s="176">
        <f t="shared" si="5"/>
        <v>0</v>
      </c>
      <c r="BD81" s="176">
        <f t="shared" si="5"/>
        <v>0</v>
      </c>
      <c r="BE81" s="176">
        <f t="shared" si="5"/>
        <v>0</v>
      </c>
      <c r="BF81" s="176">
        <f t="shared" si="5"/>
        <v>0</v>
      </c>
      <c r="BG81" s="176">
        <f t="shared" si="5"/>
        <v>0</v>
      </c>
      <c r="BH81" s="176">
        <f t="shared" si="5"/>
        <v>0</v>
      </c>
      <c r="BI81" s="176">
        <f t="shared" si="5"/>
        <v>0</v>
      </c>
      <c r="BJ81" s="176">
        <f t="shared" si="5"/>
        <v>0</v>
      </c>
      <c r="BK81" s="176">
        <f t="shared" si="5"/>
        <v>0</v>
      </c>
      <c r="BL81" s="176">
        <f t="shared" si="5"/>
        <v>0</v>
      </c>
      <c r="BM81" s="176">
        <f t="shared" si="5"/>
        <v>0</v>
      </c>
      <c r="BN81" s="176">
        <f t="shared" si="5"/>
        <v>0</v>
      </c>
      <c r="BO81" s="176">
        <f t="shared" si="5"/>
        <v>0</v>
      </c>
      <c r="BP81" s="176">
        <f t="shared" si="5"/>
        <v>0</v>
      </c>
      <c r="BQ81" s="176">
        <f t="shared" si="5"/>
        <v>0</v>
      </c>
      <c r="BR81" s="176">
        <f t="shared" si="5"/>
        <v>0</v>
      </c>
      <c r="BS81" s="176">
        <f t="shared" si="5"/>
        <v>0</v>
      </c>
      <c r="BT81" s="176">
        <f t="shared" si="5"/>
        <v>0</v>
      </c>
      <c r="BU81" s="176">
        <f t="shared" si="5"/>
        <v>0</v>
      </c>
      <c r="BV81" s="176">
        <f t="shared" si="5"/>
        <v>0</v>
      </c>
      <c r="BW81" s="176">
        <f t="shared" si="5"/>
        <v>0</v>
      </c>
      <c r="BX81" s="176">
        <f t="shared" si="5"/>
        <v>0</v>
      </c>
      <c r="BY81" s="176">
        <f t="shared" si="5"/>
        <v>0</v>
      </c>
      <c r="BZ81" s="176">
        <f t="shared" si="5"/>
        <v>0</v>
      </c>
      <c r="CA81" s="176">
        <f t="shared" si="5"/>
        <v>0</v>
      </c>
      <c r="CB81" s="176">
        <f t="shared" si="5"/>
        <v>0</v>
      </c>
      <c r="CC81" s="176">
        <f t="shared" si="5"/>
        <v>0</v>
      </c>
      <c r="CD81" s="176">
        <f t="shared" si="5"/>
        <v>0</v>
      </c>
      <c r="CE81" s="176">
        <f t="shared" si="5"/>
        <v>0</v>
      </c>
      <c r="CF81" s="176">
        <f t="shared" si="5"/>
        <v>0</v>
      </c>
      <c r="CG81" s="176">
        <f t="shared" si="5"/>
        <v>0</v>
      </c>
      <c r="CH81" s="176">
        <f t="shared" si="5"/>
        <v>0</v>
      </c>
      <c r="CI81" s="176">
        <f t="shared" si="5"/>
        <v>0</v>
      </c>
      <c r="CJ81" s="176">
        <f t="shared" si="5"/>
        <v>0</v>
      </c>
      <c r="CK81" s="176">
        <f t="shared" si="5"/>
        <v>0</v>
      </c>
      <c r="CL81" s="176">
        <f t="shared" si="5"/>
        <v>0</v>
      </c>
      <c r="CM81" s="176">
        <f t="shared" si="5"/>
        <v>0</v>
      </c>
      <c r="CN81" s="176">
        <f t="shared" si="5"/>
        <v>0</v>
      </c>
      <c r="CO81" s="176">
        <f t="shared" si="5"/>
        <v>0</v>
      </c>
      <c r="CP81" s="176">
        <f t="shared" si="5"/>
        <v>0</v>
      </c>
      <c r="CQ81" s="176">
        <f t="shared" si="5"/>
        <v>0</v>
      </c>
      <c r="CR81" s="176">
        <f t="shared" si="5"/>
        <v>0</v>
      </c>
      <c r="CS81" s="176">
        <f t="shared" si="5"/>
        <v>0</v>
      </c>
      <c r="CT81" s="176">
        <f t="shared" si="5"/>
        <v>0</v>
      </c>
      <c r="CU81" s="176">
        <f t="shared" si="5"/>
        <v>0</v>
      </c>
      <c r="CV81" s="176">
        <f t="shared" si="5"/>
        <v>0</v>
      </c>
      <c r="CW81" s="176">
        <f t="shared" si="5"/>
        <v>0</v>
      </c>
      <c r="CX81" s="176">
        <f t="shared" si="5"/>
        <v>0</v>
      </c>
      <c r="CY81" s="176">
        <f t="shared" si="5"/>
        <v>0</v>
      </c>
      <c r="CZ81" s="1"/>
      <c r="DA81" s="1"/>
      <c r="DB81" s="1"/>
      <c r="DC81" s="1"/>
      <c r="DD81" s="1"/>
      <c r="DE81" s="1"/>
      <c r="DF81" s="1"/>
      <c r="DG81" s="1"/>
      <c r="DH81" s="1"/>
      <c r="DI81" s="1"/>
      <c r="DJ81" s="1"/>
      <c r="DK81" s="1"/>
      <c r="DL81" s="1"/>
      <c r="DM81" s="1"/>
    </row>
    <row r="82" spans="1:117" ht="15.75" customHeight="1" x14ac:dyDescent="0.3">
      <c r="A82" s="14"/>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row>
    <row r="83" spans="1:117" ht="15.75" customHeight="1" x14ac:dyDescent="0.3">
      <c r="A83" s="11" t="s">
        <v>111</v>
      </c>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row>
    <row r="84" spans="1:117" ht="15.75" customHeight="1" x14ac:dyDescent="0.3">
      <c r="A84" s="14" t="s">
        <v>262</v>
      </c>
      <c r="B84" s="174">
        <f>'Economische variabelen'!I221</f>
        <v>0</v>
      </c>
      <c r="C84" s="1"/>
      <c r="D84" s="175">
        <f>IF(D66&lt;$E99,$B84*('Invoer - uitgebreid'!$F25+0.5*'Invoer - uitgebreid'!$F26),0)</f>
        <v>0</v>
      </c>
      <c r="E84" s="175">
        <f>IF(E66&lt;$E99,$B84*('Invoer - uitgebreid'!$F25+0.5*'Invoer - uitgebreid'!$F26),0)</f>
        <v>0</v>
      </c>
      <c r="F84" s="175">
        <f>IF(F66&lt;$E99,$B84*('Invoer - uitgebreid'!$F25+0.5*'Invoer - uitgebreid'!$F26),0)</f>
        <v>0</v>
      </c>
      <c r="G84" s="175">
        <f>IF(G66&lt;$E99,$B84*('Invoer - uitgebreid'!$F25+0.5*'Invoer - uitgebreid'!$F26),0)</f>
        <v>0</v>
      </c>
      <c r="H84" s="175">
        <f>IF(H66&lt;$E99,$B84*('Invoer - uitgebreid'!$F25+0.5*'Invoer - uitgebreid'!$F26),0)</f>
        <v>0</v>
      </c>
      <c r="I84" s="175">
        <f>IF(I66&lt;$E99,$B84*('Invoer - uitgebreid'!$F25+0.5*'Invoer - uitgebreid'!$F26),0)</f>
        <v>0</v>
      </c>
      <c r="J84" s="175">
        <f>IF(J66&lt;$E99,$B84*('Invoer - uitgebreid'!$F25+0.5*'Invoer - uitgebreid'!$F26),0)</f>
        <v>0</v>
      </c>
      <c r="K84" s="175">
        <f>IF(K66&lt;$E99,$B84*('Invoer - uitgebreid'!$F25+0.5*'Invoer - uitgebreid'!$F26),0)</f>
        <v>0</v>
      </c>
      <c r="L84" s="175">
        <f>IF(L66&lt;$E99,$B84*('Invoer - uitgebreid'!$F25+0.5*'Invoer - uitgebreid'!$F26),0)</f>
        <v>0</v>
      </c>
      <c r="M84" s="175">
        <f>IF(M66&lt;$E99,$B84*('Invoer - uitgebreid'!$F25+0.5*'Invoer - uitgebreid'!$F26),0)</f>
        <v>0</v>
      </c>
      <c r="N84" s="175">
        <f>IF(N66&lt;$E99,$B84*('Invoer - uitgebreid'!$F25+0.5*'Invoer - uitgebreid'!$F26),0)</f>
        <v>0</v>
      </c>
      <c r="O84" s="175">
        <f>IF(O66&lt;$E99,$B84*('Invoer - uitgebreid'!$F25+0.5*'Invoer - uitgebreid'!$F26),0)</f>
        <v>0</v>
      </c>
      <c r="P84" s="175">
        <f>IF(P66&lt;$E99,$B84*('Invoer - uitgebreid'!$F25+0.5*'Invoer - uitgebreid'!$F26),0)</f>
        <v>0</v>
      </c>
      <c r="Q84" s="175">
        <f>IF(Q66&lt;$E99,$B84*('Invoer - uitgebreid'!$F25+0.5*'Invoer - uitgebreid'!$F26),0)</f>
        <v>0</v>
      </c>
      <c r="R84" s="175">
        <f>IF(R66&lt;$E99,$B84*('Invoer - uitgebreid'!$F25+0.5*'Invoer - uitgebreid'!$F26),0)</f>
        <v>0</v>
      </c>
      <c r="S84" s="175">
        <f>IF(S66&lt;$E99,$B84*('Invoer - uitgebreid'!$F25+0.5*'Invoer - uitgebreid'!$F26),0)</f>
        <v>0</v>
      </c>
      <c r="T84" s="175">
        <f>IF(T66&lt;$E99,$B84*('Invoer - uitgebreid'!$F25+0.5*'Invoer - uitgebreid'!$F26),0)</f>
        <v>0</v>
      </c>
      <c r="U84" s="175">
        <f>IF(U66&lt;$E99,$B84*('Invoer - uitgebreid'!$F25+0.5*'Invoer - uitgebreid'!$F26),0)</f>
        <v>0</v>
      </c>
      <c r="V84" s="175">
        <f>IF(V66&lt;$E99,$B84*('Invoer - uitgebreid'!$F25+0.5*'Invoer - uitgebreid'!$F26),0)</f>
        <v>0</v>
      </c>
      <c r="W84" s="175">
        <f>IF(W66&lt;$E99,$B84*('Invoer - uitgebreid'!$F25+0.5*'Invoer - uitgebreid'!$F26),0)</f>
        <v>0</v>
      </c>
      <c r="X84" s="175">
        <f>IF(X66&lt;$E99,$B84*('Invoer - uitgebreid'!$F25+0.5*'Invoer - uitgebreid'!$F26),0)</f>
        <v>0</v>
      </c>
      <c r="Y84" s="175">
        <f>IF(Y66&lt;$E99,$B84*('Invoer - uitgebreid'!$F25+0.5*'Invoer - uitgebreid'!$F26),0)</f>
        <v>0</v>
      </c>
      <c r="Z84" s="175">
        <f>IF(Z66&lt;$E99,$B84*('Invoer - uitgebreid'!$F25+0.5*'Invoer - uitgebreid'!$F26),0)</f>
        <v>0</v>
      </c>
      <c r="AA84" s="175">
        <f>IF(AA66&lt;$E99,$B84*('Invoer - uitgebreid'!$F25+0.5*'Invoer - uitgebreid'!$F26),0)</f>
        <v>0</v>
      </c>
      <c r="AB84" s="175">
        <f>IF(AB66&lt;$E99,$B84*('Invoer - uitgebreid'!$F25+0.5*'Invoer - uitgebreid'!$F26),0)</f>
        <v>0</v>
      </c>
      <c r="AC84" s="175">
        <f>IF(AC66&lt;$E99,$B84*('Invoer - uitgebreid'!$F25+0.5*'Invoer - uitgebreid'!$F26),0)</f>
        <v>0</v>
      </c>
      <c r="AD84" s="175">
        <f>IF(AD66&lt;$E99,$B84*('Invoer - uitgebreid'!$F25+0.5*'Invoer - uitgebreid'!$F26),0)</f>
        <v>0</v>
      </c>
      <c r="AE84" s="175">
        <f>IF(AE66&lt;$E99,$B84*('Invoer - uitgebreid'!$F25+0.5*'Invoer - uitgebreid'!$F26),0)</f>
        <v>0</v>
      </c>
      <c r="AF84" s="175">
        <f>IF(AF66&lt;$E99,$B84*('Invoer - uitgebreid'!$F25+0.5*'Invoer - uitgebreid'!$F26),0)</f>
        <v>0</v>
      </c>
      <c r="AG84" s="175">
        <f>IF(AG66&lt;$E99,$B84*('Invoer - uitgebreid'!$F25+0.5*'Invoer - uitgebreid'!$F26),0)</f>
        <v>0</v>
      </c>
      <c r="AH84" s="175">
        <f>IF(AH66&lt;$E99,$B84*('Invoer - uitgebreid'!$F25+0.5*'Invoer - uitgebreid'!$F26),0)</f>
        <v>0</v>
      </c>
      <c r="AI84" s="175">
        <f>IF(AI66&lt;$E99,$B84*('Invoer - uitgebreid'!$F25+0.5*'Invoer - uitgebreid'!$F26),0)</f>
        <v>0</v>
      </c>
      <c r="AJ84" s="175">
        <f>IF(AJ66&lt;$E99,$B84*('Invoer - uitgebreid'!$F25+0.5*'Invoer - uitgebreid'!$F26),0)</f>
        <v>0</v>
      </c>
      <c r="AK84" s="175">
        <f>IF(AK66&lt;$E99,$B84*('Invoer - uitgebreid'!$F25+0.5*'Invoer - uitgebreid'!$F26),0)</f>
        <v>0</v>
      </c>
      <c r="AL84" s="175">
        <f>IF(AL66&lt;$E99,$B84*('Invoer - uitgebreid'!$F25+0.5*'Invoer - uitgebreid'!$F26),0)</f>
        <v>0</v>
      </c>
      <c r="AM84" s="175">
        <f>IF(AM66&lt;$E99,$B84*('Invoer - uitgebreid'!$F25+0.5*'Invoer - uitgebreid'!$F26),0)</f>
        <v>0</v>
      </c>
      <c r="AN84" s="175">
        <f>IF(AN66&lt;$E99,$B84*('Invoer - uitgebreid'!$F25+0.5*'Invoer - uitgebreid'!$F26),0)</f>
        <v>0</v>
      </c>
      <c r="AO84" s="175">
        <f>IF(AO66&lt;$E99,$B84*('Invoer - uitgebreid'!$F25+0.5*'Invoer - uitgebreid'!$F26),0)</f>
        <v>0</v>
      </c>
      <c r="AP84" s="175">
        <f>IF(AP66&lt;$E99,$B84*('Invoer - uitgebreid'!$F25+0.5*'Invoer - uitgebreid'!$F26),0)</f>
        <v>0</v>
      </c>
      <c r="AQ84" s="175">
        <f>IF(AQ66&lt;$E99,$B84*('Invoer - uitgebreid'!$F25+0.5*'Invoer - uitgebreid'!$F26),0)</f>
        <v>0</v>
      </c>
      <c r="AR84" s="175">
        <f>IF(AR66&lt;$E99,$B84*('Invoer - uitgebreid'!$F25+0.5*'Invoer - uitgebreid'!$F26),0)</f>
        <v>0</v>
      </c>
      <c r="AS84" s="175">
        <f>IF(AS66&lt;$E99,$B84*('Invoer - uitgebreid'!$F25+0.5*'Invoer - uitgebreid'!$F26),0)</f>
        <v>0</v>
      </c>
      <c r="AT84" s="175">
        <f>IF(AT66&lt;$E99,$B84*('Invoer - uitgebreid'!$F25+0.5*'Invoer - uitgebreid'!$F26),0)</f>
        <v>0</v>
      </c>
      <c r="AU84" s="175">
        <f>IF(AU66&lt;$E99,$B84*('Invoer - uitgebreid'!$F25+0.5*'Invoer - uitgebreid'!$F26),0)</f>
        <v>0</v>
      </c>
      <c r="AV84" s="175">
        <f>IF(AV66&lt;$E99,$B84*('Invoer - uitgebreid'!$F25+0.5*'Invoer - uitgebreid'!$F26),0)</f>
        <v>0</v>
      </c>
      <c r="AW84" s="175">
        <f>IF(AW66&lt;$E99,$B84*('Invoer - uitgebreid'!$F25+0.5*'Invoer - uitgebreid'!$F26),0)</f>
        <v>0</v>
      </c>
      <c r="AX84" s="175">
        <f>IF(AX66&lt;$E99,$B84*('Invoer - uitgebreid'!$F25+0.5*'Invoer - uitgebreid'!$F26),0)</f>
        <v>0</v>
      </c>
      <c r="AY84" s="175">
        <f>IF(AY66&lt;$E99,$B84*('Invoer - uitgebreid'!$F25+0.5*'Invoer - uitgebreid'!$F26),0)</f>
        <v>0</v>
      </c>
      <c r="AZ84" s="175">
        <f>IF(AZ66&lt;$E99,$B84*('Invoer - uitgebreid'!$F25+0.5*'Invoer - uitgebreid'!$F26),0)</f>
        <v>0</v>
      </c>
      <c r="BA84" s="175">
        <f>IF(BA66&lt;$E99,$B84*('Invoer - uitgebreid'!$F25+0.5*'Invoer - uitgebreid'!$F26),0)</f>
        <v>0</v>
      </c>
      <c r="BB84" s="175">
        <f>IF(BB66&lt;$E99,$B84*('Invoer - uitgebreid'!$F25+0.5*'Invoer - uitgebreid'!$F26),0)</f>
        <v>0</v>
      </c>
      <c r="BC84" s="175">
        <f>IF(BC66&lt;$E99,$B84*('Invoer - uitgebreid'!$F25+0.5*'Invoer - uitgebreid'!$F26),0)</f>
        <v>0</v>
      </c>
      <c r="BD84" s="175">
        <f>IF(BD66&lt;$E99,$B84*('Invoer - uitgebreid'!$F25+0.5*'Invoer - uitgebreid'!$F26),0)</f>
        <v>0</v>
      </c>
      <c r="BE84" s="175">
        <f>IF(BE66&lt;$E99,$B84*('Invoer - uitgebreid'!$F25+0.5*'Invoer - uitgebreid'!$F26),0)</f>
        <v>0</v>
      </c>
      <c r="BF84" s="175">
        <f>IF(BF66&lt;$E99,$B84*('Invoer - uitgebreid'!$F25+0.5*'Invoer - uitgebreid'!$F26),0)</f>
        <v>0</v>
      </c>
      <c r="BG84" s="175">
        <f>IF(BG66&lt;$E99,$B84*('Invoer - uitgebreid'!$F25+0.5*'Invoer - uitgebreid'!$F26),0)</f>
        <v>0</v>
      </c>
      <c r="BH84" s="175">
        <f>IF(BH66&lt;$E99,$B84*('Invoer - uitgebreid'!$F25+0.5*'Invoer - uitgebreid'!$F26),0)</f>
        <v>0</v>
      </c>
      <c r="BI84" s="175">
        <f>IF(BI66&lt;$E99,$B84*('Invoer - uitgebreid'!$F25+0.5*'Invoer - uitgebreid'!$F26),0)</f>
        <v>0</v>
      </c>
      <c r="BJ84" s="175">
        <f>IF(BJ66&lt;$E99,$B84*('Invoer - uitgebreid'!$F25+0.5*'Invoer - uitgebreid'!$F26),0)</f>
        <v>0</v>
      </c>
      <c r="BK84" s="175">
        <f>IF(BK66&lt;$E99,$B84*('Invoer - uitgebreid'!$F25+0.5*'Invoer - uitgebreid'!$F26),0)</f>
        <v>0</v>
      </c>
      <c r="BL84" s="175">
        <f>IF(BL66&lt;$E99,$B84*('Invoer - uitgebreid'!$F25+0.5*'Invoer - uitgebreid'!$F26),0)</f>
        <v>0</v>
      </c>
      <c r="BM84" s="175">
        <f>IF(BM66&lt;$E99,$B84*('Invoer - uitgebreid'!$F25+0.5*'Invoer - uitgebreid'!$F26),0)</f>
        <v>0</v>
      </c>
      <c r="BN84" s="175">
        <f>IF(BN66&lt;$E99,$B84*('Invoer - uitgebreid'!$F25+0.5*'Invoer - uitgebreid'!$F26),0)</f>
        <v>0</v>
      </c>
      <c r="BO84" s="175">
        <f>IF(BO66&lt;$E99,$B84*('Invoer - uitgebreid'!$F25+0.5*'Invoer - uitgebreid'!$F26),0)</f>
        <v>0</v>
      </c>
      <c r="BP84" s="175">
        <f>IF(BP66&lt;$E99,$B84*('Invoer - uitgebreid'!$F25+0.5*'Invoer - uitgebreid'!$F26),0)</f>
        <v>0</v>
      </c>
      <c r="BQ84" s="175">
        <f>IF(BQ66&lt;$E99,$B84*('Invoer - uitgebreid'!$F25+0.5*'Invoer - uitgebreid'!$F26),0)</f>
        <v>0</v>
      </c>
      <c r="BR84" s="175">
        <f>IF(BR66&lt;$E99,$B84*('Invoer - uitgebreid'!$F25+0.5*'Invoer - uitgebreid'!$F26),0)</f>
        <v>0</v>
      </c>
      <c r="BS84" s="175">
        <f>IF(BS66&lt;$E99,$B84*('Invoer - uitgebreid'!$F25+0.5*'Invoer - uitgebreid'!$F26),0)</f>
        <v>0</v>
      </c>
      <c r="BT84" s="175">
        <f>IF(BT66&lt;$E99,$B84*('Invoer - uitgebreid'!$F25+0.5*'Invoer - uitgebreid'!$F26),0)</f>
        <v>0</v>
      </c>
      <c r="BU84" s="175">
        <f>IF(BU66&lt;$E99,$B84*('Invoer - uitgebreid'!$F25+0.5*'Invoer - uitgebreid'!$F26),0)</f>
        <v>0</v>
      </c>
      <c r="BV84" s="175">
        <f>IF(BV66&lt;$E99,$B84*('Invoer - uitgebreid'!$F25+0.5*'Invoer - uitgebreid'!$F26),0)</f>
        <v>0</v>
      </c>
      <c r="BW84" s="175">
        <f>IF(BW66&lt;$E99,$B84*('Invoer - uitgebreid'!$F25+0.5*'Invoer - uitgebreid'!$F26),0)</f>
        <v>0</v>
      </c>
      <c r="BX84" s="175">
        <f>IF(BX66&lt;$E99,$B84*('Invoer - uitgebreid'!$F25+0.5*'Invoer - uitgebreid'!$F26),0)</f>
        <v>0</v>
      </c>
      <c r="BY84" s="175">
        <f>IF(BY66&lt;$E99,$B84*('Invoer - uitgebreid'!$F25+0.5*'Invoer - uitgebreid'!$F26),0)</f>
        <v>0</v>
      </c>
      <c r="BZ84" s="175">
        <f>IF(BZ66&lt;$E99,$B84*('Invoer - uitgebreid'!$F25+0.5*'Invoer - uitgebreid'!$F26),0)</f>
        <v>0</v>
      </c>
      <c r="CA84" s="175">
        <f>IF(CA66&lt;$E99,$B84*('Invoer - uitgebreid'!$F25+0.5*'Invoer - uitgebreid'!$F26),0)</f>
        <v>0</v>
      </c>
      <c r="CB84" s="175">
        <f>IF(CB66&lt;$E99,$B84*('Invoer - uitgebreid'!$F25+0.5*'Invoer - uitgebreid'!$F26),0)</f>
        <v>0</v>
      </c>
      <c r="CC84" s="175">
        <f>IF(CC66&lt;$E99,$B84*('Invoer - uitgebreid'!$F25+0.5*'Invoer - uitgebreid'!$F26),0)</f>
        <v>0</v>
      </c>
      <c r="CD84" s="175">
        <f>IF(CD66&lt;$E99,$B84*('Invoer - uitgebreid'!$F25+0.5*'Invoer - uitgebreid'!$F26),0)</f>
        <v>0</v>
      </c>
      <c r="CE84" s="175">
        <f>IF(CE66&lt;$E99,$B84*('Invoer - uitgebreid'!$F25+0.5*'Invoer - uitgebreid'!$F26),0)</f>
        <v>0</v>
      </c>
      <c r="CF84" s="175">
        <f>IF(CF66&lt;$E99,$B84*('Invoer - uitgebreid'!$F25+0.5*'Invoer - uitgebreid'!$F26),0)</f>
        <v>0</v>
      </c>
      <c r="CG84" s="175">
        <f>IF(CG66&lt;$E99,$B84*('Invoer - uitgebreid'!$F25+0.5*'Invoer - uitgebreid'!$F26),0)</f>
        <v>0</v>
      </c>
      <c r="CH84" s="175">
        <f>IF(CH66&lt;$E99,$B84*('Invoer - uitgebreid'!$F25+0.5*'Invoer - uitgebreid'!$F26),0)</f>
        <v>0</v>
      </c>
      <c r="CI84" s="175">
        <f>IF(CI66&lt;$E99,$B84*('Invoer - uitgebreid'!$F25+0.5*'Invoer - uitgebreid'!$F26),0)</f>
        <v>0</v>
      </c>
      <c r="CJ84" s="175">
        <f>IF(CJ66&lt;$E99,$B84*('Invoer - uitgebreid'!$F25+0.5*'Invoer - uitgebreid'!$F26),0)</f>
        <v>0</v>
      </c>
      <c r="CK84" s="175">
        <f>IF(CK66&lt;$E99,$B84*('Invoer - uitgebreid'!$F25+0.5*'Invoer - uitgebreid'!$F26),0)</f>
        <v>0</v>
      </c>
      <c r="CL84" s="175">
        <f>IF(CL66&lt;$E99,$B84*('Invoer - uitgebreid'!$F25+0.5*'Invoer - uitgebreid'!$F26),0)</f>
        <v>0</v>
      </c>
      <c r="CM84" s="175">
        <f>IF(CM66&lt;$E99,$B84*('Invoer - uitgebreid'!$F25+0.5*'Invoer - uitgebreid'!$F26),0)</f>
        <v>0</v>
      </c>
      <c r="CN84" s="175">
        <f>IF(CN66&lt;$E99,$B84*('Invoer - uitgebreid'!$F25+0.5*'Invoer - uitgebreid'!$F26),0)</f>
        <v>0</v>
      </c>
      <c r="CO84" s="175">
        <f>IF(CO66&lt;$E99,$B84*('Invoer - uitgebreid'!$F25+0.5*'Invoer - uitgebreid'!$F26),0)</f>
        <v>0</v>
      </c>
      <c r="CP84" s="175">
        <f>IF(CP66&lt;$E99,$B84*('Invoer - uitgebreid'!$F25+0.5*'Invoer - uitgebreid'!$F26),0)</f>
        <v>0</v>
      </c>
      <c r="CQ84" s="175">
        <f>IF(CQ66&lt;$E99,$B84*('Invoer - uitgebreid'!$F25+0.5*'Invoer - uitgebreid'!$F26),0)</f>
        <v>0</v>
      </c>
      <c r="CR84" s="175">
        <f>IF(CR66&lt;$E99,$B84*('Invoer - uitgebreid'!$F25+0.5*'Invoer - uitgebreid'!$F26),0)</f>
        <v>0</v>
      </c>
      <c r="CS84" s="175">
        <f>IF(CS66&lt;$E99,$B84*('Invoer - uitgebreid'!$F25+0.5*'Invoer - uitgebreid'!$F26),0)</f>
        <v>0</v>
      </c>
      <c r="CT84" s="175">
        <f>IF(CT66&lt;$E99,$B84*('Invoer - uitgebreid'!$F25+0.5*'Invoer - uitgebreid'!$F26),0)</f>
        <v>0</v>
      </c>
      <c r="CU84" s="175">
        <f>IF(CU66&lt;$E99,$B84*('Invoer - uitgebreid'!$F25+0.5*'Invoer - uitgebreid'!$F26),0)</f>
        <v>0</v>
      </c>
      <c r="CV84" s="175">
        <f>IF(CV66&lt;$E99,$B84*('Invoer - uitgebreid'!$F25+0.5*'Invoer - uitgebreid'!$F26),0)</f>
        <v>0</v>
      </c>
      <c r="CW84" s="175">
        <f>IF(CW66&lt;$E99,$B84*('Invoer - uitgebreid'!$F25+0.5*'Invoer - uitgebreid'!$F26),0)</f>
        <v>0</v>
      </c>
      <c r="CX84" s="175">
        <f>IF(CX66&lt;$E99,$B84*('Invoer - uitgebreid'!$F25+0.5*'Invoer - uitgebreid'!$F26),0)</f>
        <v>0</v>
      </c>
      <c r="CY84" s="175">
        <f>IF(CY66&lt;$E99,$B84*('Invoer - uitgebreid'!$F25+0.5*'Invoer - uitgebreid'!$F26),0)</f>
        <v>0</v>
      </c>
      <c r="CZ84" s="1"/>
      <c r="DA84" s="1"/>
      <c r="DB84" s="1"/>
      <c r="DC84" s="1"/>
      <c r="DD84" s="1"/>
      <c r="DE84" s="1"/>
      <c r="DF84" s="1"/>
      <c r="DG84" s="1"/>
      <c r="DH84" s="1"/>
      <c r="DI84" s="1"/>
      <c r="DJ84" s="1"/>
      <c r="DK84" s="1"/>
      <c r="DL84" s="1"/>
      <c r="DM84" s="1"/>
    </row>
    <row r="85" spans="1:117" ht="15.75" customHeight="1" x14ac:dyDescent="0.3">
      <c r="A85" s="14" t="s">
        <v>61</v>
      </c>
      <c r="B85" s="174">
        <f>'Economische variabelen'!I222</f>
        <v>183</v>
      </c>
      <c r="C85" s="1"/>
      <c r="D85" s="175">
        <f>IF(D66&lt;$E99,$B85*('Invoer - uitgebreid'!$F25+0.5*'Invoer - uitgebreid'!$F26),0)</f>
        <v>0</v>
      </c>
      <c r="E85" s="175">
        <f>IF(E66&lt;$E99,$B85*('Invoer - uitgebreid'!$F25+0.5*'Invoer - uitgebreid'!$F26),0)</f>
        <v>0</v>
      </c>
      <c r="F85" s="175">
        <f>IF(F66&lt;$E99,$B85*('Invoer - uitgebreid'!$F25+0.5*'Invoer - uitgebreid'!$F26),0)</f>
        <v>0</v>
      </c>
      <c r="G85" s="175">
        <f>IF(G66&lt;$E99,$B85*('Invoer - uitgebreid'!$F25+0.5*'Invoer - uitgebreid'!$F26),0)</f>
        <v>0</v>
      </c>
      <c r="H85" s="175">
        <f>IF(H66&lt;$E99,$B85*('Invoer - uitgebreid'!$F25+0.5*'Invoer - uitgebreid'!$F26),0)</f>
        <v>0</v>
      </c>
      <c r="I85" s="175">
        <f>IF(I66&lt;$E99,$B85*('Invoer - uitgebreid'!$F25+0.5*'Invoer - uitgebreid'!$F26),0)</f>
        <v>0</v>
      </c>
      <c r="J85" s="175">
        <f>IF(J66&lt;$E99,$B85*('Invoer - uitgebreid'!$F25+0.5*'Invoer - uitgebreid'!$F26),0)</f>
        <v>0</v>
      </c>
      <c r="K85" s="175">
        <f>IF(K66&lt;$E99,$B85*('Invoer - uitgebreid'!$F25+0.5*'Invoer - uitgebreid'!$F26),0)</f>
        <v>0</v>
      </c>
      <c r="L85" s="175">
        <f>IF(L66&lt;$E99,$B85*('Invoer - uitgebreid'!$F25+0.5*'Invoer - uitgebreid'!$F26),0)</f>
        <v>0</v>
      </c>
      <c r="M85" s="175">
        <f>IF(M66&lt;$E99,$B85*('Invoer - uitgebreid'!$F25+0.5*'Invoer - uitgebreid'!$F26),0)</f>
        <v>0</v>
      </c>
      <c r="N85" s="175">
        <f>IF(N66&lt;$E99,$B85*('Invoer - uitgebreid'!$F25+0.5*'Invoer - uitgebreid'!$F26),0)</f>
        <v>0</v>
      </c>
      <c r="O85" s="175">
        <f>IF(O66&lt;$E99,$B85*('Invoer - uitgebreid'!$F25+0.5*'Invoer - uitgebreid'!$F26),0)</f>
        <v>0</v>
      </c>
      <c r="P85" s="175">
        <f>IF(P66&lt;$E99,$B85*('Invoer - uitgebreid'!$F25+0.5*'Invoer - uitgebreid'!$F26),0)</f>
        <v>0</v>
      </c>
      <c r="Q85" s="175">
        <f>IF(Q66&lt;$E99,$B85*('Invoer - uitgebreid'!$F25+0.5*'Invoer - uitgebreid'!$F26),0)</f>
        <v>0</v>
      </c>
      <c r="R85" s="175">
        <f>IF(R66&lt;$E99,$B85*('Invoer - uitgebreid'!$F25+0.5*'Invoer - uitgebreid'!$F26),0)</f>
        <v>0</v>
      </c>
      <c r="S85" s="175">
        <f>IF(S66&lt;$E99,$B85*('Invoer - uitgebreid'!$F25+0.5*'Invoer - uitgebreid'!$F26),0)</f>
        <v>0</v>
      </c>
      <c r="T85" s="175">
        <f>IF(T66&lt;$E99,$B85*('Invoer - uitgebreid'!$F25+0.5*'Invoer - uitgebreid'!$F26),0)</f>
        <v>0</v>
      </c>
      <c r="U85" s="175">
        <f>IF(U66&lt;$E99,$B85*('Invoer - uitgebreid'!$F25+0.5*'Invoer - uitgebreid'!$F26),0)</f>
        <v>0</v>
      </c>
      <c r="V85" s="175">
        <f>IF(V66&lt;$E99,$B85*('Invoer - uitgebreid'!$F25+0.5*'Invoer - uitgebreid'!$F26),0)</f>
        <v>0</v>
      </c>
      <c r="W85" s="175">
        <f>IF(W66&lt;$E99,$B85*('Invoer - uitgebreid'!$F25+0.5*'Invoer - uitgebreid'!$F26),0)</f>
        <v>0</v>
      </c>
      <c r="X85" s="175">
        <f>IF(X66&lt;$E99,$B85*('Invoer - uitgebreid'!$F25+0.5*'Invoer - uitgebreid'!$F26),0)</f>
        <v>0</v>
      </c>
      <c r="Y85" s="175">
        <f>IF(Y66&lt;$E99,$B85*('Invoer - uitgebreid'!$F25+0.5*'Invoer - uitgebreid'!$F26),0)</f>
        <v>0</v>
      </c>
      <c r="Z85" s="175">
        <f>IF(Z66&lt;$E99,$B85*('Invoer - uitgebreid'!$F25+0.5*'Invoer - uitgebreid'!$F26),0)</f>
        <v>0</v>
      </c>
      <c r="AA85" s="175">
        <f>IF(AA66&lt;$E99,$B85*('Invoer - uitgebreid'!$F25+0.5*'Invoer - uitgebreid'!$F26),0)</f>
        <v>0</v>
      </c>
      <c r="AB85" s="175">
        <f>IF(AB66&lt;$E99,$B85*('Invoer - uitgebreid'!$F25+0.5*'Invoer - uitgebreid'!$F26),0)</f>
        <v>0</v>
      </c>
      <c r="AC85" s="175">
        <f>IF(AC66&lt;$E99,$B85*('Invoer - uitgebreid'!$F25+0.5*'Invoer - uitgebreid'!$F26),0)</f>
        <v>0</v>
      </c>
      <c r="AD85" s="175">
        <f>IF(AD66&lt;$E99,$B85*('Invoer - uitgebreid'!$F25+0.5*'Invoer - uitgebreid'!$F26),0)</f>
        <v>0</v>
      </c>
      <c r="AE85" s="175">
        <f>IF(AE66&lt;$E99,$B85*('Invoer - uitgebreid'!$F25+0.5*'Invoer - uitgebreid'!$F26),0)</f>
        <v>0</v>
      </c>
      <c r="AF85" s="175">
        <f>IF(AF66&lt;$E99,$B85*('Invoer - uitgebreid'!$F25+0.5*'Invoer - uitgebreid'!$F26),0)</f>
        <v>0</v>
      </c>
      <c r="AG85" s="175">
        <f>IF(AG66&lt;$E99,$B85*('Invoer - uitgebreid'!$F25+0.5*'Invoer - uitgebreid'!$F26),0)</f>
        <v>0</v>
      </c>
      <c r="AH85" s="175">
        <f>IF(AH66&lt;$E99,$B85*('Invoer - uitgebreid'!$F25+0.5*'Invoer - uitgebreid'!$F26),0)</f>
        <v>0</v>
      </c>
      <c r="AI85" s="175">
        <f>IF(AI66&lt;$E99,$B85*('Invoer - uitgebreid'!$F25+0.5*'Invoer - uitgebreid'!$F26),0)</f>
        <v>0</v>
      </c>
      <c r="AJ85" s="175">
        <f>IF(AJ66&lt;$E99,$B85*('Invoer - uitgebreid'!$F25+0.5*'Invoer - uitgebreid'!$F26),0)</f>
        <v>0</v>
      </c>
      <c r="AK85" s="175">
        <f>IF(AK66&lt;$E99,$B85*('Invoer - uitgebreid'!$F25+0.5*'Invoer - uitgebreid'!$F26),0)</f>
        <v>0</v>
      </c>
      <c r="AL85" s="175">
        <f>IF(AL66&lt;$E99,$B85*('Invoer - uitgebreid'!$F25+0.5*'Invoer - uitgebreid'!$F26),0)</f>
        <v>0</v>
      </c>
      <c r="AM85" s="175">
        <f>IF(AM66&lt;$E99,$B85*('Invoer - uitgebreid'!$F25+0.5*'Invoer - uitgebreid'!$F26),0)</f>
        <v>0</v>
      </c>
      <c r="AN85" s="175">
        <f>IF(AN66&lt;$E99,$B85*('Invoer - uitgebreid'!$F25+0.5*'Invoer - uitgebreid'!$F26),0)</f>
        <v>0</v>
      </c>
      <c r="AO85" s="175">
        <f>IF(AO66&lt;$E99,$B85*('Invoer - uitgebreid'!$F25+0.5*'Invoer - uitgebreid'!$F26),0)</f>
        <v>0</v>
      </c>
      <c r="AP85" s="175">
        <f>IF(AP66&lt;$E99,$B85*('Invoer - uitgebreid'!$F25+0.5*'Invoer - uitgebreid'!$F26),0)</f>
        <v>0</v>
      </c>
      <c r="AQ85" s="175">
        <f>IF(AQ66&lt;$E99,$B85*('Invoer - uitgebreid'!$F25+0.5*'Invoer - uitgebreid'!$F26),0)</f>
        <v>0</v>
      </c>
      <c r="AR85" s="175">
        <f>IF(AR66&lt;$E99,$B85*('Invoer - uitgebreid'!$F25+0.5*'Invoer - uitgebreid'!$F26),0)</f>
        <v>0</v>
      </c>
      <c r="AS85" s="175">
        <f>IF(AS66&lt;$E99,$B85*('Invoer - uitgebreid'!$F25+0.5*'Invoer - uitgebreid'!$F26),0)</f>
        <v>0</v>
      </c>
      <c r="AT85" s="175">
        <f>IF(AT66&lt;$E99,$B85*('Invoer - uitgebreid'!$F25+0.5*'Invoer - uitgebreid'!$F26),0)</f>
        <v>0</v>
      </c>
      <c r="AU85" s="175">
        <f>IF(AU66&lt;$E99,$B85*('Invoer - uitgebreid'!$F25+0.5*'Invoer - uitgebreid'!$F26),0)</f>
        <v>0</v>
      </c>
      <c r="AV85" s="175">
        <f>IF(AV66&lt;$E99,$B85*('Invoer - uitgebreid'!$F25+0.5*'Invoer - uitgebreid'!$F26),0)</f>
        <v>0</v>
      </c>
      <c r="AW85" s="175">
        <f>IF(AW66&lt;$E99,$B85*('Invoer - uitgebreid'!$F25+0.5*'Invoer - uitgebreid'!$F26),0)</f>
        <v>0</v>
      </c>
      <c r="AX85" s="175">
        <f>IF(AX66&lt;$E99,$B85*('Invoer - uitgebreid'!$F25+0.5*'Invoer - uitgebreid'!$F26),0)</f>
        <v>0</v>
      </c>
      <c r="AY85" s="175">
        <f>IF(AY66&lt;$E99,$B85*('Invoer - uitgebreid'!$F25+0.5*'Invoer - uitgebreid'!$F26),0)</f>
        <v>0</v>
      </c>
      <c r="AZ85" s="175">
        <f>IF(AZ66&lt;$E99,$B85*('Invoer - uitgebreid'!$F25+0.5*'Invoer - uitgebreid'!$F26),0)</f>
        <v>0</v>
      </c>
      <c r="BA85" s="175">
        <f>IF(BA66&lt;$E99,$B85*('Invoer - uitgebreid'!$F25+0.5*'Invoer - uitgebreid'!$F26),0)</f>
        <v>0</v>
      </c>
      <c r="BB85" s="175">
        <f>IF(BB66&lt;$E99,$B85*('Invoer - uitgebreid'!$F25+0.5*'Invoer - uitgebreid'!$F26),0)</f>
        <v>0</v>
      </c>
      <c r="BC85" s="175">
        <f>IF(BC66&lt;$E99,$B85*('Invoer - uitgebreid'!$F25+0.5*'Invoer - uitgebreid'!$F26),0)</f>
        <v>0</v>
      </c>
      <c r="BD85" s="175">
        <f>IF(BD66&lt;$E99,$B85*('Invoer - uitgebreid'!$F25+0.5*'Invoer - uitgebreid'!$F26),0)</f>
        <v>0</v>
      </c>
      <c r="BE85" s="175">
        <f>IF(BE66&lt;$E99,$B85*('Invoer - uitgebreid'!$F25+0.5*'Invoer - uitgebreid'!$F26),0)</f>
        <v>0</v>
      </c>
      <c r="BF85" s="175">
        <f>IF(BF66&lt;$E99,$B85*('Invoer - uitgebreid'!$F25+0.5*'Invoer - uitgebreid'!$F26),0)</f>
        <v>0</v>
      </c>
      <c r="BG85" s="175">
        <f>IF(BG66&lt;$E99,$B85*('Invoer - uitgebreid'!$F25+0.5*'Invoer - uitgebreid'!$F26),0)</f>
        <v>0</v>
      </c>
      <c r="BH85" s="175">
        <f>IF(BH66&lt;$E99,$B85*('Invoer - uitgebreid'!$F25+0.5*'Invoer - uitgebreid'!$F26),0)</f>
        <v>0</v>
      </c>
      <c r="BI85" s="175">
        <f>IF(BI66&lt;$E99,$B85*('Invoer - uitgebreid'!$F25+0.5*'Invoer - uitgebreid'!$F26),0)</f>
        <v>0</v>
      </c>
      <c r="BJ85" s="175">
        <f>IF(BJ66&lt;$E99,$B85*('Invoer - uitgebreid'!$F25+0.5*'Invoer - uitgebreid'!$F26),0)</f>
        <v>0</v>
      </c>
      <c r="BK85" s="175">
        <f>IF(BK66&lt;$E99,$B85*('Invoer - uitgebreid'!$F25+0.5*'Invoer - uitgebreid'!$F26),0)</f>
        <v>0</v>
      </c>
      <c r="BL85" s="175">
        <f>IF(BL66&lt;$E99,$B85*('Invoer - uitgebreid'!$F25+0.5*'Invoer - uitgebreid'!$F26),0)</f>
        <v>0</v>
      </c>
      <c r="BM85" s="175">
        <f>IF(BM66&lt;$E99,$B85*('Invoer - uitgebreid'!$F25+0.5*'Invoer - uitgebreid'!$F26),0)</f>
        <v>0</v>
      </c>
      <c r="BN85" s="175">
        <f>IF(BN66&lt;$E99,$B85*('Invoer - uitgebreid'!$F25+0.5*'Invoer - uitgebreid'!$F26),0)</f>
        <v>0</v>
      </c>
      <c r="BO85" s="175">
        <f>IF(BO66&lt;$E99,$B85*('Invoer - uitgebreid'!$F25+0.5*'Invoer - uitgebreid'!$F26),0)</f>
        <v>0</v>
      </c>
      <c r="BP85" s="175">
        <f>IF(BP66&lt;$E99,$B85*('Invoer - uitgebreid'!$F25+0.5*'Invoer - uitgebreid'!$F26),0)</f>
        <v>0</v>
      </c>
      <c r="BQ85" s="175">
        <f>IF(BQ66&lt;$E99,$B85*('Invoer - uitgebreid'!$F25+0.5*'Invoer - uitgebreid'!$F26),0)</f>
        <v>0</v>
      </c>
      <c r="BR85" s="175">
        <f>IF(BR66&lt;$E99,$B85*('Invoer - uitgebreid'!$F25+0.5*'Invoer - uitgebreid'!$F26),0)</f>
        <v>0</v>
      </c>
      <c r="BS85" s="175">
        <f>IF(BS66&lt;$E99,$B85*('Invoer - uitgebreid'!$F25+0.5*'Invoer - uitgebreid'!$F26),0)</f>
        <v>0</v>
      </c>
      <c r="BT85" s="175">
        <f>IF(BT66&lt;$E99,$B85*('Invoer - uitgebreid'!$F25+0.5*'Invoer - uitgebreid'!$F26),0)</f>
        <v>0</v>
      </c>
      <c r="BU85" s="175">
        <f>IF(BU66&lt;$E99,$B85*('Invoer - uitgebreid'!$F25+0.5*'Invoer - uitgebreid'!$F26),0)</f>
        <v>0</v>
      </c>
      <c r="BV85" s="175">
        <f>IF(BV66&lt;$E99,$B85*('Invoer - uitgebreid'!$F25+0.5*'Invoer - uitgebreid'!$F26),0)</f>
        <v>0</v>
      </c>
      <c r="BW85" s="175">
        <f>IF(BW66&lt;$E99,$B85*('Invoer - uitgebreid'!$F25+0.5*'Invoer - uitgebreid'!$F26),0)</f>
        <v>0</v>
      </c>
      <c r="BX85" s="175">
        <f>IF(BX66&lt;$E99,$B85*('Invoer - uitgebreid'!$F25+0.5*'Invoer - uitgebreid'!$F26),0)</f>
        <v>0</v>
      </c>
      <c r="BY85" s="175">
        <f>IF(BY66&lt;$E99,$B85*('Invoer - uitgebreid'!$F25+0.5*'Invoer - uitgebreid'!$F26),0)</f>
        <v>0</v>
      </c>
      <c r="BZ85" s="175">
        <f>IF(BZ66&lt;$E99,$B85*('Invoer - uitgebreid'!$F25+0.5*'Invoer - uitgebreid'!$F26),0)</f>
        <v>0</v>
      </c>
      <c r="CA85" s="175">
        <f>IF(CA66&lt;$E99,$B85*('Invoer - uitgebreid'!$F25+0.5*'Invoer - uitgebreid'!$F26),0)</f>
        <v>0</v>
      </c>
      <c r="CB85" s="175">
        <f>IF(CB66&lt;$E99,$B85*('Invoer - uitgebreid'!$F25+0.5*'Invoer - uitgebreid'!$F26),0)</f>
        <v>0</v>
      </c>
      <c r="CC85" s="175">
        <f>IF(CC66&lt;$E99,$B85*('Invoer - uitgebreid'!$F25+0.5*'Invoer - uitgebreid'!$F26),0)</f>
        <v>0</v>
      </c>
      <c r="CD85" s="175">
        <f>IF(CD66&lt;$E99,$B85*('Invoer - uitgebreid'!$F25+0.5*'Invoer - uitgebreid'!$F26),0)</f>
        <v>0</v>
      </c>
      <c r="CE85" s="175">
        <f>IF(CE66&lt;$E99,$B85*('Invoer - uitgebreid'!$F25+0.5*'Invoer - uitgebreid'!$F26),0)</f>
        <v>0</v>
      </c>
      <c r="CF85" s="175">
        <f>IF(CF66&lt;$E99,$B85*('Invoer - uitgebreid'!$F25+0.5*'Invoer - uitgebreid'!$F26),0)</f>
        <v>0</v>
      </c>
      <c r="CG85" s="175">
        <f>IF(CG66&lt;$E99,$B85*('Invoer - uitgebreid'!$F25+0.5*'Invoer - uitgebreid'!$F26),0)</f>
        <v>0</v>
      </c>
      <c r="CH85" s="175">
        <f>IF(CH66&lt;$E99,$B85*('Invoer - uitgebreid'!$F25+0.5*'Invoer - uitgebreid'!$F26),0)</f>
        <v>0</v>
      </c>
      <c r="CI85" s="175">
        <f>IF(CI66&lt;$E99,$B85*('Invoer - uitgebreid'!$F25+0.5*'Invoer - uitgebreid'!$F26),0)</f>
        <v>0</v>
      </c>
      <c r="CJ85" s="175">
        <f>IF(CJ66&lt;$E99,$B85*('Invoer - uitgebreid'!$F25+0.5*'Invoer - uitgebreid'!$F26),0)</f>
        <v>0</v>
      </c>
      <c r="CK85" s="175">
        <f>IF(CK66&lt;$E99,$B85*('Invoer - uitgebreid'!$F25+0.5*'Invoer - uitgebreid'!$F26),0)</f>
        <v>0</v>
      </c>
      <c r="CL85" s="175">
        <f>IF(CL66&lt;$E99,$B85*('Invoer - uitgebreid'!$F25+0.5*'Invoer - uitgebreid'!$F26),0)</f>
        <v>0</v>
      </c>
      <c r="CM85" s="175">
        <f>IF(CM66&lt;$E99,$B85*('Invoer - uitgebreid'!$F25+0.5*'Invoer - uitgebreid'!$F26),0)</f>
        <v>0</v>
      </c>
      <c r="CN85" s="175">
        <f>IF(CN66&lt;$E99,$B85*('Invoer - uitgebreid'!$F25+0.5*'Invoer - uitgebreid'!$F26),0)</f>
        <v>0</v>
      </c>
      <c r="CO85" s="175">
        <f>IF(CO66&lt;$E99,$B85*('Invoer - uitgebreid'!$F25+0.5*'Invoer - uitgebreid'!$F26),0)</f>
        <v>0</v>
      </c>
      <c r="CP85" s="175">
        <f>IF(CP66&lt;$E99,$B85*('Invoer - uitgebreid'!$F25+0.5*'Invoer - uitgebreid'!$F26),0)</f>
        <v>0</v>
      </c>
      <c r="CQ85" s="175">
        <f>IF(CQ66&lt;$E99,$B85*('Invoer - uitgebreid'!$F25+0.5*'Invoer - uitgebreid'!$F26),0)</f>
        <v>0</v>
      </c>
      <c r="CR85" s="175">
        <f>IF(CR66&lt;$E99,$B85*('Invoer - uitgebreid'!$F25+0.5*'Invoer - uitgebreid'!$F26),0)</f>
        <v>0</v>
      </c>
      <c r="CS85" s="175">
        <f>IF(CS66&lt;$E99,$B85*('Invoer - uitgebreid'!$F25+0.5*'Invoer - uitgebreid'!$F26),0)</f>
        <v>0</v>
      </c>
      <c r="CT85" s="175">
        <f>IF(CT66&lt;$E99,$B85*('Invoer - uitgebreid'!$F25+0.5*'Invoer - uitgebreid'!$F26),0)</f>
        <v>0</v>
      </c>
      <c r="CU85" s="175">
        <f>IF(CU66&lt;$E99,$B85*('Invoer - uitgebreid'!$F25+0.5*'Invoer - uitgebreid'!$F26),0)</f>
        <v>0</v>
      </c>
      <c r="CV85" s="175">
        <f>IF(CV66&lt;$E99,$B85*('Invoer - uitgebreid'!$F25+0.5*'Invoer - uitgebreid'!$F26),0)</f>
        <v>0</v>
      </c>
      <c r="CW85" s="175">
        <f>IF(CW66&lt;$E99,$B85*('Invoer - uitgebreid'!$F25+0.5*'Invoer - uitgebreid'!$F26),0)</f>
        <v>0</v>
      </c>
      <c r="CX85" s="175">
        <f>IF(CX66&lt;$E99,$B85*('Invoer - uitgebreid'!$F25+0.5*'Invoer - uitgebreid'!$F26),0)</f>
        <v>0</v>
      </c>
      <c r="CY85" s="175">
        <f>IF(CY66&lt;$E99,$B85*('Invoer - uitgebreid'!$F25+0.5*'Invoer - uitgebreid'!$F26),0)</f>
        <v>0</v>
      </c>
      <c r="CZ85" s="1"/>
      <c r="DA85" s="1"/>
      <c r="DB85" s="1"/>
      <c r="DC85" s="1"/>
      <c r="DD85" s="1"/>
      <c r="DE85" s="1"/>
      <c r="DF85" s="1"/>
      <c r="DG85" s="1"/>
      <c r="DH85" s="1"/>
      <c r="DI85" s="1"/>
      <c r="DJ85" s="1"/>
      <c r="DK85" s="1"/>
      <c r="DL85" s="1"/>
      <c r="DM85" s="1"/>
    </row>
    <row r="86" spans="1:117" ht="15.75" customHeight="1" x14ac:dyDescent="0.3">
      <c r="A86" s="7" t="s">
        <v>263</v>
      </c>
      <c r="B86" s="174">
        <f>SUM(B84:B85)</f>
        <v>183</v>
      </c>
      <c r="C86" s="7"/>
      <c r="D86" s="176">
        <f t="shared" ref="D86:CY86" si="6">SUM(D84:D85)</f>
        <v>0</v>
      </c>
      <c r="E86" s="176">
        <f t="shared" si="6"/>
        <v>0</v>
      </c>
      <c r="F86" s="176">
        <f t="shared" si="6"/>
        <v>0</v>
      </c>
      <c r="G86" s="176">
        <f t="shared" si="6"/>
        <v>0</v>
      </c>
      <c r="H86" s="176">
        <f t="shared" si="6"/>
        <v>0</v>
      </c>
      <c r="I86" s="176">
        <f t="shared" si="6"/>
        <v>0</v>
      </c>
      <c r="J86" s="176">
        <f t="shared" si="6"/>
        <v>0</v>
      </c>
      <c r="K86" s="176">
        <f t="shared" si="6"/>
        <v>0</v>
      </c>
      <c r="L86" s="176">
        <f t="shared" si="6"/>
        <v>0</v>
      </c>
      <c r="M86" s="176">
        <f t="shared" si="6"/>
        <v>0</v>
      </c>
      <c r="N86" s="176">
        <f t="shared" si="6"/>
        <v>0</v>
      </c>
      <c r="O86" s="176">
        <f t="shared" si="6"/>
        <v>0</v>
      </c>
      <c r="P86" s="176">
        <f t="shared" si="6"/>
        <v>0</v>
      </c>
      <c r="Q86" s="176">
        <f t="shared" si="6"/>
        <v>0</v>
      </c>
      <c r="R86" s="176">
        <f t="shared" si="6"/>
        <v>0</v>
      </c>
      <c r="S86" s="176">
        <f t="shared" si="6"/>
        <v>0</v>
      </c>
      <c r="T86" s="176">
        <f t="shared" si="6"/>
        <v>0</v>
      </c>
      <c r="U86" s="176">
        <f t="shared" si="6"/>
        <v>0</v>
      </c>
      <c r="V86" s="176">
        <f t="shared" si="6"/>
        <v>0</v>
      </c>
      <c r="W86" s="176">
        <f t="shared" si="6"/>
        <v>0</v>
      </c>
      <c r="X86" s="176">
        <f t="shared" si="6"/>
        <v>0</v>
      </c>
      <c r="Y86" s="176">
        <f t="shared" si="6"/>
        <v>0</v>
      </c>
      <c r="Z86" s="176">
        <f t="shared" si="6"/>
        <v>0</v>
      </c>
      <c r="AA86" s="176">
        <f t="shared" si="6"/>
        <v>0</v>
      </c>
      <c r="AB86" s="176">
        <f t="shared" si="6"/>
        <v>0</v>
      </c>
      <c r="AC86" s="176">
        <f t="shared" si="6"/>
        <v>0</v>
      </c>
      <c r="AD86" s="176">
        <f t="shared" si="6"/>
        <v>0</v>
      </c>
      <c r="AE86" s="176">
        <f t="shared" si="6"/>
        <v>0</v>
      </c>
      <c r="AF86" s="176">
        <f t="shared" si="6"/>
        <v>0</v>
      </c>
      <c r="AG86" s="176">
        <f t="shared" si="6"/>
        <v>0</v>
      </c>
      <c r="AH86" s="176">
        <f t="shared" si="6"/>
        <v>0</v>
      </c>
      <c r="AI86" s="176">
        <f t="shared" si="6"/>
        <v>0</v>
      </c>
      <c r="AJ86" s="176">
        <f t="shared" si="6"/>
        <v>0</v>
      </c>
      <c r="AK86" s="176">
        <f t="shared" si="6"/>
        <v>0</v>
      </c>
      <c r="AL86" s="176">
        <f t="shared" si="6"/>
        <v>0</v>
      </c>
      <c r="AM86" s="176">
        <f t="shared" si="6"/>
        <v>0</v>
      </c>
      <c r="AN86" s="176">
        <f t="shared" si="6"/>
        <v>0</v>
      </c>
      <c r="AO86" s="176">
        <f t="shared" si="6"/>
        <v>0</v>
      </c>
      <c r="AP86" s="176">
        <f t="shared" si="6"/>
        <v>0</v>
      </c>
      <c r="AQ86" s="176">
        <f t="shared" si="6"/>
        <v>0</v>
      </c>
      <c r="AR86" s="176">
        <f t="shared" si="6"/>
        <v>0</v>
      </c>
      <c r="AS86" s="176">
        <f t="shared" si="6"/>
        <v>0</v>
      </c>
      <c r="AT86" s="176">
        <f t="shared" si="6"/>
        <v>0</v>
      </c>
      <c r="AU86" s="176">
        <f t="shared" si="6"/>
        <v>0</v>
      </c>
      <c r="AV86" s="176">
        <f t="shared" si="6"/>
        <v>0</v>
      </c>
      <c r="AW86" s="176">
        <f t="shared" si="6"/>
        <v>0</v>
      </c>
      <c r="AX86" s="176">
        <f t="shared" si="6"/>
        <v>0</v>
      </c>
      <c r="AY86" s="176">
        <f t="shared" si="6"/>
        <v>0</v>
      </c>
      <c r="AZ86" s="176">
        <f t="shared" si="6"/>
        <v>0</v>
      </c>
      <c r="BA86" s="176">
        <f t="shared" si="6"/>
        <v>0</v>
      </c>
      <c r="BB86" s="176">
        <f t="shared" si="6"/>
        <v>0</v>
      </c>
      <c r="BC86" s="176">
        <f t="shared" si="6"/>
        <v>0</v>
      </c>
      <c r="BD86" s="176">
        <f t="shared" si="6"/>
        <v>0</v>
      </c>
      <c r="BE86" s="176">
        <f t="shared" si="6"/>
        <v>0</v>
      </c>
      <c r="BF86" s="176">
        <f t="shared" si="6"/>
        <v>0</v>
      </c>
      <c r="BG86" s="176">
        <f t="shared" si="6"/>
        <v>0</v>
      </c>
      <c r="BH86" s="176">
        <f t="shared" si="6"/>
        <v>0</v>
      </c>
      <c r="BI86" s="176">
        <f t="shared" si="6"/>
        <v>0</v>
      </c>
      <c r="BJ86" s="176">
        <f t="shared" si="6"/>
        <v>0</v>
      </c>
      <c r="BK86" s="176">
        <f t="shared" si="6"/>
        <v>0</v>
      </c>
      <c r="BL86" s="176">
        <f t="shared" si="6"/>
        <v>0</v>
      </c>
      <c r="BM86" s="176">
        <f t="shared" si="6"/>
        <v>0</v>
      </c>
      <c r="BN86" s="176">
        <f t="shared" si="6"/>
        <v>0</v>
      </c>
      <c r="BO86" s="176">
        <f t="shared" si="6"/>
        <v>0</v>
      </c>
      <c r="BP86" s="176">
        <f t="shared" si="6"/>
        <v>0</v>
      </c>
      <c r="BQ86" s="176">
        <f t="shared" si="6"/>
        <v>0</v>
      </c>
      <c r="BR86" s="176">
        <f t="shared" si="6"/>
        <v>0</v>
      </c>
      <c r="BS86" s="176">
        <f t="shared" si="6"/>
        <v>0</v>
      </c>
      <c r="BT86" s="176">
        <f t="shared" si="6"/>
        <v>0</v>
      </c>
      <c r="BU86" s="176">
        <f t="shared" si="6"/>
        <v>0</v>
      </c>
      <c r="BV86" s="176">
        <f t="shared" si="6"/>
        <v>0</v>
      </c>
      <c r="BW86" s="176">
        <f t="shared" si="6"/>
        <v>0</v>
      </c>
      <c r="BX86" s="176">
        <f t="shared" si="6"/>
        <v>0</v>
      </c>
      <c r="BY86" s="176">
        <f t="shared" si="6"/>
        <v>0</v>
      </c>
      <c r="BZ86" s="176">
        <f t="shared" si="6"/>
        <v>0</v>
      </c>
      <c r="CA86" s="176">
        <f t="shared" si="6"/>
        <v>0</v>
      </c>
      <c r="CB86" s="176">
        <f t="shared" si="6"/>
        <v>0</v>
      </c>
      <c r="CC86" s="176">
        <f t="shared" si="6"/>
        <v>0</v>
      </c>
      <c r="CD86" s="176">
        <f t="shared" si="6"/>
        <v>0</v>
      </c>
      <c r="CE86" s="176">
        <f t="shared" si="6"/>
        <v>0</v>
      </c>
      <c r="CF86" s="176">
        <f t="shared" si="6"/>
        <v>0</v>
      </c>
      <c r="CG86" s="176">
        <f t="shared" si="6"/>
        <v>0</v>
      </c>
      <c r="CH86" s="176">
        <f t="shared" si="6"/>
        <v>0</v>
      </c>
      <c r="CI86" s="176">
        <f t="shared" si="6"/>
        <v>0</v>
      </c>
      <c r="CJ86" s="176">
        <f t="shared" si="6"/>
        <v>0</v>
      </c>
      <c r="CK86" s="176">
        <f t="shared" si="6"/>
        <v>0</v>
      </c>
      <c r="CL86" s="176">
        <f t="shared" si="6"/>
        <v>0</v>
      </c>
      <c r="CM86" s="176">
        <f t="shared" si="6"/>
        <v>0</v>
      </c>
      <c r="CN86" s="176">
        <f t="shared" si="6"/>
        <v>0</v>
      </c>
      <c r="CO86" s="176">
        <f t="shared" si="6"/>
        <v>0</v>
      </c>
      <c r="CP86" s="176">
        <f t="shared" si="6"/>
        <v>0</v>
      </c>
      <c r="CQ86" s="176">
        <f t="shared" si="6"/>
        <v>0</v>
      </c>
      <c r="CR86" s="176">
        <f t="shared" si="6"/>
        <v>0</v>
      </c>
      <c r="CS86" s="176">
        <f t="shared" si="6"/>
        <v>0</v>
      </c>
      <c r="CT86" s="176">
        <f t="shared" si="6"/>
        <v>0</v>
      </c>
      <c r="CU86" s="176">
        <f t="shared" si="6"/>
        <v>0</v>
      </c>
      <c r="CV86" s="176">
        <f t="shared" si="6"/>
        <v>0</v>
      </c>
      <c r="CW86" s="176">
        <f t="shared" si="6"/>
        <v>0</v>
      </c>
      <c r="CX86" s="176">
        <f t="shared" si="6"/>
        <v>0</v>
      </c>
      <c r="CY86" s="176">
        <f t="shared" si="6"/>
        <v>0</v>
      </c>
    </row>
    <row r="87" spans="1:117"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row>
    <row r="88" spans="1:117" ht="15.75" customHeight="1" x14ac:dyDescent="0.3">
      <c r="A88" s="7" t="s">
        <v>198</v>
      </c>
      <c r="B88" s="7"/>
      <c r="C88" s="7"/>
      <c r="D88" s="176">
        <f t="shared" ref="D88:CY88" si="7">SUM(D81,D86)</f>
        <v>0</v>
      </c>
      <c r="E88" s="176">
        <f t="shared" si="7"/>
        <v>0</v>
      </c>
      <c r="F88" s="176">
        <f t="shared" si="7"/>
        <v>0</v>
      </c>
      <c r="G88" s="176">
        <f t="shared" si="7"/>
        <v>0</v>
      </c>
      <c r="H88" s="176">
        <f t="shared" si="7"/>
        <v>0</v>
      </c>
      <c r="I88" s="176">
        <f t="shared" si="7"/>
        <v>0</v>
      </c>
      <c r="J88" s="176">
        <f t="shared" si="7"/>
        <v>0</v>
      </c>
      <c r="K88" s="176">
        <f t="shared" si="7"/>
        <v>0</v>
      </c>
      <c r="L88" s="176">
        <f t="shared" si="7"/>
        <v>0</v>
      </c>
      <c r="M88" s="176">
        <f t="shared" si="7"/>
        <v>0</v>
      </c>
      <c r="N88" s="176">
        <f t="shared" si="7"/>
        <v>0</v>
      </c>
      <c r="O88" s="176">
        <f t="shared" si="7"/>
        <v>0</v>
      </c>
      <c r="P88" s="176">
        <f t="shared" si="7"/>
        <v>0</v>
      </c>
      <c r="Q88" s="176">
        <f t="shared" si="7"/>
        <v>0</v>
      </c>
      <c r="R88" s="176">
        <f t="shared" si="7"/>
        <v>0</v>
      </c>
      <c r="S88" s="176">
        <f t="shared" si="7"/>
        <v>0</v>
      </c>
      <c r="T88" s="176">
        <f t="shared" si="7"/>
        <v>0</v>
      </c>
      <c r="U88" s="176">
        <f t="shared" si="7"/>
        <v>0</v>
      </c>
      <c r="V88" s="176">
        <f t="shared" si="7"/>
        <v>0</v>
      </c>
      <c r="W88" s="176">
        <f t="shared" si="7"/>
        <v>0</v>
      </c>
      <c r="X88" s="176">
        <f t="shared" si="7"/>
        <v>0</v>
      </c>
      <c r="Y88" s="176">
        <f t="shared" si="7"/>
        <v>0</v>
      </c>
      <c r="Z88" s="176">
        <f t="shared" si="7"/>
        <v>0</v>
      </c>
      <c r="AA88" s="176">
        <f t="shared" si="7"/>
        <v>0</v>
      </c>
      <c r="AB88" s="176">
        <f t="shared" si="7"/>
        <v>0</v>
      </c>
      <c r="AC88" s="176">
        <f t="shared" si="7"/>
        <v>0</v>
      </c>
      <c r="AD88" s="176">
        <f t="shared" si="7"/>
        <v>0</v>
      </c>
      <c r="AE88" s="176">
        <f t="shared" si="7"/>
        <v>0</v>
      </c>
      <c r="AF88" s="176">
        <f t="shared" si="7"/>
        <v>0</v>
      </c>
      <c r="AG88" s="176">
        <f t="shared" si="7"/>
        <v>0</v>
      </c>
      <c r="AH88" s="176">
        <f t="shared" si="7"/>
        <v>0</v>
      </c>
      <c r="AI88" s="176">
        <f t="shared" si="7"/>
        <v>0</v>
      </c>
      <c r="AJ88" s="176">
        <f t="shared" si="7"/>
        <v>0</v>
      </c>
      <c r="AK88" s="176">
        <f t="shared" si="7"/>
        <v>0</v>
      </c>
      <c r="AL88" s="176">
        <f t="shared" si="7"/>
        <v>0</v>
      </c>
      <c r="AM88" s="176">
        <f t="shared" si="7"/>
        <v>0</v>
      </c>
      <c r="AN88" s="176">
        <f t="shared" si="7"/>
        <v>0</v>
      </c>
      <c r="AO88" s="176">
        <f t="shared" si="7"/>
        <v>0</v>
      </c>
      <c r="AP88" s="176">
        <f t="shared" si="7"/>
        <v>0</v>
      </c>
      <c r="AQ88" s="176">
        <f t="shared" si="7"/>
        <v>0</v>
      </c>
      <c r="AR88" s="176">
        <f t="shared" si="7"/>
        <v>0</v>
      </c>
      <c r="AS88" s="176">
        <f t="shared" si="7"/>
        <v>0</v>
      </c>
      <c r="AT88" s="176">
        <f t="shared" si="7"/>
        <v>0</v>
      </c>
      <c r="AU88" s="176">
        <f t="shared" si="7"/>
        <v>0</v>
      </c>
      <c r="AV88" s="176">
        <f t="shared" si="7"/>
        <v>0</v>
      </c>
      <c r="AW88" s="176">
        <f t="shared" si="7"/>
        <v>0</v>
      </c>
      <c r="AX88" s="176">
        <f t="shared" si="7"/>
        <v>0</v>
      </c>
      <c r="AY88" s="176">
        <f t="shared" si="7"/>
        <v>0</v>
      </c>
      <c r="AZ88" s="176">
        <f t="shared" si="7"/>
        <v>0</v>
      </c>
      <c r="BA88" s="176">
        <f t="shared" si="7"/>
        <v>0</v>
      </c>
      <c r="BB88" s="176">
        <f t="shared" si="7"/>
        <v>0</v>
      </c>
      <c r="BC88" s="176">
        <f t="shared" si="7"/>
        <v>0</v>
      </c>
      <c r="BD88" s="176">
        <f t="shared" si="7"/>
        <v>0</v>
      </c>
      <c r="BE88" s="176">
        <f t="shared" si="7"/>
        <v>0</v>
      </c>
      <c r="BF88" s="176">
        <f t="shared" si="7"/>
        <v>0</v>
      </c>
      <c r="BG88" s="176">
        <f t="shared" si="7"/>
        <v>0</v>
      </c>
      <c r="BH88" s="176">
        <f t="shared" si="7"/>
        <v>0</v>
      </c>
      <c r="BI88" s="176">
        <f t="shared" si="7"/>
        <v>0</v>
      </c>
      <c r="BJ88" s="176">
        <f t="shared" si="7"/>
        <v>0</v>
      </c>
      <c r="BK88" s="176">
        <f t="shared" si="7"/>
        <v>0</v>
      </c>
      <c r="BL88" s="176">
        <f t="shared" si="7"/>
        <v>0</v>
      </c>
      <c r="BM88" s="176">
        <f t="shared" si="7"/>
        <v>0</v>
      </c>
      <c r="BN88" s="176">
        <f t="shared" si="7"/>
        <v>0</v>
      </c>
      <c r="BO88" s="176">
        <f t="shared" si="7"/>
        <v>0</v>
      </c>
      <c r="BP88" s="176">
        <f t="shared" si="7"/>
        <v>0</v>
      </c>
      <c r="BQ88" s="176">
        <f t="shared" si="7"/>
        <v>0</v>
      </c>
      <c r="BR88" s="176">
        <f t="shared" si="7"/>
        <v>0</v>
      </c>
      <c r="BS88" s="176">
        <f t="shared" si="7"/>
        <v>0</v>
      </c>
      <c r="BT88" s="176">
        <f t="shared" si="7"/>
        <v>0</v>
      </c>
      <c r="BU88" s="176">
        <f t="shared" si="7"/>
        <v>0</v>
      </c>
      <c r="BV88" s="176">
        <f t="shared" si="7"/>
        <v>0</v>
      </c>
      <c r="BW88" s="176">
        <f t="shared" si="7"/>
        <v>0</v>
      </c>
      <c r="BX88" s="176">
        <f t="shared" si="7"/>
        <v>0</v>
      </c>
      <c r="BY88" s="176">
        <f t="shared" si="7"/>
        <v>0</v>
      </c>
      <c r="BZ88" s="176">
        <f t="shared" si="7"/>
        <v>0</v>
      </c>
      <c r="CA88" s="176">
        <f t="shared" si="7"/>
        <v>0</v>
      </c>
      <c r="CB88" s="176">
        <f t="shared" si="7"/>
        <v>0</v>
      </c>
      <c r="CC88" s="176">
        <f t="shared" si="7"/>
        <v>0</v>
      </c>
      <c r="CD88" s="176">
        <f t="shared" si="7"/>
        <v>0</v>
      </c>
      <c r="CE88" s="176">
        <f t="shared" si="7"/>
        <v>0</v>
      </c>
      <c r="CF88" s="176">
        <f t="shared" si="7"/>
        <v>0</v>
      </c>
      <c r="CG88" s="176">
        <f t="shared" si="7"/>
        <v>0</v>
      </c>
      <c r="CH88" s="176">
        <f t="shared" si="7"/>
        <v>0</v>
      </c>
      <c r="CI88" s="176">
        <f t="shared" si="7"/>
        <v>0</v>
      </c>
      <c r="CJ88" s="176">
        <f t="shared" si="7"/>
        <v>0</v>
      </c>
      <c r="CK88" s="176">
        <f t="shared" si="7"/>
        <v>0</v>
      </c>
      <c r="CL88" s="176">
        <f t="shared" si="7"/>
        <v>0</v>
      </c>
      <c r="CM88" s="176">
        <f t="shared" si="7"/>
        <v>0</v>
      </c>
      <c r="CN88" s="176">
        <f t="shared" si="7"/>
        <v>0</v>
      </c>
      <c r="CO88" s="176">
        <f t="shared" si="7"/>
        <v>0</v>
      </c>
      <c r="CP88" s="176">
        <f t="shared" si="7"/>
        <v>0</v>
      </c>
      <c r="CQ88" s="176">
        <f t="shared" si="7"/>
        <v>0</v>
      </c>
      <c r="CR88" s="176">
        <f t="shared" si="7"/>
        <v>0</v>
      </c>
      <c r="CS88" s="176">
        <f t="shared" si="7"/>
        <v>0</v>
      </c>
      <c r="CT88" s="176">
        <f t="shared" si="7"/>
        <v>0</v>
      </c>
      <c r="CU88" s="176">
        <f t="shared" si="7"/>
        <v>0</v>
      </c>
      <c r="CV88" s="176">
        <f t="shared" si="7"/>
        <v>0</v>
      </c>
      <c r="CW88" s="176">
        <f t="shared" si="7"/>
        <v>0</v>
      </c>
      <c r="CX88" s="176">
        <f t="shared" si="7"/>
        <v>0</v>
      </c>
      <c r="CY88" s="176">
        <f t="shared" si="7"/>
        <v>0</v>
      </c>
    </row>
    <row r="89" spans="1:117"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row>
    <row r="90" spans="1:117" ht="15.75" customHeight="1" x14ac:dyDescent="0.35">
      <c r="A90" s="10" t="s">
        <v>264</v>
      </c>
      <c r="B90" s="10"/>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row>
    <row r="91" spans="1:117" ht="15.75" customHeight="1" x14ac:dyDescent="0.3">
      <c r="A91" s="14" t="s">
        <v>296</v>
      </c>
      <c r="B91" s="194">
        <f>'Invoer - uitgebreid'!F24+0.5*'Invoer - uitgebreid'!$F26</f>
        <v>0</v>
      </c>
      <c r="C91" s="1"/>
      <c r="D91" s="1" t="s">
        <v>266</v>
      </c>
      <c r="E91" s="194">
        <f>'Economische variabelen'!D218</f>
        <v>30</v>
      </c>
      <c r="F91" s="1"/>
      <c r="G91" s="1"/>
      <c r="H91" s="20"/>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row>
    <row r="92" spans="1:117" ht="15.75" customHeight="1" x14ac:dyDescent="0.3">
      <c r="A92" s="14"/>
      <c r="C92" s="1"/>
      <c r="D92" s="1" t="s">
        <v>208</v>
      </c>
      <c r="E92" s="19">
        <f>B95*B94</f>
        <v>0</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row>
    <row r="93" spans="1:117" ht="15.75" customHeight="1" x14ac:dyDescent="0.3">
      <c r="A93" s="14" t="s">
        <v>297</v>
      </c>
      <c r="B93" s="194">
        <f>'Economische variabelen'!D216*'Economische variabelen'!D219</f>
        <v>356</v>
      </c>
      <c r="C93" s="1"/>
      <c r="D93" s="1" t="s">
        <v>269</v>
      </c>
      <c r="E93" s="19">
        <f>E92-C69-SUM(D81:CY81)</f>
        <v>0</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row>
    <row r="94" spans="1:117" ht="15.75" customHeight="1" x14ac:dyDescent="0.3">
      <c r="A94" s="14" t="s">
        <v>268</v>
      </c>
      <c r="B94" s="13">
        <f>B91*B93</f>
        <v>0</v>
      </c>
      <c r="C94" s="1"/>
      <c r="D94" s="1" t="s">
        <v>271</v>
      </c>
      <c r="E94" s="19">
        <f>IF(B91&gt;0,E93/B91,0)</f>
        <v>0</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row>
    <row r="95" spans="1:117" ht="15.75" customHeight="1" x14ac:dyDescent="0.3">
      <c r="A95" s="14" t="s">
        <v>270</v>
      </c>
      <c r="B95" s="174">
        <f>'Economische variabelen'!D217</f>
        <v>40.770000000000003</v>
      </c>
      <c r="C95" s="1"/>
      <c r="D95" s="1" t="s">
        <v>272</v>
      </c>
      <c r="E95" s="19">
        <f>E94/E91</f>
        <v>0</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row>
    <row r="96" spans="1:117" ht="15.75" customHeight="1" x14ac:dyDescent="0.3">
      <c r="A96" s="1"/>
      <c r="B96" s="20"/>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row>
    <row r="97" spans="1:103"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row>
    <row r="98" spans="1:103" ht="15.75" customHeight="1" x14ac:dyDescent="0.35">
      <c r="A98" s="10" t="s">
        <v>273</v>
      </c>
      <c r="B98" s="10"/>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row>
    <row r="99" spans="1:103" ht="15.75" customHeight="1" x14ac:dyDescent="0.3">
      <c r="A99" s="14" t="s">
        <v>274</v>
      </c>
      <c r="B99" s="194">
        <f>'Invoer - uitgebreid'!$F25+0.5*'Invoer - uitgebreid'!$F26</f>
        <v>0</v>
      </c>
      <c r="C99" s="1"/>
      <c r="D99" s="1" t="s">
        <v>266</v>
      </c>
      <c r="E99" s="194">
        <f>'Economische variabelen'!D229</f>
        <v>70</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row>
    <row r="100" spans="1:103" ht="15.75" customHeight="1" x14ac:dyDescent="0.3">
      <c r="A100" s="14"/>
      <c r="B100" s="194"/>
      <c r="C100" s="1"/>
      <c r="D100" s="1" t="s">
        <v>208</v>
      </c>
      <c r="E100" s="19">
        <f>B102*B103</f>
        <v>0</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row>
    <row r="101" spans="1:103" ht="15.75" customHeight="1" x14ac:dyDescent="0.3">
      <c r="A101" s="14" t="s">
        <v>297</v>
      </c>
      <c r="B101" s="194">
        <f>'Economische variabelen'!E227*'Economische variabelen'!E230</f>
        <v>368</v>
      </c>
      <c r="C101" s="1"/>
      <c r="D101" s="1" t="s">
        <v>269</v>
      </c>
      <c r="E101" s="19">
        <f>E100-C75-SUM(D86:CY86)</f>
        <v>0</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row>
    <row r="102" spans="1:103" ht="15.75" customHeight="1" x14ac:dyDescent="0.3">
      <c r="A102" s="14" t="s">
        <v>268</v>
      </c>
      <c r="B102" s="13">
        <f>B101*B99</f>
        <v>0</v>
      </c>
      <c r="C102" s="1"/>
      <c r="D102" s="1" t="s">
        <v>271</v>
      </c>
      <c r="E102" s="19">
        <f>IF(B99&gt;0,E101/B99,0)</f>
        <v>0</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row>
    <row r="103" spans="1:103" ht="15.75" customHeight="1" x14ac:dyDescent="0.3">
      <c r="A103" s="14" t="s">
        <v>270</v>
      </c>
      <c r="B103" s="174">
        <f>'Economische variabelen'!D228</f>
        <v>107</v>
      </c>
      <c r="C103" s="1"/>
      <c r="D103" s="1" t="s">
        <v>272</v>
      </c>
      <c r="E103" s="19">
        <f>E102/E99</f>
        <v>0</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row>
    <row r="104" spans="1:103"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row>
    <row r="105" spans="1:103" ht="15.75" customHeight="1" x14ac:dyDescent="0.35">
      <c r="A105" s="10" t="s">
        <v>207</v>
      </c>
      <c r="B105" s="10"/>
      <c r="C105" s="11">
        <v>0</v>
      </c>
      <c r="D105" s="11">
        <v>1</v>
      </c>
      <c r="E105" s="11">
        <v>2</v>
      </c>
      <c r="F105" s="11">
        <v>3</v>
      </c>
      <c r="G105" s="11">
        <v>4</v>
      </c>
      <c r="H105" s="11">
        <v>5</v>
      </c>
      <c r="I105" s="11">
        <v>6</v>
      </c>
      <c r="J105" s="11">
        <v>7</v>
      </c>
      <c r="K105" s="11">
        <v>8</v>
      </c>
      <c r="L105" s="11">
        <v>9</v>
      </c>
      <c r="M105" s="11">
        <v>10</v>
      </c>
      <c r="N105" s="11">
        <v>11</v>
      </c>
      <c r="O105" s="11">
        <v>12</v>
      </c>
      <c r="P105" s="11">
        <v>13</v>
      </c>
      <c r="Q105" s="11">
        <v>14</v>
      </c>
      <c r="R105" s="11">
        <v>15</v>
      </c>
      <c r="S105" s="11">
        <v>16</v>
      </c>
      <c r="T105" s="11">
        <v>17</v>
      </c>
      <c r="U105" s="11">
        <v>18</v>
      </c>
      <c r="V105" s="11">
        <v>19</v>
      </c>
      <c r="W105" s="11">
        <v>20</v>
      </c>
      <c r="X105" s="11">
        <v>21</v>
      </c>
      <c r="Y105" s="11">
        <v>22</v>
      </c>
      <c r="Z105" s="11">
        <v>23</v>
      </c>
      <c r="AA105" s="11">
        <v>24</v>
      </c>
      <c r="AB105" s="11">
        <v>25</v>
      </c>
      <c r="AC105" s="11">
        <v>26</v>
      </c>
      <c r="AD105" s="11">
        <v>27</v>
      </c>
      <c r="AE105" s="11">
        <v>28</v>
      </c>
      <c r="AF105" s="11">
        <v>29</v>
      </c>
      <c r="AG105" s="11">
        <v>30</v>
      </c>
      <c r="AH105" s="11">
        <v>31</v>
      </c>
      <c r="AI105" s="11">
        <v>32</v>
      </c>
      <c r="AJ105" s="11">
        <v>33</v>
      </c>
      <c r="AK105" s="11">
        <v>34</v>
      </c>
      <c r="AL105" s="11">
        <v>35</v>
      </c>
      <c r="AM105" s="11">
        <v>36</v>
      </c>
      <c r="AN105" s="11">
        <v>37</v>
      </c>
      <c r="AO105" s="11">
        <v>38</v>
      </c>
      <c r="AP105" s="11">
        <v>39</v>
      </c>
      <c r="AQ105" s="11">
        <v>40</v>
      </c>
      <c r="AR105" s="11">
        <v>41</v>
      </c>
      <c r="AS105" s="11">
        <v>42</v>
      </c>
      <c r="AT105" s="11">
        <v>43</v>
      </c>
      <c r="AU105" s="11">
        <v>44</v>
      </c>
      <c r="AV105" s="11">
        <v>45</v>
      </c>
      <c r="AW105" s="11">
        <v>46</v>
      </c>
      <c r="AX105" s="11">
        <v>47</v>
      </c>
      <c r="AY105" s="11">
        <v>48</v>
      </c>
      <c r="AZ105" s="11">
        <v>49</v>
      </c>
      <c r="BA105" s="11">
        <v>50</v>
      </c>
      <c r="BB105" s="11">
        <v>51</v>
      </c>
      <c r="BC105" s="11">
        <v>52</v>
      </c>
      <c r="BD105" s="11">
        <v>53</v>
      </c>
      <c r="BE105" s="11">
        <v>54</v>
      </c>
      <c r="BF105" s="11">
        <v>55</v>
      </c>
      <c r="BG105" s="11">
        <v>56</v>
      </c>
      <c r="BH105" s="11">
        <v>57</v>
      </c>
      <c r="BI105" s="11">
        <v>58</v>
      </c>
      <c r="BJ105" s="11">
        <v>59</v>
      </c>
      <c r="BK105" s="11">
        <v>60</v>
      </c>
      <c r="BL105" s="11">
        <v>61</v>
      </c>
      <c r="BM105" s="11">
        <v>62</v>
      </c>
      <c r="BN105" s="11">
        <v>63</v>
      </c>
      <c r="BO105" s="11">
        <v>64</v>
      </c>
      <c r="BP105" s="11">
        <v>65</v>
      </c>
      <c r="BQ105" s="11">
        <v>66</v>
      </c>
      <c r="BR105" s="11">
        <v>67</v>
      </c>
      <c r="BS105" s="11">
        <v>68</v>
      </c>
      <c r="BT105" s="11">
        <v>69</v>
      </c>
      <c r="BU105" s="11">
        <v>70</v>
      </c>
      <c r="BV105" s="11">
        <v>71</v>
      </c>
      <c r="BW105" s="11">
        <v>72</v>
      </c>
      <c r="BX105" s="11">
        <v>73</v>
      </c>
      <c r="BY105" s="11">
        <v>74</v>
      </c>
      <c r="BZ105" s="11">
        <v>75</v>
      </c>
      <c r="CA105" s="11">
        <v>76</v>
      </c>
      <c r="CB105" s="11">
        <v>77</v>
      </c>
      <c r="CC105" s="11">
        <v>78</v>
      </c>
      <c r="CD105" s="11">
        <v>79</v>
      </c>
      <c r="CE105" s="11">
        <v>80</v>
      </c>
      <c r="CF105" s="11">
        <v>81</v>
      </c>
      <c r="CG105" s="11">
        <v>82</v>
      </c>
      <c r="CH105" s="11">
        <v>83</v>
      </c>
      <c r="CI105" s="11">
        <v>84</v>
      </c>
      <c r="CJ105" s="11">
        <v>85</v>
      </c>
      <c r="CK105" s="11">
        <v>86</v>
      </c>
      <c r="CL105" s="11">
        <v>87</v>
      </c>
      <c r="CM105" s="11">
        <v>88</v>
      </c>
      <c r="CN105" s="11">
        <v>89</v>
      </c>
      <c r="CO105" s="11">
        <v>90</v>
      </c>
      <c r="CP105" s="11">
        <v>91</v>
      </c>
      <c r="CQ105" s="11">
        <v>92</v>
      </c>
      <c r="CR105" s="11">
        <v>93</v>
      </c>
      <c r="CS105" s="11">
        <v>94</v>
      </c>
      <c r="CT105" s="11">
        <v>95</v>
      </c>
      <c r="CU105" s="11">
        <v>96</v>
      </c>
      <c r="CV105" s="11">
        <v>97</v>
      </c>
      <c r="CW105" s="11">
        <v>98</v>
      </c>
      <c r="CX105" s="11">
        <v>99</v>
      </c>
      <c r="CY105" s="11">
        <v>100</v>
      </c>
    </row>
    <row r="106" spans="1:103" ht="15.75" customHeight="1" x14ac:dyDescent="0.3">
      <c r="A106" s="14" t="s">
        <v>99</v>
      </c>
      <c r="B106" s="1"/>
      <c r="C106" s="175">
        <f t="shared" ref="C106:CY106" si="8">IF(C66=$E91,$E92,0)+IF(C66=$E99,$E102,0)</f>
        <v>0</v>
      </c>
      <c r="D106" s="175">
        <f t="shared" si="8"/>
        <v>0</v>
      </c>
      <c r="E106" s="175">
        <f t="shared" si="8"/>
        <v>0</v>
      </c>
      <c r="F106" s="175">
        <f t="shared" si="8"/>
        <v>0</v>
      </c>
      <c r="G106" s="175">
        <f t="shared" si="8"/>
        <v>0</v>
      </c>
      <c r="H106" s="175">
        <f t="shared" si="8"/>
        <v>0</v>
      </c>
      <c r="I106" s="175">
        <f t="shared" si="8"/>
        <v>0</v>
      </c>
      <c r="J106" s="175">
        <f t="shared" si="8"/>
        <v>0</v>
      </c>
      <c r="K106" s="175">
        <f t="shared" si="8"/>
        <v>0</v>
      </c>
      <c r="L106" s="175">
        <f t="shared" si="8"/>
        <v>0</v>
      </c>
      <c r="M106" s="175">
        <f t="shared" si="8"/>
        <v>0</v>
      </c>
      <c r="N106" s="175">
        <f t="shared" si="8"/>
        <v>0</v>
      </c>
      <c r="O106" s="175">
        <f t="shared" si="8"/>
        <v>0</v>
      </c>
      <c r="P106" s="175">
        <f t="shared" si="8"/>
        <v>0</v>
      </c>
      <c r="Q106" s="175">
        <f t="shared" si="8"/>
        <v>0</v>
      </c>
      <c r="R106" s="175">
        <f t="shared" si="8"/>
        <v>0</v>
      </c>
      <c r="S106" s="175">
        <f t="shared" si="8"/>
        <v>0</v>
      </c>
      <c r="T106" s="175">
        <f t="shared" si="8"/>
        <v>0</v>
      </c>
      <c r="U106" s="175">
        <f t="shared" si="8"/>
        <v>0</v>
      </c>
      <c r="V106" s="175">
        <f t="shared" si="8"/>
        <v>0</v>
      </c>
      <c r="W106" s="175">
        <f t="shared" si="8"/>
        <v>0</v>
      </c>
      <c r="X106" s="175">
        <f t="shared" si="8"/>
        <v>0</v>
      </c>
      <c r="Y106" s="175">
        <f t="shared" si="8"/>
        <v>0</v>
      </c>
      <c r="Z106" s="175">
        <f t="shared" si="8"/>
        <v>0</v>
      </c>
      <c r="AA106" s="175">
        <f t="shared" si="8"/>
        <v>0</v>
      </c>
      <c r="AB106" s="175">
        <f t="shared" si="8"/>
        <v>0</v>
      </c>
      <c r="AC106" s="175">
        <f t="shared" si="8"/>
        <v>0</v>
      </c>
      <c r="AD106" s="175">
        <f t="shared" si="8"/>
        <v>0</v>
      </c>
      <c r="AE106" s="175">
        <f t="shared" si="8"/>
        <v>0</v>
      </c>
      <c r="AF106" s="175">
        <f t="shared" si="8"/>
        <v>0</v>
      </c>
      <c r="AG106" s="175">
        <f t="shared" si="8"/>
        <v>0</v>
      </c>
      <c r="AH106" s="175">
        <f t="shared" si="8"/>
        <v>0</v>
      </c>
      <c r="AI106" s="175">
        <f t="shared" si="8"/>
        <v>0</v>
      </c>
      <c r="AJ106" s="175">
        <f t="shared" si="8"/>
        <v>0</v>
      </c>
      <c r="AK106" s="175">
        <f t="shared" si="8"/>
        <v>0</v>
      </c>
      <c r="AL106" s="175">
        <f t="shared" si="8"/>
        <v>0</v>
      </c>
      <c r="AM106" s="175">
        <f t="shared" si="8"/>
        <v>0</v>
      </c>
      <c r="AN106" s="175">
        <f t="shared" si="8"/>
        <v>0</v>
      </c>
      <c r="AO106" s="175">
        <f t="shared" si="8"/>
        <v>0</v>
      </c>
      <c r="AP106" s="175">
        <f t="shared" si="8"/>
        <v>0</v>
      </c>
      <c r="AQ106" s="175">
        <f t="shared" si="8"/>
        <v>0</v>
      </c>
      <c r="AR106" s="175">
        <f t="shared" si="8"/>
        <v>0</v>
      </c>
      <c r="AS106" s="175">
        <f t="shared" si="8"/>
        <v>0</v>
      </c>
      <c r="AT106" s="175">
        <f t="shared" si="8"/>
        <v>0</v>
      </c>
      <c r="AU106" s="175">
        <f t="shared" si="8"/>
        <v>0</v>
      </c>
      <c r="AV106" s="175">
        <f t="shared" si="8"/>
        <v>0</v>
      </c>
      <c r="AW106" s="175">
        <f t="shared" si="8"/>
        <v>0</v>
      </c>
      <c r="AX106" s="175">
        <f t="shared" si="8"/>
        <v>0</v>
      </c>
      <c r="AY106" s="175">
        <f t="shared" si="8"/>
        <v>0</v>
      </c>
      <c r="AZ106" s="175">
        <f t="shared" si="8"/>
        <v>0</v>
      </c>
      <c r="BA106" s="175">
        <f t="shared" si="8"/>
        <v>0</v>
      </c>
      <c r="BB106" s="175">
        <f t="shared" si="8"/>
        <v>0</v>
      </c>
      <c r="BC106" s="175">
        <f t="shared" si="8"/>
        <v>0</v>
      </c>
      <c r="BD106" s="175">
        <f t="shared" si="8"/>
        <v>0</v>
      </c>
      <c r="BE106" s="175">
        <f t="shared" si="8"/>
        <v>0</v>
      </c>
      <c r="BF106" s="175">
        <f t="shared" si="8"/>
        <v>0</v>
      </c>
      <c r="BG106" s="175">
        <f t="shared" si="8"/>
        <v>0</v>
      </c>
      <c r="BH106" s="175">
        <f t="shared" si="8"/>
        <v>0</v>
      </c>
      <c r="BI106" s="175">
        <f t="shared" si="8"/>
        <v>0</v>
      </c>
      <c r="BJ106" s="175">
        <f t="shared" si="8"/>
        <v>0</v>
      </c>
      <c r="BK106" s="175">
        <f t="shared" si="8"/>
        <v>0</v>
      </c>
      <c r="BL106" s="175">
        <f t="shared" si="8"/>
        <v>0</v>
      </c>
      <c r="BM106" s="175">
        <f t="shared" si="8"/>
        <v>0</v>
      </c>
      <c r="BN106" s="175">
        <f t="shared" si="8"/>
        <v>0</v>
      </c>
      <c r="BO106" s="175">
        <f t="shared" si="8"/>
        <v>0</v>
      </c>
      <c r="BP106" s="175">
        <f t="shared" si="8"/>
        <v>0</v>
      </c>
      <c r="BQ106" s="175">
        <f t="shared" si="8"/>
        <v>0</v>
      </c>
      <c r="BR106" s="175">
        <f t="shared" si="8"/>
        <v>0</v>
      </c>
      <c r="BS106" s="175">
        <f t="shared" si="8"/>
        <v>0</v>
      </c>
      <c r="BT106" s="175">
        <f t="shared" si="8"/>
        <v>0</v>
      </c>
      <c r="BU106" s="175">
        <f t="shared" si="8"/>
        <v>0</v>
      </c>
      <c r="BV106" s="175">
        <f t="shared" si="8"/>
        <v>0</v>
      </c>
      <c r="BW106" s="175">
        <f t="shared" si="8"/>
        <v>0</v>
      </c>
      <c r="BX106" s="175">
        <f t="shared" si="8"/>
        <v>0</v>
      </c>
      <c r="BY106" s="175">
        <f t="shared" si="8"/>
        <v>0</v>
      </c>
      <c r="BZ106" s="175">
        <f t="shared" si="8"/>
        <v>0</v>
      </c>
      <c r="CA106" s="175">
        <f t="shared" si="8"/>
        <v>0</v>
      </c>
      <c r="CB106" s="175">
        <f t="shared" si="8"/>
        <v>0</v>
      </c>
      <c r="CC106" s="175">
        <f t="shared" si="8"/>
        <v>0</v>
      </c>
      <c r="CD106" s="175">
        <f t="shared" si="8"/>
        <v>0</v>
      </c>
      <c r="CE106" s="175">
        <f t="shared" si="8"/>
        <v>0</v>
      </c>
      <c r="CF106" s="175">
        <f t="shared" si="8"/>
        <v>0</v>
      </c>
      <c r="CG106" s="175">
        <f t="shared" si="8"/>
        <v>0</v>
      </c>
      <c r="CH106" s="175">
        <f t="shared" si="8"/>
        <v>0</v>
      </c>
      <c r="CI106" s="175">
        <f t="shared" si="8"/>
        <v>0</v>
      </c>
      <c r="CJ106" s="175">
        <f t="shared" si="8"/>
        <v>0</v>
      </c>
      <c r="CK106" s="175">
        <f t="shared" si="8"/>
        <v>0</v>
      </c>
      <c r="CL106" s="175">
        <f t="shared" si="8"/>
        <v>0</v>
      </c>
      <c r="CM106" s="175">
        <f t="shared" si="8"/>
        <v>0</v>
      </c>
      <c r="CN106" s="175">
        <f t="shared" si="8"/>
        <v>0</v>
      </c>
      <c r="CO106" s="175">
        <f t="shared" si="8"/>
        <v>0</v>
      </c>
      <c r="CP106" s="175">
        <f t="shared" si="8"/>
        <v>0</v>
      </c>
      <c r="CQ106" s="175">
        <f t="shared" si="8"/>
        <v>0</v>
      </c>
      <c r="CR106" s="175">
        <f t="shared" si="8"/>
        <v>0</v>
      </c>
      <c r="CS106" s="175">
        <f t="shared" si="8"/>
        <v>0</v>
      </c>
      <c r="CT106" s="175">
        <f t="shared" si="8"/>
        <v>0</v>
      </c>
      <c r="CU106" s="175">
        <f t="shared" si="8"/>
        <v>0</v>
      </c>
      <c r="CV106" s="175">
        <f t="shared" si="8"/>
        <v>0</v>
      </c>
      <c r="CW106" s="175">
        <f t="shared" si="8"/>
        <v>0</v>
      </c>
      <c r="CX106" s="175">
        <f t="shared" si="8"/>
        <v>0</v>
      </c>
      <c r="CY106" s="175">
        <f t="shared" si="8"/>
        <v>0</v>
      </c>
    </row>
    <row r="107" spans="1:103" ht="15.75" customHeight="1" x14ac:dyDescent="0.3">
      <c r="A107" s="14" t="s">
        <v>275</v>
      </c>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row>
    <row r="108" spans="1:103"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row>
    <row r="109" spans="1:103" ht="15.75" customHeight="1" x14ac:dyDescent="0.35">
      <c r="A109" s="10" t="s">
        <v>276</v>
      </c>
      <c r="B109" s="10"/>
      <c r="C109" s="11">
        <v>0</v>
      </c>
      <c r="D109" s="11">
        <v>1</v>
      </c>
      <c r="E109" s="11">
        <v>2</v>
      </c>
      <c r="F109" s="11">
        <v>3</v>
      </c>
      <c r="G109" s="11">
        <v>4</v>
      </c>
      <c r="H109" s="11">
        <v>5</v>
      </c>
      <c r="I109" s="11">
        <v>6</v>
      </c>
      <c r="J109" s="11">
        <v>7</v>
      </c>
      <c r="K109" s="11">
        <v>8</v>
      </c>
      <c r="L109" s="11">
        <v>9</v>
      </c>
      <c r="M109" s="11">
        <v>10</v>
      </c>
      <c r="N109" s="11">
        <v>11</v>
      </c>
      <c r="O109" s="11">
        <v>12</v>
      </c>
      <c r="P109" s="11">
        <v>13</v>
      </c>
      <c r="Q109" s="11">
        <v>14</v>
      </c>
      <c r="R109" s="11">
        <v>15</v>
      </c>
      <c r="S109" s="11">
        <v>16</v>
      </c>
      <c r="T109" s="11">
        <v>17</v>
      </c>
      <c r="U109" s="11">
        <v>18</v>
      </c>
      <c r="V109" s="11">
        <v>19</v>
      </c>
      <c r="W109" s="11">
        <v>20</v>
      </c>
      <c r="X109" s="11">
        <v>21</v>
      </c>
      <c r="Y109" s="11">
        <v>22</v>
      </c>
      <c r="Z109" s="11">
        <v>23</v>
      </c>
      <c r="AA109" s="11">
        <v>24</v>
      </c>
      <c r="AB109" s="11">
        <v>25</v>
      </c>
      <c r="AC109" s="11">
        <v>26</v>
      </c>
      <c r="AD109" s="11">
        <v>27</v>
      </c>
      <c r="AE109" s="11">
        <v>28</v>
      </c>
      <c r="AF109" s="11">
        <v>29</v>
      </c>
      <c r="AG109" s="11">
        <v>30</v>
      </c>
      <c r="AH109" s="11">
        <v>31</v>
      </c>
      <c r="AI109" s="11">
        <v>32</v>
      </c>
      <c r="AJ109" s="11">
        <v>33</v>
      </c>
      <c r="AK109" s="11">
        <v>34</v>
      </c>
      <c r="AL109" s="11">
        <v>35</v>
      </c>
      <c r="AM109" s="11">
        <v>36</v>
      </c>
      <c r="AN109" s="11">
        <v>37</v>
      </c>
      <c r="AO109" s="11">
        <v>38</v>
      </c>
      <c r="AP109" s="11">
        <v>39</v>
      </c>
      <c r="AQ109" s="11">
        <v>40</v>
      </c>
      <c r="AR109" s="11">
        <v>41</v>
      </c>
      <c r="AS109" s="11">
        <v>42</v>
      </c>
      <c r="AT109" s="11">
        <v>43</v>
      </c>
      <c r="AU109" s="11">
        <v>44</v>
      </c>
      <c r="AV109" s="11">
        <v>45</v>
      </c>
      <c r="AW109" s="11">
        <v>46</v>
      </c>
      <c r="AX109" s="11">
        <v>47</v>
      </c>
      <c r="AY109" s="11">
        <v>48</v>
      </c>
      <c r="AZ109" s="11">
        <v>49</v>
      </c>
      <c r="BA109" s="11">
        <v>50</v>
      </c>
      <c r="BB109" s="11">
        <v>51</v>
      </c>
      <c r="BC109" s="11">
        <v>52</v>
      </c>
      <c r="BD109" s="11">
        <v>53</v>
      </c>
      <c r="BE109" s="11">
        <v>54</v>
      </c>
      <c r="BF109" s="11">
        <v>55</v>
      </c>
      <c r="BG109" s="11">
        <v>56</v>
      </c>
      <c r="BH109" s="11">
        <v>57</v>
      </c>
      <c r="BI109" s="11">
        <v>58</v>
      </c>
      <c r="BJ109" s="11">
        <v>59</v>
      </c>
      <c r="BK109" s="11">
        <v>60</v>
      </c>
      <c r="BL109" s="11">
        <v>61</v>
      </c>
      <c r="BM109" s="11">
        <v>62</v>
      </c>
      <c r="BN109" s="11">
        <v>63</v>
      </c>
      <c r="BO109" s="11">
        <v>64</v>
      </c>
      <c r="BP109" s="11">
        <v>65</v>
      </c>
      <c r="BQ109" s="11">
        <v>66</v>
      </c>
      <c r="BR109" s="11">
        <v>67</v>
      </c>
      <c r="BS109" s="11">
        <v>68</v>
      </c>
      <c r="BT109" s="11">
        <v>69</v>
      </c>
      <c r="BU109" s="11">
        <v>70</v>
      </c>
      <c r="BV109" s="11">
        <v>71</v>
      </c>
      <c r="BW109" s="11">
        <v>72</v>
      </c>
      <c r="BX109" s="11">
        <v>73</v>
      </c>
      <c r="BY109" s="11">
        <v>74</v>
      </c>
      <c r="BZ109" s="11">
        <v>75</v>
      </c>
      <c r="CA109" s="11">
        <v>76</v>
      </c>
      <c r="CB109" s="11">
        <v>77</v>
      </c>
      <c r="CC109" s="11">
        <v>78</v>
      </c>
      <c r="CD109" s="11">
        <v>79</v>
      </c>
      <c r="CE109" s="11">
        <v>80</v>
      </c>
      <c r="CF109" s="11">
        <v>81</v>
      </c>
      <c r="CG109" s="11">
        <v>82</v>
      </c>
      <c r="CH109" s="11">
        <v>83</v>
      </c>
      <c r="CI109" s="11">
        <v>84</v>
      </c>
      <c r="CJ109" s="11">
        <v>85</v>
      </c>
      <c r="CK109" s="11">
        <v>86</v>
      </c>
      <c r="CL109" s="11">
        <v>87</v>
      </c>
      <c r="CM109" s="11">
        <v>88</v>
      </c>
      <c r="CN109" s="11">
        <v>89</v>
      </c>
      <c r="CO109" s="11">
        <v>90</v>
      </c>
      <c r="CP109" s="11">
        <v>91</v>
      </c>
      <c r="CQ109" s="11">
        <v>92</v>
      </c>
      <c r="CR109" s="11">
        <v>93</v>
      </c>
      <c r="CS109" s="11">
        <v>94</v>
      </c>
      <c r="CT109" s="11">
        <v>95</v>
      </c>
      <c r="CU109" s="11">
        <v>96</v>
      </c>
      <c r="CV109" s="11">
        <v>97</v>
      </c>
      <c r="CW109" s="11">
        <v>98</v>
      </c>
      <c r="CX109" s="11">
        <v>99</v>
      </c>
      <c r="CY109" s="11">
        <v>100</v>
      </c>
    </row>
    <row r="110" spans="1:103" ht="15.75" customHeight="1" x14ac:dyDescent="0.3">
      <c r="A110" s="14" t="s">
        <v>211</v>
      </c>
      <c r="B110" s="1"/>
      <c r="C110" s="19">
        <f>-(C69+C75)</f>
        <v>0</v>
      </c>
      <c r="D110" s="19">
        <f t="shared" ref="D110:CY110" si="9">D106-D88</f>
        <v>0</v>
      </c>
      <c r="E110" s="19">
        <f t="shared" si="9"/>
        <v>0</v>
      </c>
      <c r="F110" s="19">
        <f t="shared" si="9"/>
        <v>0</v>
      </c>
      <c r="G110" s="19">
        <f t="shared" si="9"/>
        <v>0</v>
      </c>
      <c r="H110" s="19">
        <f t="shared" si="9"/>
        <v>0</v>
      </c>
      <c r="I110" s="19">
        <f t="shared" si="9"/>
        <v>0</v>
      </c>
      <c r="J110" s="19">
        <f t="shared" si="9"/>
        <v>0</v>
      </c>
      <c r="K110" s="19">
        <f t="shared" si="9"/>
        <v>0</v>
      </c>
      <c r="L110" s="19">
        <f t="shared" si="9"/>
        <v>0</v>
      </c>
      <c r="M110" s="19">
        <f t="shared" si="9"/>
        <v>0</v>
      </c>
      <c r="N110" s="19">
        <f t="shared" si="9"/>
        <v>0</v>
      </c>
      <c r="O110" s="19">
        <f t="shared" si="9"/>
        <v>0</v>
      </c>
      <c r="P110" s="19">
        <f t="shared" si="9"/>
        <v>0</v>
      </c>
      <c r="Q110" s="19">
        <f t="shared" si="9"/>
        <v>0</v>
      </c>
      <c r="R110" s="19">
        <f t="shared" si="9"/>
        <v>0</v>
      </c>
      <c r="S110" s="19">
        <f t="shared" si="9"/>
        <v>0</v>
      </c>
      <c r="T110" s="19">
        <f t="shared" si="9"/>
        <v>0</v>
      </c>
      <c r="U110" s="19">
        <f t="shared" si="9"/>
        <v>0</v>
      </c>
      <c r="V110" s="19">
        <f t="shared" si="9"/>
        <v>0</v>
      </c>
      <c r="W110" s="19">
        <f t="shared" si="9"/>
        <v>0</v>
      </c>
      <c r="X110" s="19">
        <f t="shared" si="9"/>
        <v>0</v>
      </c>
      <c r="Y110" s="19">
        <f t="shared" si="9"/>
        <v>0</v>
      </c>
      <c r="Z110" s="19">
        <f t="shared" si="9"/>
        <v>0</v>
      </c>
      <c r="AA110" s="19">
        <f t="shared" si="9"/>
        <v>0</v>
      </c>
      <c r="AB110" s="19">
        <f t="shared" si="9"/>
        <v>0</v>
      </c>
      <c r="AC110" s="19">
        <f t="shared" si="9"/>
        <v>0</v>
      </c>
      <c r="AD110" s="19">
        <f t="shared" si="9"/>
        <v>0</v>
      </c>
      <c r="AE110" s="19">
        <f t="shared" si="9"/>
        <v>0</v>
      </c>
      <c r="AF110" s="19">
        <f t="shared" si="9"/>
        <v>0</v>
      </c>
      <c r="AG110" s="19">
        <f t="shared" si="9"/>
        <v>0</v>
      </c>
      <c r="AH110" s="19">
        <f t="shared" si="9"/>
        <v>0</v>
      </c>
      <c r="AI110" s="19">
        <f t="shared" si="9"/>
        <v>0</v>
      </c>
      <c r="AJ110" s="19">
        <f t="shared" si="9"/>
        <v>0</v>
      </c>
      <c r="AK110" s="19">
        <f t="shared" si="9"/>
        <v>0</v>
      </c>
      <c r="AL110" s="19">
        <f t="shared" si="9"/>
        <v>0</v>
      </c>
      <c r="AM110" s="19">
        <f t="shared" si="9"/>
        <v>0</v>
      </c>
      <c r="AN110" s="19">
        <f t="shared" si="9"/>
        <v>0</v>
      </c>
      <c r="AO110" s="19">
        <f t="shared" si="9"/>
        <v>0</v>
      </c>
      <c r="AP110" s="19">
        <f t="shared" si="9"/>
        <v>0</v>
      </c>
      <c r="AQ110" s="19">
        <f t="shared" si="9"/>
        <v>0</v>
      </c>
      <c r="AR110" s="19">
        <f t="shared" si="9"/>
        <v>0</v>
      </c>
      <c r="AS110" s="19">
        <f t="shared" si="9"/>
        <v>0</v>
      </c>
      <c r="AT110" s="19">
        <f t="shared" si="9"/>
        <v>0</v>
      </c>
      <c r="AU110" s="19">
        <f t="shared" si="9"/>
        <v>0</v>
      </c>
      <c r="AV110" s="19">
        <f t="shared" si="9"/>
        <v>0</v>
      </c>
      <c r="AW110" s="19">
        <f t="shared" si="9"/>
        <v>0</v>
      </c>
      <c r="AX110" s="19">
        <f t="shared" si="9"/>
        <v>0</v>
      </c>
      <c r="AY110" s="19">
        <f t="shared" si="9"/>
        <v>0</v>
      </c>
      <c r="AZ110" s="19">
        <f t="shared" si="9"/>
        <v>0</v>
      </c>
      <c r="BA110" s="19">
        <f t="shared" si="9"/>
        <v>0</v>
      </c>
      <c r="BB110" s="19">
        <f t="shared" si="9"/>
        <v>0</v>
      </c>
      <c r="BC110" s="19">
        <f t="shared" si="9"/>
        <v>0</v>
      </c>
      <c r="BD110" s="19">
        <f t="shared" si="9"/>
        <v>0</v>
      </c>
      <c r="BE110" s="19">
        <f t="shared" si="9"/>
        <v>0</v>
      </c>
      <c r="BF110" s="19">
        <f t="shared" si="9"/>
        <v>0</v>
      </c>
      <c r="BG110" s="19">
        <f t="shared" si="9"/>
        <v>0</v>
      </c>
      <c r="BH110" s="19">
        <f t="shared" si="9"/>
        <v>0</v>
      </c>
      <c r="BI110" s="19">
        <f t="shared" si="9"/>
        <v>0</v>
      </c>
      <c r="BJ110" s="19">
        <f t="shared" si="9"/>
        <v>0</v>
      </c>
      <c r="BK110" s="19">
        <f t="shared" si="9"/>
        <v>0</v>
      </c>
      <c r="BL110" s="19">
        <f t="shared" si="9"/>
        <v>0</v>
      </c>
      <c r="BM110" s="19">
        <f t="shared" si="9"/>
        <v>0</v>
      </c>
      <c r="BN110" s="19">
        <f t="shared" si="9"/>
        <v>0</v>
      </c>
      <c r="BO110" s="19">
        <f t="shared" si="9"/>
        <v>0</v>
      </c>
      <c r="BP110" s="19">
        <f t="shared" si="9"/>
        <v>0</v>
      </c>
      <c r="BQ110" s="19">
        <f t="shared" si="9"/>
        <v>0</v>
      </c>
      <c r="BR110" s="19">
        <f t="shared" si="9"/>
        <v>0</v>
      </c>
      <c r="BS110" s="19">
        <f t="shared" si="9"/>
        <v>0</v>
      </c>
      <c r="BT110" s="19">
        <f t="shared" si="9"/>
        <v>0</v>
      </c>
      <c r="BU110" s="19">
        <f t="shared" si="9"/>
        <v>0</v>
      </c>
      <c r="BV110" s="19">
        <f t="shared" si="9"/>
        <v>0</v>
      </c>
      <c r="BW110" s="19">
        <f t="shared" si="9"/>
        <v>0</v>
      </c>
      <c r="BX110" s="19">
        <f t="shared" si="9"/>
        <v>0</v>
      </c>
      <c r="BY110" s="19">
        <f t="shared" si="9"/>
        <v>0</v>
      </c>
      <c r="BZ110" s="19">
        <f t="shared" si="9"/>
        <v>0</v>
      </c>
      <c r="CA110" s="19">
        <f t="shared" si="9"/>
        <v>0</v>
      </c>
      <c r="CB110" s="19">
        <f t="shared" si="9"/>
        <v>0</v>
      </c>
      <c r="CC110" s="19">
        <f t="shared" si="9"/>
        <v>0</v>
      </c>
      <c r="CD110" s="19">
        <f t="shared" si="9"/>
        <v>0</v>
      </c>
      <c r="CE110" s="19">
        <f t="shared" si="9"/>
        <v>0</v>
      </c>
      <c r="CF110" s="19">
        <f t="shared" si="9"/>
        <v>0</v>
      </c>
      <c r="CG110" s="19">
        <f t="shared" si="9"/>
        <v>0</v>
      </c>
      <c r="CH110" s="19">
        <f t="shared" si="9"/>
        <v>0</v>
      </c>
      <c r="CI110" s="19">
        <f t="shared" si="9"/>
        <v>0</v>
      </c>
      <c r="CJ110" s="19">
        <f t="shared" si="9"/>
        <v>0</v>
      </c>
      <c r="CK110" s="19">
        <f t="shared" si="9"/>
        <v>0</v>
      </c>
      <c r="CL110" s="19">
        <f t="shared" si="9"/>
        <v>0</v>
      </c>
      <c r="CM110" s="19">
        <f t="shared" si="9"/>
        <v>0</v>
      </c>
      <c r="CN110" s="19">
        <f t="shared" si="9"/>
        <v>0</v>
      </c>
      <c r="CO110" s="19">
        <f t="shared" si="9"/>
        <v>0</v>
      </c>
      <c r="CP110" s="19">
        <f t="shared" si="9"/>
        <v>0</v>
      </c>
      <c r="CQ110" s="19">
        <f t="shared" si="9"/>
        <v>0</v>
      </c>
      <c r="CR110" s="19">
        <f t="shared" si="9"/>
        <v>0</v>
      </c>
      <c r="CS110" s="19">
        <f t="shared" si="9"/>
        <v>0</v>
      </c>
      <c r="CT110" s="19">
        <f t="shared" si="9"/>
        <v>0</v>
      </c>
      <c r="CU110" s="19">
        <f t="shared" si="9"/>
        <v>0</v>
      </c>
      <c r="CV110" s="19">
        <f t="shared" si="9"/>
        <v>0</v>
      </c>
      <c r="CW110" s="19">
        <f t="shared" si="9"/>
        <v>0</v>
      </c>
      <c r="CX110" s="19">
        <f t="shared" si="9"/>
        <v>0</v>
      </c>
      <c r="CY110" s="19">
        <f t="shared" si="9"/>
        <v>0</v>
      </c>
    </row>
    <row r="111" spans="1:103" ht="15.75" customHeight="1" x14ac:dyDescent="0.3">
      <c r="A111" s="14"/>
      <c r="B111" s="1"/>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20"/>
      <c r="BT111" s="20"/>
      <c r="BU111" s="20"/>
      <c r="BV111" s="20"/>
      <c r="BW111" s="20"/>
      <c r="BX111" s="20"/>
      <c r="BY111" s="20"/>
      <c r="BZ111" s="20"/>
      <c r="CA111" s="20"/>
      <c r="CB111" s="20"/>
      <c r="CC111" s="20"/>
      <c r="CD111" s="20"/>
      <c r="CE111" s="20"/>
      <c r="CF111" s="20"/>
      <c r="CG111" s="20"/>
      <c r="CH111" s="20"/>
      <c r="CI111" s="20"/>
      <c r="CJ111" s="20"/>
      <c r="CK111" s="20"/>
      <c r="CL111" s="20"/>
      <c r="CM111" s="20"/>
      <c r="CN111" s="20"/>
      <c r="CO111" s="20"/>
      <c r="CP111" s="20"/>
      <c r="CQ111" s="20"/>
      <c r="CR111" s="20"/>
      <c r="CS111" s="20"/>
      <c r="CT111" s="20"/>
      <c r="CU111" s="20"/>
      <c r="CV111" s="20"/>
      <c r="CW111" s="20"/>
      <c r="CX111" s="20"/>
      <c r="CY111" s="20"/>
    </row>
    <row r="112" spans="1:103" ht="15.75" customHeight="1" x14ac:dyDescent="0.3">
      <c r="A112" s="14" t="s">
        <v>269</v>
      </c>
      <c r="B112" s="1"/>
      <c r="C112" s="19">
        <f>SUM(C110:CY110)</f>
        <v>0</v>
      </c>
      <c r="D112" s="1"/>
      <c r="E112" s="1" t="s">
        <v>219</v>
      </c>
      <c r="F112" s="187">
        <f>NPV('Economische variabelen'!C5,CALC_Bos!C110:CY110)</f>
        <v>0</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row>
    <row r="113" spans="1:117" ht="15.75" customHeight="1" x14ac:dyDescent="0.3">
      <c r="A113" s="14" t="s">
        <v>278</v>
      </c>
      <c r="B113" s="1"/>
      <c r="C113" s="20" t="e">
        <f>C112/(B91+B99)</f>
        <v>#DIV/0!</v>
      </c>
      <c r="D113" s="1"/>
      <c r="E113" s="1" t="s">
        <v>279</v>
      </c>
      <c r="F113" s="187">
        <f>IF(F112&gt;0,F112/(B91+B99),0)</f>
        <v>0</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row>
    <row r="114" spans="1:117" ht="15.75" customHeight="1" x14ac:dyDescent="0.3">
      <c r="A114" s="14"/>
      <c r="B114" s="1"/>
      <c r="C114" s="20"/>
      <c r="D114" s="1"/>
      <c r="E114" s="1"/>
      <c r="F114" s="187"/>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row>
    <row r="115" spans="1:117" ht="15.75" customHeight="1" x14ac:dyDescent="0.3">
      <c r="A115" s="14"/>
      <c r="B115" s="1"/>
      <c r="C115" s="20"/>
      <c r="D115" s="1"/>
      <c r="E115" s="1"/>
      <c r="F115" s="187"/>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row>
    <row r="116" spans="1:117" ht="15.75" customHeight="1" x14ac:dyDescent="0.3">
      <c r="A116" s="14"/>
      <c r="B116" s="1"/>
      <c r="C116" s="20"/>
      <c r="D116" s="1"/>
      <c r="E116" s="1"/>
      <c r="F116" s="187"/>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row>
    <row r="117" spans="1:117" ht="15.75" customHeight="1" x14ac:dyDescent="0.4">
      <c r="A117" s="5" t="s">
        <v>299</v>
      </c>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row>
    <row r="118" spans="1:117"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row>
    <row r="119" spans="1:117"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row>
    <row r="120" spans="1:117" ht="15.75" customHeight="1" x14ac:dyDescent="0.35">
      <c r="A120" s="10" t="s">
        <v>45</v>
      </c>
      <c r="B120" s="10" t="s">
        <v>161</v>
      </c>
      <c r="C120" s="11" t="s">
        <v>75</v>
      </c>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c r="CF120" s="11"/>
      <c r="CG120" s="11"/>
      <c r="CH120" s="11"/>
      <c r="CI120" s="11"/>
      <c r="CJ120" s="11"/>
      <c r="CK120" s="11"/>
      <c r="CL120" s="11"/>
      <c r="CM120" s="11"/>
      <c r="CN120" s="11"/>
      <c r="CO120" s="11"/>
      <c r="CP120" s="11"/>
      <c r="CQ120" s="11"/>
      <c r="CR120" s="11"/>
      <c r="CS120" s="11"/>
      <c r="CT120" s="11"/>
      <c r="CU120" s="11"/>
      <c r="CV120" s="11"/>
      <c r="CW120" s="11"/>
      <c r="CX120" s="11"/>
      <c r="CY120" s="11"/>
      <c r="CZ120" s="1"/>
      <c r="DA120" s="1"/>
      <c r="DB120" s="1"/>
      <c r="DC120" s="1"/>
      <c r="DD120" s="1"/>
      <c r="DE120" s="1"/>
      <c r="DF120" s="1"/>
      <c r="DG120" s="1"/>
      <c r="DH120" s="1"/>
      <c r="DI120" s="1"/>
      <c r="DJ120" s="1"/>
      <c r="DK120" s="1"/>
      <c r="DL120" s="1"/>
      <c r="DM120" s="1"/>
    </row>
    <row r="121" spans="1:117" ht="15.75" customHeight="1" x14ac:dyDescent="0.35">
      <c r="A121" s="11" t="s">
        <v>100</v>
      </c>
      <c r="B121" s="10"/>
      <c r="C121" s="11">
        <v>0</v>
      </c>
      <c r="D121" s="11">
        <v>1</v>
      </c>
      <c r="E121" s="11">
        <v>2</v>
      </c>
      <c r="F121" s="11">
        <v>3</v>
      </c>
      <c r="G121" s="11">
        <v>4</v>
      </c>
      <c r="H121" s="11">
        <v>5</v>
      </c>
      <c r="I121" s="11">
        <v>6</v>
      </c>
      <c r="J121" s="11">
        <v>7</v>
      </c>
      <c r="K121" s="11">
        <v>8</v>
      </c>
      <c r="L121" s="11">
        <v>9</v>
      </c>
      <c r="M121" s="11">
        <v>10</v>
      </c>
      <c r="N121" s="11">
        <v>11</v>
      </c>
      <c r="O121" s="11">
        <v>12</v>
      </c>
      <c r="P121" s="11">
        <v>13</v>
      </c>
      <c r="Q121" s="11">
        <v>14</v>
      </c>
      <c r="R121" s="11">
        <v>15</v>
      </c>
      <c r="S121" s="11">
        <v>16</v>
      </c>
      <c r="T121" s="11">
        <v>17</v>
      </c>
      <c r="U121" s="11">
        <v>18</v>
      </c>
      <c r="V121" s="11">
        <v>19</v>
      </c>
      <c r="W121" s="11">
        <v>20</v>
      </c>
      <c r="X121" s="11">
        <v>21</v>
      </c>
      <c r="Y121" s="11">
        <v>22</v>
      </c>
      <c r="Z121" s="11">
        <v>23</v>
      </c>
      <c r="AA121" s="11">
        <v>24</v>
      </c>
      <c r="AB121" s="11">
        <v>25</v>
      </c>
      <c r="AC121" s="11">
        <v>26</v>
      </c>
      <c r="AD121" s="11">
        <v>27</v>
      </c>
      <c r="AE121" s="11">
        <v>28</v>
      </c>
      <c r="AF121" s="11">
        <v>29</v>
      </c>
      <c r="AG121" s="11">
        <v>30</v>
      </c>
      <c r="AH121" s="11">
        <v>31</v>
      </c>
      <c r="AI121" s="11">
        <v>32</v>
      </c>
      <c r="AJ121" s="11">
        <v>33</v>
      </c>
      <c r="AK121" s="11">
        <v>34</v>
      </c>
      <c r="AL121" s="11">
        <v>35</v>
      </c>
      <c r="AM121" s="11">
        <v>36</v>
      </c>
      <c r="AN121" s="11">
        <v>37</v>
      </c>
      <c r="AO121" s="11">
        <v>38</v>
      </c>
      <c r="AP121" s="11">
        <v>39</v>
      </c>
      <c r="AQ121" s="11">
        <v>40</v>
      </c>
      <c r="AR121" s="11">
        <v>41</v>
      </c>
      <c r="AS121" s="11">
        <v>42</v>
      </c>
      <c r="AT121" s="11">
        <v>43</v>
      </c>
      <c r="AU121" s="11">
        <v>44</v>
      </c>
      <c r="AV121" s="11">
        <v>45</v>
      </c>
      <c r="AW121" s="11">
        <v>46</v>
      </c>
      <c r="AX121" s="11">
        <v>47</v>
      </c>
      <c r="AY121" s="11">
        <v>48</v>
      </c>
      <c r="AZ121" s="11">
        <v>49</v>
      </c>
      <c r="BA121" s="11">
        <v>50</v>
      </c>
      <c r="BB121" s="11">
        <v>51</v>
      </c>
      <c r="BC121" s="11">
        <v>52</v>
      </c>
      <c r="BD121" s="11">
        <v>53</v>
      </c>
      <c r="BE121" s="11">
        <v>54</v>
      </c>
      <c r="BF121" s="11">
        <v>55</v>
      </c>
      <c r="BG121" s="11">
        <v>56</v>
      </c>
      <c r="BH121" s="11">
        <v>57</v>
      </c>
      <c r="BI121" s="11">
        <v>58</v>
      </c>
      <c r="BJ121" s="11">
        <v>59</v>
      </c>
      <c r="BK121" s="11">
        <v>60</v>
      </c>
      <c r="BL121" s="11">
        <v>61</v>
      </c>
      <c r="BM121" s="11">
        <v>62</v>
      </c>
      <c r="BN121" s="11">
        <v>63</v>
      </c>
      <c r="BO121" s="11">
        <v>64</v>
      </c>
      <c r="BP121" s="11">
        <v>65</v>
      </c>
      <c r="BQ121" s="11">
        <v>66</v>
      </c>
      <c r="BR121" s="11">
        <v>67</v>
      </c>
      <c r="BS121" s="11">
        <v>68</v>
      </c>
      <c r="BT121" s="11">
        <v>69</v>
      </c>
      <c r="BU121" s="11">
        <v>70</v>
      </c>
      <c r="BV121" s="11">
        <v>71</v>
      </c>
      <c r="BW121" s="11">
        <v>72</v>
      </c>
      <c r="BX121" s="11">
        <v>73</v>
      </c>
      <c r="BY121" s="11">
        <v>74</v>
      </c>
      <c r="BZ121" s="11">
        <v>75</v>
      </c>
      <c r="CA121" s="11">
        <v>76</v>
      </c>
      <c r="CB121" s="11">
        <v>77</v>
      </c>
      <c r="CC121" s="11">
        <v>78</v>
      </c>
      <c r="CD121" s="11">
        <v>79</v>
      </c>
      <c r="CE121" s="11">
        <v>80</v>
      </c>
      <c r="CF121" s="11">
        <v>81</v>
      </c>
      <c r="CG121" s="11">
        <v>82</v>
      </c>
      <c r="CH121" s="11">
        <v>83</v>
      </c>
      <c r="CI121" s="11">
        <v>84</v>
      </c>
      <c r="CJ121" s="11">
        <v>85</v>
      </c>
      <c r="CK121" s="11">
        <v>86</v>
      </c>
      <c r="CL121" s="11">
        <v>87</v>
      </c>
      <c r="CM121" s="11">
        <v>88</v>
      </c>
      <c r="CN121" s="11">
        <v>89</v>
      </c>
      <c r="CO121" s="11">
        <v>90</v>
      </c>
      <c r="CP121" s="11">
        <v>91</v>
      </c>
      <c r="CQ121" s="11">
        <v>92</v>
      </c>
      <c r="CR121" s="11">
        <v>93</v>
      </c>
      <c r="CS121" s="11">
        <v>94</v>
      </c>
      <c r="CT121" s="11">
        <v>95</v>
      </c>
      <c r="CU121" s="11">
        <v>96</v>
      </c>
      <c r="CV121" s="11">
        <v>97</v>
      </c>
      <c r="CW121" s="11">
        <v>98</v>
      </c>
      <c r="CX121" s="11">
        <v>99</v>
      </c>
      <c r="CY121" s="11">
        <v>100</v>
      </c>
      <c r="CZ121" s="1"/>
      <c r="DA121" s="1"/>
      <c r="DB121" s="1"/>
      <c r="DC121" s="1"/>
      <c r="DD121" s="1"/>
      <c r="DE121" s="1"/>
      <c r="DF121" s="1"/>
      <c r="DG121" s="1"/>
      <c r="DH121" s="1"/>
      <c r="DI121" s="1"/>
      <c r="DJ121" s="1"/>
      <c r="DK121" s="1"/>
      <c r="DL121" s="1"/>
      <c r="DM121" s="1"/>
    </row>
    <row r="122" spans="1:117" ht="15.75" customHeight="1" x14ac:dyDescent="0.3">
      <c r="A122" s="14" t="s">
        <v>261</v>
      </c>
      <c r="B122" s="174">
        <f>'Economische variabelen'!J217</f>
        <v>1920</v>
      </c>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row>
    <row r="123" spans="1:117" ht="15.75" customHeight="1" x14ac:dyDescent="0.3">
      <c r="A123" s="14" t="s">
        <v>47</v>
      </c>
      <c r="B123" s="174">
        <f>'Economische variabelen'!J218</f>
        <v>0</v>
      </c>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row>
    <row r="124" spans="1:117" ht="15.75" customHeight="1" x14ac:dyDescent="0.3">
      <c r="A124" s="7" t="s">
        <v>65</v>
      </c>
      <c r="B124" s="174">
        <f>SUM(B122:B123)</f>
        <v>1920</v>
      </c>
      <c r="C124" s="176">
        <f>B124*('Invoer - uitgebreid'!J24+0.5*'Invoer - uitgebreid'!J26)</f>
        <v>0</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row>
    <row r="125" spans="1:117" ht="15.75" customHeight="1" x14ac:dyDescent="0.3">
      <c r="A125" s="14"/>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row>
    <row r="126" spans="1:117" ht="15.75" customHeight="1" x14ac:dyDescent="0.35">
      <c r="A126" s="11" t="s">
        <v>111</v>
      </c>
      <c r="B126" s="10"/>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row>
    <row r="127" spans="1:117" ht="15.75" customHeight="1" x14ac:dyDescent="0.3">
      <c r="A127" s="14" t="s">
        <v>261</v>
      </c>
      <c r="B127" s="174">
        <f>'Economische variabelen'!J217</f>
        <v>1920</v>
      </c>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row>
    <row r="128" spans="1:117" ht="15.75" customHeight="1" x14ac:dyDescent="0.3">
      <c r="A128" s="14" t="s">
        <v>47</v>
      </c>
      <c r="B128" s="174">
        <f>'Economische variabelen'!J218</f>
        <v>0</v>
      </c>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row>
    <row r="129" spans="1:117"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row>
    <row r="130" spans="1:117" ht="15.75" customHeight="1" x14ac:dyDescent="0.3">
      <c r="A130" s="7" t="s">
        <v>65</v>
      </c>
      <c r="B130" s="174">
        <f>SUM(B122:B123)</f>
        <v>1920</v>
      </c>
      <c r="C130" s="176">
        <f>B130*('Invoer - uitgebreid'!J25+0.5*'Invoer - uitgebreid'!J26)</f>
        <v>0</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row>
    <row r="131" spans="1:117"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row>
    <row r="132" spans="1:117" ht="15.75" customHeight="1" x14ac:dyDescent="0.35">
      <c r="A132" s="10" t="s">
        <v>48</v>
      </c>
      <c r="B132" s="10" t="s">
        <v>161</v>
      </c>
      <c r="C132" s="11">
        <v>0</v>
      </c>
      <c r="D132" s="11">
        <v>1</v>
      </c>
      <c r="E132" s="11">
        <v>2</v>
      </c>
      <c r="F132" s="11">
        <v>3</v>
      </c>
      <c r="G132" s="11">
        <v>4</v>
      </c>
      <c r="H132" s="11">
        <v>5</v>
      </c>
      <c r="I132" s="11">
        <v>6</v>
      </c>
      <c r="J132" s="11">
        <v>7</v>
      </c>
      <c r="K132" s="11">
        <v>8</v>
      </c>
      <c r="L132" s="11">
        <v>9</v>
      </c>
      <c r="M132" s="11">
        <v>10</v>
      </c>
      <c r="N132" s="11">
        <v>11</v>
      </c>
      <c r="O132" s="11">
        <v>12</v>
      </c>
      <c r="P132" s="11">
        <v>13</v>
      </c>
      <c r="Q132" s="11">
        <v>14</v>
      </c>
      <c r="R132" s="11">
        <v>15</v>
      </c>
      <c r="S132" s="11">
        <v>16</v>
      </c>
      <c r="T132" s="11">
        <v>17</v>
      </c>
      <c r="U132" s="11">
        <v>18</v>
      </c>
      <c r="V132" s="11">
        <v>19</v>
      </c>
      <c r="W132" s="11">
        <v>20</v>
      </c>
      <c r="X132" s="11">
        <v>21</v>
      </c>
      <c r="Y132" s="11">
        <v>22</v>
      </c>
      <c r="Z132" s="11">
        <v>23</v>
      </c>
      <c r="AA132" s="11">
        <v>24</v>
      </c>
      <c r="AB132" s="11">
        <v>25</v>
      </c>
      <c r="AC132" s="11">
        <v>26</v>
      </c>
      <c r="AD132" s="11">
        <v>27</v>
      </c>
      <c r="AE132" s="11">
        <v>28</v>
      </c>
      <c r="AF132" s="11">
        <v>29</v>
      </c>
      <c r="AG132" s="11">
        <v>30</v>
      </c>
      <c r="AH132" s="11">
        <v>31</v>
      </c>
      <c r="AI132" s="11">
        <v>32</v>
      </c>
      <c r="AJ132" s="11">
        <v>33</v>
      </c>
      <c r="AK132" s="11">
        <v>34</v>
      </c>
      <c r="AL132" s="11">
        <v>35</v>
      </c>
      <c r="AM132" s="11">
        <v>36</v>
      </c>
      <c r="AN132" s="11">
        <v>37</v>
      </c>
      <c r="AO132" s="11">
        <v>38</v>
      </c>
      <c r="AP132" s="11">
        <v>39</v>
      </c>
      <c r="AQ132" s="11">
        <v>40</v>
      </c>
      <c r="AR132" s="11">
        <v>41</v>
      </c>
      <c r="AS132" s="11">
        <v>42</v>
      </c>
      <c r="AT132" s="11">
        <v>43</v>
      </c>
      <c r="AU132" s="11">
        <v>44</v>
      </c>
      <c r="AV132" s="11">
        <v>45</v>
      </c>
      <c r="AW132" s="11">
        <v>46</v>
      </c>
      <c r="AX132" s="11">
        <v>47</v>
      </c>
      <c r="AY132" s="11">
        <v>48</v>
      </c>
      <c r="AZ132" s="11">
        <v>49</v>
      </c>
      <c r="BA132" s="11">
        <v>50</v>
      </c>
      <c r="BB132" s="11">
        <v>51</v>
      </c>
      <c r="BC132" s="11">
        <v>52</v>
      </c>
      <c r="BD132" s="11">
        <v>53</v>
      </c>
      <c r="BE132" s="11">
        <v>54</v>
      </c>
      <c r="BF132" s="11">
        <v>55</v>
      </c>
      <c r="BG132" s="11">
        <v>56</v>
      </c>
      <c r="BH132" s="11">
        <v>57</v>
      </c>
      <c r="BI132" s="11">
        <v>58</v>
      </c>
      <c r="BJ132" s="11">
        <v>59</v>
      </c>
      <c r="BK132" s="11">
        <v>60</v>
      </c>
      <c r="BL132" s="11">
        <v>61</v>
      </c>
      <c r="BM132" s="11">
        <v>62</v>
      </c>
      <c r="BN132" s="11">
        <v>63</v>
      </c>
      <c r="BO132" s="11">
        <v>64</v>
      </c>
      <c r="BP132" s="11">
        <v>65</v>
      </c>
      <c r="BQ132" s="11">
        <v>66</v>
      </c>
      <c r="BR132" s="11">
        <v>67</v>
      </c>
      <c r="BS132" s="11">
        <v>68</v>
      </c>
      <c r="BT132" s="11">
        <v>69</v>
      </c>
      <c r="BU132" s="11">
        <v>70</v>
      </c>
      <c r="BV132" s="11">
        <v>71</v>
      </c>
      <c r="BW132" s="11">
        <v>72</v>
      </c>
      <c r="BX132" s="11">
        <v>73</v>
      </c>
      <c r="BY132" s="11">
        <v>74</v>
      </c>
      <c r="BZ132" s="11">
        <v>75</v>
      </c>
      <c r="CA132" s="11">
        <v>76</v>
      </c>
      <c r="CB132" s="11">
        <v>77</v>
      </c>
      <c r="CC132" s="11">
        <v>78</v>
      </c>
      <c r="CD132" s="11">
        <v>79</v>
      </c>
      <c r="CE132" s="11">
        <v>80</v>
      </c>
      <c r="CF132" s="11">
        <v>81</v>
      </c>
      <c r="CG132" s="11">
        <v>82</v>
      </c>
      <c r="CH132" s="11">
        <v>83</v>
      </c>
      <c r="CI132" s="11">
        <v>84</v>
      </c>
      <c r="CJ132" s="11">
        <v>85</v>
      </c>
      <c r="CK132" s="11">
        <v>86</v>
      </c>
      <c r="CL132" s="11">
        <v>87</v>
      </c>
      <c r="CM132" s="11">
        <v>88</v>
      </c>
      <c r="CN132" s="11">
        <v>89</v>
      </c>
      <c r="CO132" s="11">
        <v>90</v>
      </c>
      <c r="CP132" s="11">
        <v>91</v>
      </c>
      <c r="CQ132" s="11">
        <v>92</v>
      </c>
      <c r="CR132" s="11">
        <v>93</v>
      </c>
      <c r="CS132" s="11">
        <v>94</v>
      </c>
      <c r="CT132" s="11">
        <v>95</v>
      </c>
      <c r="CU132" s="11">
        <v>96</v>
      </c>
      <c r="CV132" s="11">
        <v>97</v>
      </c>
      <c r="CW132" s="11">
        <v>98</v>
      </c>
      <c r="CX132" s="11">
        <v>99</v>
      </c>
      <c r="CY132" s="11">
        <v>100</v>
      </c>
      <c r="CZ132" s="1"/>
      <c r="DA132" s="1"/>
      <c r="DB132" s="1"/>
      <c r="DC132" s="1"/>
      <c r="DD132" s="1"/>
      <c r="DE132" s="1"/>
      <c r="DF132" s="1"/>
      <c r="DG132" s="1"/>
      <c r="DH132" s="1"/>
      <c r="DI132" s="1"/>
      <c r="DJ132" s="1"/>
      <c r="DK132" s="1"/>
      <c r="DL132" s="1"/>
      <c r="DM132" s="1"/>
    </row>
    <row r="133" spans="1:117" ht="15.75" customHeight="1" x14ac:dyDescent="0.3">
      <c r="A133" s="11" t="s">
        <v>100</v>
      </c>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row>
    <row r="134" spans="1:117" ht="15.75" customHeight="1" x14ac:dyDescent="0.3">
      <c r="A134" s="14" t="s">
        <v>262</v>
      </c>
      <c r="B134" s="174">
        <f>'Economische variabelen'!J221</f>
        <v>0</v>
      </c>
      <c r="C134" s="1"/>
      <c r="D134" s="175">
        <f>IF(D121&lt;$E146,$B139*('Invoer - uitgebreid'!$J24+(0.5*'Invoer - uitgebreid'!$J26)),0)</f>
        <v>0</v>
      </c>
      <c r="E134" s="175">
        <f>IF(E121&lt;$E146,$B139*('Invoer - uitgebreid'!$J24+(0.5*'Invoer - uitgebreid'!$J26)),0)</f>
        <v>0</v>
      </c>
      <c r="F134" s="175">
        <f>IF(F121&lt;$E146,$B139*('Invoer - uitgebreid'!$J24+(0.5*'Invoer - uitgebreid'!$J26)),0)</f>
        <v>0</v>
      </c>
      <c r="G134" s="175">
        <f>IF(G121&lt;$E146,$B139*('Invoer - uitgebreid'!$J24+(0.5*'Invoer - uitgebreid'!$J26)),0)</f>
        <v>0</v>
      </c>
      <c r="H134" s="175">
        <f>IF(H121&lt;$E146,$B139*('Invoer - uitgebreid'!$J24+(0.5*'Invoer - uitgebreid'!$J26)),0)</f>
        <v>0</v>
      </c>
      <c r="I134" s="175">
        <f>IF(I121&lt;$E146,$B139*('Invoer - uitgebreid'!$J24+(0.5*'Invoer - uitgebreid'!$J26)),0)</f>
        <v>0</v>
      </c>
      <c r="J134" s="175">
        <f>IF(J121&lt;$E146,$B139*('Invoer - uitgebreid'!$J24+(0.5*'Invoer - uitgebreid'!$J26)),0)</f>
        <v>0</v>
      </c>
      <c r="K134" s="175">
        <f>IF(K121&lt;$E146,$B139*('Invoer - uitgebreid'!$J24+(0.5*'Invoer - uitgebreid'!$J26)),0)</f>
        <v>0</v>
      </c>
      <c r="L134" s="175">
        <f>IF(L121&lt;$E146,$B139*('Invoer - uitgebreid'!$J24+(0.5*'Invoer - uitgebreid'!$J26)),0)</f>
        <v>0</v>
      </c>
      <c r="M134" s="175">
        <f>IF(M121&lt;$E146,$B139*('Invoer - uitgebreid'!$J24+(0.5*'Invoer - uitgebreid'!$J26)),0)</f>
        <v>0</v>
      </c>
      <c r="N134" s="175">
        <f>IF(N121&lt;$E146,$B139*('Invoer - uitgebreid'!$J24+(0.5*'Invoer - uitgebreid'!$J26)),0)</f>
        <v>0</v>
      </c>
      <c r="O134" s="175">
        <f>IF(O121&lt;$E146,$B139*('Invoer - uitgebreid'!$J24+(0.5*'Invoer - uitgebreid'!$J26)),0)</f>
        <v>0</v>
      </c>
      <c r="P134" s="175">
        <f>IF(P121&lt;$E146,$B139*('Invoer - uitgebreid'!$J24+(0.5*'Invoer - uitgebreid'!$J26)),0)</f>
        <v>0</v>
      </c>
      <c r="Q134" s="175">
        <f>IF(Q121&lt;$E146,$B139*('Invoer - uitgebreid'!$J24+(0.5*'Invoer - uitgebreid'!$J26)),0)</f>
        <v>0</v>
      </c>
      <c r="R134" s="175">
        <f>IF(R121&lt;$E146,$B139*('Invoer - uitgebreid'!$J24+(0.5*'Invoer - uitgebreid'!$J26)),0)</f>
        <v>0</v>
      </c>
      <c r="S134" s="175">
        <f>IF(S121&lt;$E146,$B139*('Invoer - uitgebreid'!$J24+(0.5*'Invoer - uitgebreid'!$J26)),0)</f>
        <v>0</v>
      </c>
      <c r="T134" s="175">
        <f>IF(T121&lt;$E146,$B139*('Invoer - uitgebreid'!$J24+(0.5*'Invoer - uitgebreid'!$J26)),0)</f>
        <v>0</v>
      </c>
      <c r="U134" s="175">
        <f>IF(U121&lt;$E146,$B139*('Invoer - uitgebreid'!$J24+(0.5*'Invoer - uitgebreid'!$J26)),0)</f>
        <v>0</v>
      </c>
      <c r="V134" s="175">
        <f>IF(V121&lt;$E146,$B139*('Invoer - uitgebreid'!$J24+(0.5*'Invoer - uitgebreid'!$J26)),0)</f>
        <v>0</v>
      </c>
      <c r="W134" s="175">
        <f>IF(W121&lt;$E146,$B139*('Invoer - uitgebreid'!$J24+(0.5*'Invoer - uitgebreid'!$J26)),0)</f>
        <v>0</v>
      </c>
      <c r="X134" s="175">
        <f>IF(X121&lt;$E146,$B139*('Invoer - uitgebreid'!$J24+(0.5*'Invoer - uitgebreid'!$J26)),0)</f>
        <v>0</v>
      </c>
      <c r="Y134" s="175">
        <f>IF(Y121&lt;$E146,$B139*('Invoer - uitgebreid'!$J24+(0.5*'Invoer - uitgebreid'!$J26)),0)</f>
        <v>0</v>
      </c>
      <c r="Z134" s="175">
        <f>IF(Z121&lt;$E146,$B139*('Invoer - uitgebreid'!$J24+(0.5*'Invoer - uitgebreid'!$J26)),0)</f>
        <v>0</v>
      </c>
      <c r="AA134" s="175">
        <f>IF(AA121&lt;$E146,$B139*('Invoer - uitgebreid'!$J24+(0.5*'Invoer - uitgebreid'!$J26)),0)</f>
        <v>0</v>
      </c>
      <c r="AB134" s="175">
        <f>IF(AB121&lt;$E146,$B139*('Invoer - uitgebreid'!$J24+(0.5*'Invoer - uitgebreid'!$J26)),0)</f>
        <v>0</v>
      </c>
      <c r="AC134" s="175">
        <f>IF(AC121&lt;$E146,$B139*('Invoer - uitgebreid'!$J24+(0.5*'Invoer - uitgebreid'!$J26)),0)</f>
        <v>0</v>
      </c>
      <c r="AD134" s="175">
        <f>IF(AD121&lt;$E146,$B139*('Invoer - uitgebreid'!$J24+(0.5*'Invoer - uitgebreid'!$J26)),0)</f>
        <v>0</v>
      </c>
      <c r="AE134" s="175">
        <f>IF(AE121&lt;$E146,$B139*('Invoer - uitgebreid'!$J24+(0.5*'Invoer - uitgebreid'!$J26)),0)</f>
        <v>0</v>
      </c>
      <c r="AF134" s="175">
        <f>IF(AF121&lt;$E146,$B139*('Invoer - uitgebreid'!$J24+(0.5*'Invoer - uitgebreid'!$J26)),0)</f>
        <v>0</v>
      </c>
      <c r="AG134" s="175">
        <f>IF(AG121&lt;$E146,$B139*('Invoer - uitgebreid'!$J24+(0.5*'Invoer - uitgebreid'!$J26)),0)</f>
        <v>0</v>
      </c>
      <c r="AH134" s="175">
        <f>IF(AH121&lt;$E146,$B139*('Invoer - uitgebreid'!$J24+(0.5*'Invoer - uitgebreid'!$J26)),0)</f>
        <v>0</v>
      </c>
      <c r="AI134" s="175">
        <f>IF(AI121&lt;$E146,$B139*('Invoer - uitgebreid'!$J24+(0.5*'Invoer - uitgebreid'!$J26)),0)</f>
        <v>0</v>
      </c>
      <c r="AJ134" s="175">
        <f>IF(AJ121&lt;$E146,$B139*('Invoer - uitgebreid'!$J24+(0.5*'Invoer - uitgebreid'!$J26)),0)</f>
        <v>0</v>
      </c>
      <c r="AK134" s="175">
        <f>IF(AK121&lt;$E146,$B139*('Invoer - uitgebreid'!$J24+(0.5*'Invoer - uitgebreid'!$J26)),0)</f>
        <v>0</v>
      </c>
      <c r="AL134" s="175">
        <f>IF(AL121&lt;$E146,$B139*('Invoer - uitgebreid'!$J24+(0.5*'Invoer - uitgebreid'!$J26)),0)</f>
        <v>0</v>
      </c>
      <c r="AM134" s="175">
        <f>IF(AM121&lt;$E146,$B139*('Invoer - uitgebreid'!$J24+(0.5*'Invoer - uitgebreid'!$J26)),0)</f>
        <v>0</v>
      </c>
      <c r="AN134" s="175">
        <f>IF(AN121&lt;$E146,$B139*('Invoer - uitgebreid'!$J24+(0.5*'Invoer - uitgebreid'!$J26)),0)</f>
        <v>0</v>
      </c>
      <c r="AO134" s="175">
        <f>IF(AO121&lt;$E146,$B139*('Invoer - uitgebreid'!$J24+(0.5*'Invoer - uitgebreid'!$J26)),0)</f>
        <v>0</v>
      </c>
      <c r="AP134" s="175">
        <f>IF(AP121&lt;$E146,$B139*('Invoer - uitgebreid'!$J24+(0.5*'Invoer - uitgebreid'!$J26)),0)</f>
        <v>0</v>
      </c>
      <c r="AQ134" s="175">
        <f>IF(AQ121&lt;$E146,$B139*('Invoer - uitgebreid'!$J24+(0.5*'Invoer - uitgebreid'!$J26)),0)</f>
        <v>0</v>
      </c>
      <c r="AR134" s="175">
        <f>IF(AR121&lt;$E146,$B139*('Invoer - uitgebreid'!$J24+(0.5*'Invoer - uitgebreid'!$J26)),0)</f>
        <v>0</v>
      </c>
      <c r="AS134" s="175">
        <f>IF(AS121&lt;$E146,$B139*('Invoer - uitgebreid'!$J24+(0.5*'Invoer - uitgebreid'!$J26)),0)</f>
        <v>0</v>
      </c>
      <c r="AT134" s="175">
        <f>IF(AT121&lt;$E146,$B139*('Invoer - uitgebreid'!$J24+(0.5*'Invoer - uitgebreid'!$J26)),0)</f>
        <v>0</v>
      </c>
      <c r="AU134" s="175">
        <f>IF(AU121&lt;$E146,$B139*('Invoer - uitgebreid'!$J24+(0.5*'Invoer - uitgebreid'!$J26)),0)</f>
        <v>0</v>
      </c>
      <c r="AV134" s="175">
        <f>IF(AV121&lt;$E146,$B139*('Invoer - uitgebreid'!$J24+(0.5*'Invoer - uitgebreid'!$J26)),0)</f>
        <v>0</v>
      </c>
      <c r="AW134" s="175">
        <f>IF(AW121&lt;$E146,$B139*('Invoer - uitgebreid'!$J24+(0.5*'Invoer - uitgebreid'!$J26)),0)</f>
        <v>0</v>
      </c>
      <c r="AX134" s="175">
        <f>IF(AX121&lt;$E146,$B139*('Invoer - uitgebreid'!$J24+(0.5*'Invoer - uitgebreid'!$J26)),0)</f>
        <v>0</v>
      </c>
      <c r="AY134" s="175">
        <f>IF(AY121&lt;$E146,$B139*('Invoer - uitgebreid'!$J24+(0.5*'Invoer - uitgebreid'!$J26)),0)</f>
        <v>0</v>
      </c>
      <c r="AZ134" s="175">
        <f>IF(AZ121&lt;$E146,$B139*('Invoer - uitgebreid'!$J24+(0.5*'Invoer - uitgebreid'!$J26)),0)</f>
        <v>0</v>
      </c>
      <c r="BA134" s="175">
        <f>IF(BA121&lt;$E146,$B139*('Invoer - uitgebreid'!$J24+(0.5*'Invoer - uitgebreid'!$J26)),0)</f>
        <v>0</v>
      </c>
      <c r="BB134" s="175">
        <f>IF(BB121&lt;$E146,$B139*('Invoer - uitgebreid'!$J24+(0.5*'Invoer - uitgebreid'!$J26)),0)</f>
        <v>0</v>
      </c>
      <c r="BC134" s="175">
        <f>IF(BC121&lt;$E146,$B139*('Invoer - uitgebreid'!$J24+(0.5*'Invoer - uitgebreid'!$J26)),0)</f>
        <v>0</v>
      </c>
      <c r="BD134" s="175">
        <f>IF(BD121&lt;$E146,$B139*('Invoer - uitgebreid'!$J24+(0.5*'Invoer - uitgebreid'!$J26)),0)</f>
        <v>0</v>
      </c>
      <c r="BE134" s="175">
        <f>IF(BE121&lt;$E146,$B139*('Invoer - uitgebreid'!$J24+(0.5*'Invoer - uitgebreid'!$J26)),0)</f>
        <v>0</v>
      </c>
      <c r="BF134" s="175">
        <f>IF(BF121&lt;$E146,$B139*('Invoer - uitgebreid'!$J24+(0.5*'Invoer - uitgebreid'!$J26)),0)</f>
        <v>0</v>
      </c>
      <c r="BG134" s="175">
        <f>IF(BG121&lt;$E146,$B139*('Invoer - uitgebreid'!$J24+(0.5*'Invoer - uitgebreid'!$J26)),0)</f>
        <v>0</v>
      </c>
      <c r="BH134" s="175">
        <f>IF(BH121&lt;$E146,$B139*('Invoer - uitgebreid'!$J24+(0.5*'Invoer - uitgebreid'!$J26)),0)</f>
        <v>0</v>
      </c>
      <c r="BI134" s="175">
        <f>IF(BI121&lt;$E146,$B139*('Invoer - uitgebreid'!$J24+(0.5*'Invoer - uitgebreid'!$J26)),0)</f>
        <v>0</v>
      </c>
      <c r="BJ134" s="175">
        <f>IF(BJ121&lt;$E146,$B139*('Invoer - uitgebreid'!$J24+(0.5*'Invoer - uitgebreid'!$J26)),0)</f>
        <v>0</v>
      </c>
      <c r="BK134" s="175">
        <f>IF(BK121&lt;$E146,$B139*('Invoer - uitgebreid'!$J24+(0.5*'Invoer - uitgebreid'!$J26)),0)</f>
        <v>0</v>
      </c>
      <c r="BL134" s="175">
        <f>IF(BL121&lt;$E146,$B139*('Invoer - uitgebreid'!$J24+(0.5*'Invoer - uitgebreid'!$J26)),0)</f>
        <v>0</v>
      </c>
      <c r="BM134" s="175">
        <f>IF(BM121&lt;$E146,$B139*('Invoer - uitgebreid'!$J24+(0.5*'Invoer - uitgebreid'!$J26)),0)</f>
        <v>0</v>
      </c>
      <c r="BN134" s="175">
        <f>IF(BN121&lt;$E146,$B139*('Invoer - uitgebreid'!$J24+(0.5*'Invoer - uitgebreid'!$J26)),0)</f>
        <v>0</v>
      </c>
      <c r="BO134" s="175">
        <f>IF(BO121&lt;$E146,$B139*('Invoer - uitgebreid'!$J24+(0.5*'Invoer - uitgebreid'!$J26)),0)</f>
        <v>0</v>
      </c>
      <c r="BP134" s="175">
        <f>IF(BP121&lt;$E146,$B139*('Invoer - uitgebreid'!$J24+(0.5*'Invoer - uitgebreid'!$J26)),0)</f>
        <v>0</v>
      </c>
      <c r="BQ134" s="175">
        <f>IF(BQ121&lt;$E146,$B139*('Invoer - uitgebreid'!$J24+(0.5*'Invoer - uitgebreid'!$J26)),0)</f>
        <v>0</v>
      </c>
      <c r="BR134" s="175">
        <f>IF(BR121&lt;$E146,$B139*('Invoer - uitgebreid'!$J24+(0.5*'Invoer - uitgebreid'!$J26)),0)</f>
        <v>0</v>
      </c>
      <c r="BS134" s="175">
        <f>IF(BS121&lt;$E146,$B139*('Invoer - uitgebreid'!$J24+(0.5*'Invoer - uitgebreid'!$J26)),0)</f>
        <v>0</v>
      </c>
      <c r="BT134" s="175">
        <f>IF(BT121&lt;$E146,$B139*('Invoer - uitgebreid'!$J24+(0.5*'Invoer - uitgebreid'!$J26)),0)</f>
        <v>0</v>
      </c>
      <c r="BU134" s="175">
        <f>IF(BU121&lt;$E146,$B139*('Invoer - uitgebreid'!$J24+(0.5*'Invoer - uitgebreid'!$J26)),0)</f>
        <v>0</v>
      </c>
      <c r="BV134" s="175">
        <f>IF(BV121&lt;$E146,$B139*('Invoer - uitgebreid'!$J24+(0.5*'Invoer - uitgebreid'!$J26)),0)</f>
        <v>0</v>
      </c>
      <c r="BW134" s="175">
        <f>IF(BW121&lt;$E146,$B139*('Invoer - uitgebreid'!$J24+(0.5*'Invoer - uitgebreid'!$J26)),0)</f>
        <v>0</v>
      </c>
      <c r="BX134" s="175">
        <f>IF(BX121&lt;$E146,$B139*('Invoer - uitgebreid'!$J24+(0.5*'Invoer - uitgebreid'!$J26)),0)</f>
        <v>0</v>
      </c>
      <c r="BY134" s="175">
        <f>IF(BY121&lt;$E146,$B139*('Invoer - uitgebreid'!$J24+(0.5*'Invoer - uitgebreid'!$J26)),0)</f>
        <v>0</v>
      </c>
      <c r="BZ134" s="175">
        <f>IF(BZ121&lt;$E146,$B139*('Invoer - uitgebreid'!$J24+(0.5*'Invoer - uitgebreid'!$J26)),0)</f>
        <v>0</v>
      </c>
      <c r="CA134" s="175">
        <f>IF(CA121&lt;$E146,$B139*('Invoer - uitgebreid'!$J24+(0.5*'Invoer - uitgebreid'!$J26)),0)</f>
        <v>0</v>
      </c>
      <c r="CB134" s="175">
        <f>IF(CB121&lt;$E146,$B139*('Invoer - uitgebreid'!$J24+(0.5*'Invoer - uitgebreid'!$J26)),0)</f>
        <v>0</v>
      </c>
      <c r="CC134" s="175">
        <f>IF(CC121&lt;$E146,$B139*('Invoer - uitgebreid'!$J24+(0.5*'Invoer - uitgebreid'!$J26)),0)</f>
        <v>0</v>
      </c>
      <c r="CD134" s="175">
        <f>IF(CD121&lt;$E146,$B139*('Invoer - uitgebreid'!$J24+(0.5*'Invoer - uitgebreid'!$J26)),0)</f>
        <v>0</v>
      </c>
      <c r="CE134" s="175">
        <f>IF(CE121&lt;$E146,$B139*('Invoer - uitgebreid'!$J24+(0.5*'Invoer - uitgebreid'!$J26)),0)</f>
        <v>0</v>
      </c>
      <c r="CF134" s="175">
        <f>IF(CF121&lt;$E146,$B139*('Invoer - uitgebreid'!$J24+(0.5*'Invoer - uitgebreid'!$J26)),0)</f>
        <v>0</v>
      </c>
      <c r="CG134" s="175">
        <f>IF(CG121&lt;$E146,$B139*('Invoer - uitgebreid'!$J24+(0.5*'Invoer - uitgebreid'!$J26)),0)</f>
        <v>0</v>
      </c>
      <c r="CH134" s="175">
        <f>IF(CH121&lt;$E146,$B139*('Invoer - uitgebreid'!$J24+(0.5*'Invoer - uitgebreid'!$J26)),0)</f>
        <v>0</v>
      </c>
      <c r="CI134" s="175">
        <f>IF(CI121&lt;$E146,$B139*('Invoer - uitgebreid'!$J24+(0.5*'Invoer - uitgebreid'!$J26)),0)</f>
        <v>0</v>
      </c>
      <c r="CJ134" s="175">
        <f>IF(CJ121&lt;$E146,$B139*('Invoer - uitgebreid'!$J24+(0.5*'Invoer - uitgebreid'!$J26)),0)</f>
        <v>0</v>
      </c>
      <c r="CK134" s="175">
        <f>IF(CK121&lt;$E146,$B139*('Invoer - uitgebreid'!$J24+(0.5*'Invoer - uitgebreid'!$J26)),0)</f>
        <v>0</v>
      </c>
      <c r="CL134" s="175">
        <f>IF(CL121&lt;$E146,$B139*('Invoer - uitgebreid'!$J24+(0.5*'Invoer - uitgebreid'!$J26)),0)</f>
        <v>0</v>
      </c>
      <c r="CM134" s="175">
        <f>IF(CM121&lt;$E146,$B139*('Invoer - uitgebreid'!$J24+(0.5*'Invoer - uitgebreid'!$J26)),0)</f>
        <v>0</v>
      </c>
      <c r="CN134" s="175">
        <f>IF(CN121&lt;$E146,$B139*('Invoer - uitgebreid'!$J24+(0.5*'Invoer - uitgebreid'!$J26)),0)</f>
        <v>0</v>
      </c>
      <c r="CO134" s="175">
        <f>IF(CO121&lt;$E146,$B139*('Invoer - uitgebreid'!$J24+(0.5*'Invoer - uitgebreid'!$J26)),0)</f>
        <v>0</v>
      </c>
      <c r="CP134" s="175">
        <f>IF(CP121&lt;$E146,$B139*('Invoer - uitgebreid'!$J24+(0.5*'Invoer - uitgebreid'!$J26)),0)</f>
        <v>0</v>
      </c>
      <c r="CQ134" s="175">
        <f>IF(CQ121&lt;$E146,$B139*('Invoer - uitgebreid'!$J24+(0.5*'Invoer - uitgebreid'!$J26)),0)</f>
        <v>0</v>
      </c>
      <c r="CR134" s="175">
        <f>IF(CR121&lt;$E146,$B139*('Invoer - uitgebreid'!$J24+(0.5*'Invoer - uitgebreid'!$J26)),0)</f>
        <v>0</v>
      </c>
      <c r="CS134" s="175">
        <f>IF(CS121&lt;$E146,$B139*('Invoer - uitgebreid'!$J24+(0.5*'Invoer - uitgebreid'!$J26)),0)</f>
        <v>0</v>
      </c>
      <c r="CT134" s="175">
        <f>IF(CT121&lt;$E146,$B139*('Invoer - uitgebreid'!$J24+(0.5*'Invoer - uitgebreid'!$J26)),0)</f>
        <v>0</v>
      </c>
      <c r="CU134" s="175">
        <f>IF(CU121&lt;$E146,$B139*('Invoer - uitgebreid'!$J24+(0.5*'Invoer - uitgebreid'!$J26)),0)</f>
        <v>0</v>
      </c>
      <c r="CV134" s="175">
        <f>IF(CV121&lt;$E146,$B139*('Invoer - uitgebreid'!$J24+(0.5*'Invoer - uitgebreid'!$J26)),0)</f>
        <v>0</v>
      </c>
      <c r="CW134" s="175">
        <f>IF(CW121&lt;$E146,$B139*('Invoer - uitgebreid'!$J24+(0.5*'Invoer - uitgebreid'!$J26)),0)</f>
        <v>0</v>
      </c>
      <c r="CX134" s="175">
        <f>IF(CX121&lt;$E146,$B139*('Invoer - uitgebreid'!$J24+(0.5*'Invoer - uitgebreid'!$J26)),0)</f>
        <v>0</v>
      </c>
      <c r="CY134" s="175">
        <f>IF(CY121&lt;$E146,$B139*('Invoer - uitgebreid'!$J24+(0.5*'Invoer - uitgebreid'!$J26)),0)</f>
        <v>0</v>
      </c>
      <c r="CZ134" s="1"/>
      <c r="DA134" s="1"/>
      <c r="DB134" s="1"/>
      <c r="DC134" s="1"/>
      <c r="DD134" s="1"/>
      <c r="DE134" s="1"/>
      <c r="DF134" s="1"/>
      <c r="DG134" s="1"/>
      <c r="DH134" s="1"/>
      <c r="DI134" s="1"/>
      <c r="DJ134" s="1"/>
      <c r="DK134" s="1"/>
      <c r="DL134" s="1"/>
      <c r="DM134" s="1"/>
    </row>
    <row r="135" spans="1:117" ht="15.75" customHeight="1" x14ac:dyDescent="0.3">
      <c r="A135" s="14" t="s">
        <v>61</v>
      </c>
      <c r="B135" s="174">
        <f>'Economische variabelen'!J222</f>
        <v>183</v>
      </c>
      <c r="C135" s="1"/>
      <c r="D135" s="175">
        <f>IF(D121&lt;$E146,$B140*('Invoer - uitgebreid'!$J24+(0.5*'Invoer - uitgebreid'!$J26)),0)</f>
        <v>0</v>
      </c>
      <c r="E135" s="175">
        <f>IF(E121&lt;$E146,$B140*('Invoer - uitgebreid'!$J24+(0.5*'Invoer - uitgebreid'!$J26)),0)</f>
        <v>0</v>
      </c>
      <c r="F135" s="175">
        <f>IF(F121&lt;$E146,$B140*('Invoer - uitgebreid'!$J24+(0.5*'Invoer - uitgebreid'!$J26)),0)</f>
        <v>0</v>
      </c>
      <c r="G135" s="175">
        <f>IF(G121&lt;$E146,$B140*('Invoer - uitgebreid'!$J24+(0.5*'Invoer - uitgebreid'!$J26)),0)</f>
        <v>0</v>
      </c>
      <c r="H135" s="175">
        <f>IF(H121&lt;$E146,$B140*('Invoer - uitgebreid'!$J24+(0.5*'Invoer - uitgebreid'!$J26)),0)</f>
        <v>0</v>
      </c>
      <c r="I135" s="175">
        <f>IF(I121&lt;$E146,$B140*('Invoer - uitgebreid'!$J24+(0.5*'Invoer - uitgebreid'!$J26)),0)</f>
        <v>0</v>
      </c>
      <c r="J135" s="175">
        <f>IF(J121&lt;$E146,$B140*('Invoer - uitgebreid'!$J24+(0.5*'Invoer - uitgebreid'!$J26)),0)</f>
        <v>0</v>
      </c>
      <c r="K135" s="175">
        <f>IF(K121&lt;$E146,$B140*('Invoer - uitgebreid'!$J24+(0.5*'Invoer - uitgebreid'!$J26)),0)</f>
        <v>0</v>
      </c>
      <c r="L135" s="175">
        <f>IF(L121&lt;$E146,$B140*('Invoer - uitgebreid'!$J24+(0.5*'Invoer - uitgebreid'!$J26)),0)</f>
        <v>0</v>
      </c>
      <c r="M135" s="175">
        <f>IF(M121&lt;$E146,$B140*('Invoer - uitgebreid'!$J24+(0.5*'Invoer - uitgebreid'!$J26)),0)</f>
        <v>0</v>
      </c>
      <c r="N135" s="175">
        <f>IF(N121&lt;$E146,$B140*('Invoer - uitgebreid'!$J24+(0.5*'Invoer - uitgebreid'!$J26)),0)</f>
        <v>0</v>
      </c>
      <c r="O135" s="175">
        <f>IF(O121&lt;$E146,$B140*('Invoer - uitgebreid'!$J24+(0.5*'Invoer - uitgebreid'!$J26)),0)</f>
        <v>0</v>
      </c>
      <c r="P135" s="175">
        <f>IF(P121&lt;$E146,$B140*('Invoer - uitgebreid'!$J24+(0.5*'Invoer - uitgebreid'!$J26)),0)</f>
        <v>0</v>
      </c>
      <c r="Q135" s="175">
        <f>IF(Q121&lt;$E146,$B140*('Invoer - uitgebreid'!$J24+(0.5*'Invoer - uitgebreid'!$J26)),0)</f>
        <v>0</v>
      </c>
      <c r="R135" s="175">
        <f>IF(R121&lt;$E146,$B140*('Invoer - uitgebreid'!$J24+(0.5*'Invoer - uitgebreid'!$J26)),0)</f>
        <v>0</v>
      </c>
      <c r="S135" s="175">
        <f>IF(S121&lt;$E146,$B140*('Invoer - uitgebreid'!$J24+(0.5*'Invoer - uitgebreid'!$J26)),0)</f>
        <v>0</v>
      </c>
      <c r="T135" s="175">
        <f>IF(T121&lt;$E146,$B140*('Invoer - uitgebreid'!$J24+(0.5*'Invoer - uitgebreid'!$J26)),0)</f>
        <v>0</v>
      </c>
      <c r="U135" s="175">
        <f>IF(U121&lt;$E146,$B140*('Invoer - uitgebreid'!$J24+(0.5*'Invoer - uitgebreid'!$J26)),0)</f>
        <v>0</v>
      </c>
      <c r="V135" s="175">
        <f>IF(V121&lt;$E146,$B140*('Invoer - uitgebreid'!$J24+(0.5*'Invoer - uitgebreid'!$J26)),0)</f>
        <v>0</v>
      </c>
      <c r="W135" s="175">
        <f>IF(W121&lt;$E146,$B140*('Invoer - uitgebreid'!$J24+(0.5*'Invoer - uitgebreid'!$J26)),0)</f>
        <v>0</v>
      </c>
      <c r="X135" s="175">
        <f>IF(X121&lt;$E146,$B140*('Invoer - uitgebreid'!$J24+(0.5*'Invoer - uitgebreid'!$J26)),0)</f>
        <v>0</v>
      </c>
      <c r="Y135" s="175">
        <f>IF(Y121&lt;$E146,$B140*('Invoer - uitgebreid'!$J24+(0.5*'Invoer - uitgebreid'!$J26)),0)</f>
        <v>0</v>
      </c>
      <c r="Z135" s="175">
        <f>IF(Z121&lt;$E146,$B140*('Invoer - uitgebreid'!$J24+(0.5*'Invoer - uitgebreid'!$J26)),0)</f>
        <v>0</v>
      </c>
      <c r="AA135" s="175">
        <f>IF(AA121&lt;$E146,$B140*('Invoer - uitgebreid'!$J24+(0.5*'Invoer - uitgebreid'!$J26)),0)</f>
        <v>0</v>
      </c>
      <c r="AB135" s="175">
        <f>IF(AB121&lt;$E146,$B140*('Invoer - uitgebreid'!$J24+(0.5*'Invoer - uitgebreid'!$J26)),0)</f>
        <v>0</v>
      </c>
      <c r="AC135" s="175">
        <f>IF(AC121&lt;$E146,$B140*('Invoer - uitgebreid'!$J24+(0.5*'Invoer - uitgebreid'!$J26)),0)</f>
        <v>0</v>
      </c>
      <c r="AD135" s="175">
        <f>IF(AD121&lt;$E146,$B140*('Invoer - uitgebreid'!$J24+(0.5*'Invoer - uitgebreid'!$J26)),0)</f>
        <v>0</v>
      </c>
      <c r="AE135" s="175">
        <f>IF(AE121&lt;$E146,$B140*('Invoer - uitgebreid'!$J24+(0.5*'Invoer - uitgebreid'!$J26)),0)</f>
        <v>0</v>
      </c>
      <c r="AF135" s="175">
        <f>IF(AF121&lt;$E146,$B140*('Invoer - uitgebreid'!$J24+(0.5*'Invoer - uitgebreid'!$J26)),0)</f>
        <v>0</v>
      </c>
      <c r="AG135" s="175">
        <f>IF(AG121&lt;$E146,$B140*('Invoer - uitgebreid'!$J24+(0.5*'Invoer - uitgebreid'!$J26)),0)</f>
        <v>0</v>
      </c>
      <c r="AH135" s="175">
        <f>IF(AH121&lt;$E146,$B140*('Invoer - uitgebreid'!$J24+(0.5*'Invoer - uitgebreid'!$J26)),0)</f>
        <v>0</v>
      </c>
      <c r="AI135" s="175">
        <f>IF(AI121&lt;$E146,$B140*('Invoer - uitgebreid'!$J24+(0.5*'Invoer - uitgebreid'!$J26)),0)</f>
        <v>0</v>
      </c>
      <c r="AJ135" s="175">
        <f>IF(AJ121&lt;$E146,$B140*('Invoer - uitgebreid'!$J24+(0.5*'Invoer - uitgebreid'!$J26)),0)</f>
        <v>0</v>
      </c>
      <c r="AK135" s="175">
        <f>IF(AK121&lt;$E146,$B140*('Invoer - uitgebreid'!$J24+(0.5*'Invoer - uitgebreid'!$J26)),0)</f>
        <v>0</v>
      </c>
      <c r="AL135" s="175">
        <f>IF(AL121&lt;$E146,$B140*('Invoer - uitgebreid'!$J24+(0.5*'Invoer - uitgebreid'!$J26)),0)</f>
        <v>0</v>
      </c>
      <c r="AM135" s="175">
        <f>IF(AM121&lt;$E146,$B140*('Invoer - uitgebreid'!$J24+(0.5*'Invoer - uitgebreid'!$J26)),0)</f>
        <v>0</v>
      </c>
      <c r="AN135" s="175">
        <f>IF(AN121&lt;$E146,$B140*('Invoer - uitgebreid'!$J24+(0.5*'Invoer - uitgebreid'!$J26)),0)</f>
        <v>0</v>
      </c>
      <c r="AO135" s="175">
        <f>IF(AO121&lt;$E146,$B140*('Invoer - uitgebreid'!$J24+(0.5*'Invoer - uitgebreid'!$J26)),0)</f>
        <v>0</v>
      </c>
      <c r="AP135" s="175">
        <f>IF(AP121&lt;$E146,$B140*('Invoer - uitgebreid'!$J24+(0.5*'Invoer - uitgebreid'!$J26)),0)</f>
        <v>0</v>
      </c>
      <c r="AQ135" s="175">
        <f>IF(AQ121&lt;$E146,$B140*('Invoer - uitgebreid'!$J24+(0.5*'Invoer - uitgebreid'!$J26)),0)</f>
        <v>0</v>
      </c>
      <c r="AR135" s="175">
        <f>IF(AR121&lt;$E146,$B140*('Invoer - uitgebreid'!$J24+(0.5*'Invoer - uitgebreid'!$J26)),0)</f>
        <v>0</v>
      </c>
      <c r="AS135" s="175">
        <f>IF(AS121&lt;$E146,$B140*('Invoer - uitgebreid'!$J24+(0.5*'Invoer - uitgebreid'!$J26)),0)</f>
        <v>0</v>
      </c>
      <c r="AT135" s="175">
        <f>IF(AT121&lt;$E146,$B140*('Invoer - uitgebreid'!$J24+(0.5*'Invoer - uitgebreid'!$J26)),0)</f>
        <v>0</v>
      </c>
      <c r="AU135" s="175">
        <f>IF(AU121&lt;$E146,$B140*('Invoer - uitgebreid'!$J24+(0.5*'Invoer - uitgebreid'!$J26)),0)</f>
        <v>0</v>
      </c>
      <c r="AV135" s="175">
        <f>IF(AV121&lt;$E146,$B140*('Invoer - uitgebreid'!$J24+(0.5*'Invoer - uitgebreid'!$J26)),0)</f>
        <v>0</v>
      </c>
      <c r="AW135" s="175">
        <f>IF(AW121&lt;$E146,$B140*('Invoer - uitgebreid'!$J24+(0.5*'Invoer - uitgebreid'!$J26)),0)</f>
        <v>0</v>
      </c>
      <c r="AX135" s="175">
        <f>IF(AX121&lt;$E146,$B140*('Invoer - uitgebreid'!$J24+(0.5*'Invoer - uitgebreid'!$J26)),0)</f>
        <v>0</v>
      </c>
      <c r="AY135" s="175">
        <f>IF(AY121&lt;$E146,$B140*('Invoer - uitgebreid'!$J24+(0.5*'Invoer - uitgebreid'!$J26)),0)</f>
        <v>0</v>
      </c>
      <c r="AZ135" s="175">
        <f>IF(AZ121&lt;$E146,$B140*('Invoer - uitgebreid'!$J24+(0.5*'Invoer - uitgebreid'!$J26)),0)</f>
        <v>0</v>
      </c>
      <c r="BA135" s="175">
        <f>IF(BA121&lt;$E146,$B140*('Invoer - uitgebreid'!$J24+(0.5*'Invoer - uitgebreid'!$J26)),0)</f>
        <v>0</v>
      </c>
      <c r="BB135" s="175">
        <f>IF(BB121&lt;$E146,$B140*('Invoer - uitgebreid'!$J24+(0.5*'Invoer - uitgebreid'!$J26)),0)</f>
        <v>0</v>
      </c>
      <c r="BC135" s="175">
        <f>IF(BC121&lt;$E146,$B140*('Invoer - uitgebreid'!$J24+(0.5*'Invoer - uitgebreid'!$J26)),0)</f>
        <v>0</v>
      </c>
      <c r="BD135" s="175">
        <f>IF(BD121&lt;$E146,$B140*('Invoer - uitgebreid'!$J24+(0.5*'Invoer - uitgebreid'!$J26)),0)</f>
        <v>0</v>
      </c>
      <c r="BE135" s="175">
        <f>IF(BE121&lt;$E146,$B140*('Invoer - uitgebreid'!$J24+(0.5*'Invoer - uitgebreid'!$J26)),0)</f>
        <v>0</v>
      </c>
      <c r="BF135" s="175">
        <f>IF(BF121&lt;$E146,$B140*('Invoer - uitgebreid'!$J24+(0.5*'Invoer - uitgebreid'!$J26)),0)</f>
        <v>0</v>
      </c>
      <c r="BG135" s="175">
        <f>IF(BG121&lt;$E146,$B140*('Invoer - uitgebreid'!$J24+(0.5*'Invoer - uitgebreid'!$J26)),0)</f>
        <v>0</v>
      </c>
      <c r="BH135" s="175">
        <f>IF(BH121&lt;$E146,$B140*('Invoer - uitgebreid'!$J24+(0.5*'Invoer - uitgebreid'!$J26)),0)</f>
        <v>0</v>
      </c>
      <c r="BI135" s="175">
        <f>IF(BI121&lt;$E146,$B140*('Invoer - uitgebreid'!$J24+(0.5*'Invoer - uitgebreid'!$J26)),0)</f>
        <v>0</v>
      </c>
      <c r="BJ135" s="175">
        <f>IF(BJ121&lt;$E146,$B140*('Invoer - uitgebreid'!$J24+(0.5*'Invoer - uitgebreid'!$J26)),0)</f>
        <v>0</v>
      </c>
      <c r="BK135" s="175">
        <f>IF(BK121&lt;$E146,$B140*('Invoer - uitgebreid'!$J24+(0.5*'Invoer - uitgebreid'!$J26)),0)</f>
        <v>0</v>
      </c>
      <c r="BL135" s="175">
        <f>IF(BL121&lt;$E146,$B140*('Invoer - uitgebreid'!$J24+(0.5*'Invoer - uitgebreid'!$J26)),0)</f>
        <v>0</v>
      </c>
      <c r="BM135" s="175">
        <f>IF(BM121&lt;$E146,$B140*('Invoer - uitgebreid'!$J24+(0.5*'Invoer - uitgebreid'!$J26)),0)</f>
        <v>0</v>
      </c>
      <c r="BN135" s="175">
        <f>IF(BN121&lt;$E146,$B140*('Invoer - uitgebreid'!$J24+(0.5*'Invoer - uitgebreid'!$J26)),0)</f>
        <v>0</v>
      </c>
      <c r="BO135" s="175">
        <f>IF(BO121&lt;$E146,$B140*('Invoer - uitgebreid'!$J24+(0.5*'Invoer - uitgebreid'!$J26)),0)</f>
        <v>0</v>
      </c>
      <c r="BP135" s="175">
        <f>IF(BP121&lt;$E146,$B140*('Invoer - uitgebreid'!$J24+(0.5*'Invoer - uitgebreid'!$J26)),0)</f>
        <v>0</v>
      </c>
      <c r="BQ135" s="175">
        <f>IF(BQ121&lt;$E146,$B140*('Invoer - uitgebreid'!$J24+(0.5*'Invoer - uitgebreid'!$J26)),0)</f>
        <v>0</v>
      </c>
      <c r="BR135" s="175">
        <f>IF(BR121&lt;$E146,$B140*('Invoer - uitgebreid'!$J24+(0.5*'Invoer - uitgebreid'!$J26)),0)</f>
        <v>0</v>
      </c>
      <c r="BS135" s="175">
        <f>IF(BS121&lt;$E146,$B140*('Invoer - uitgebreid'!$J24+(0.5*'Invoer - uitgebreid'!$J26)),0)</f>
        <v>0</v>
      </c>
      <c r="BT135" s="175">
        <f>IF(BT121&lt;$E146,$B140*('Invoer - uitgebreid'!$J24+(0.5*'Invoer - uitgebreid'!$J26)),0)</f>
        <v>0</v>
      </c>
      <c r="BU135" s="175">
        <f>IF(BU121&lt;$E146,$B140*('Invoer - uitgebreid'!$J24+(0.5*'Invoer - uitgebreid'!$J26)),0)</f>
        <v>0</v>
      </c>
      <c r="BV135" s="175">
        <f>IF(BV121&lt;$E146,$B140*('Invoer - uitgebreid'!$J24+(0.5*'Invoer - uitgebreid'!$J26)),0)</f>
        <v>0</v>
      </c>
      <c r="BW135" s="175">
        <f>IF(BW121&lt;$E146,$B140*('Invoer - uitgebreid'!$J24+(0.5*'Invoer - uitgebreid'!$J26)),0)</f>
        <v>0</v>
      </c>
      <c r="BX135" s="175">
        <f>IF(BX121&lt;$E146,$B140*('Invoer - uitgebreid'!$J24+(0.5*'Invoer - uitgebreid'!$J26)),0)</f>
        <v>0</v>
      </c>
      <c r="BY135" s="175">
        <f>IF(BY121&lt;$E146,$B140*('Invoer - uitgebreid'!$J24+(0.5*'Invoer - uitgebreid'!$J26)),0)</f>
        <v>0</v>
      </c>
      <c r="BZ135" s="175">
        <f>IF(BZ121&lt;$E146,$B140*('Invoer - uitgebreid'!$J24+(0.5*'Invoer - uitgebreid'!$J26)),0)</f>
        <v>0</v>
      </c>
      <c r="CA135" s="175">
        <f>IF(CA121&lt;$E146,$B140*('Invoer - uitgebreid'!$J24+(0.5*'Invoer - uitgebreid'!$J26)),0)</f>
        <v>0</v>
      </c>
      <c r="CB135" s="175">
        <f>IF(CB121&lt;$E146,$B140*('Invoer - uitgebreid'!$J24+(0.5*'Invoer - uitgebreid'!$J26)),0)</f>
        <v>0</v>
      </c>
      <c r="CC135" s="175">
        <f>IF(CC121&lt;$E146,$B140*('Invoer - uitgebreid'!$J24+(0.5*'Invoer - uitgebreid'!$J26)),0)</f>
        <v>0</v>
      </c>
      <c r="CD135" s="175">
        <f>IF(CD121&lt;$E146,$B140*('Invoer - uitgebreid'!$J24+(0.5*'Invoer - uitgebreid'!$J26)),0)</f>
        <v>0</v>
      </c>
      <c r="CE135" s="175">
        <f>IF(CE121&lt;$E146,$B140*('Invoer - uitgebreid'!$J24+(0.5*'Invoer - uitgebreid'!$J26)),0)</f>
        <v>0</v>
      </c>
      <c r="CF135" s="175">
        <f>IF(CF121&lt;$E146,$B140*('Invoer - uitgebreid'!$J24+(0.5*'Invoer - uitgebreid'!$J26)),0)</f>
        <v>0</v>
      </c>
      <c r="CG135" s="175">
        <f>IF(CG121&lt;$E146,$B140*('Invoer - uitgebreid'!$J24+(0.5*'Invoer - uitgebreid'!$J26)),0)</f>
        <v>0</v>
      </c>
      <c r="CH135" s="175">
        <f>IF(CH121&lt;$E146,$B140*('Invoer - uitgebreid'!$J24+(0.5*'Invoer - uitgebreid'!$J26)),0)</f>
        <v>0</v>
      </c>
      <c r="CI135" s="175">
        <f>IF(CI121&lt;$E146,$B140*('Invoer - uitgebreid'!$J24+(0.5*'Invoer - uitgebreid'!$J26)),0)</f>
        <v>0</v>
      </c>
      <c r="CJ135" s="175">
        <f>IF(CJ121&lt;$E146,$B140*('Invoer - uitgebreid'!$J24+(0.5*'Invoer - uitgebreid'!$J26)),0)</f>
        <v>0</v>
      </c>
      <c r="CK135" s="175">
        <f>IF(CK121&lt;$E146,$B140*('Invoer - uitgebreid'!$J24+(0.5*'Invoer - uitgebreid'!$J26)),0)</f>
        <v>0</v>
      </c>
      <c r="CL135" s="175">
        <f>IF(CL121&lt;$E146,$B140*('Invoer - uitgebreid'!$J24+(0.5*'Invoer - uitgebreid'!$J26)),0)</f>
        <v>0</v>
      </c>
      <c r="CM135" s="175">
        <f>IF(CM121&lt;$E146,$B140*('Invoer - uitgebreid'!$J24+(0.5*'Invoer - uitgebreid'!$J26)),0)</f>
        <v>0</v>
      </c>
      <c r="CN135" s="175">
        <f>IF(CN121&lt;$E146,$B140*('Invoer - uitgebreid'!$J24+(0.5*'Invoer - uitgebreid'!$J26)),0)</f>
        <v>0</v>
      </c>
      <c r="CO135" s="175">
        <f>IF(CO121&lt;$E146,$B140*('Invoer - uitgebreid'!$J24+(0.5*'Invoer - uitgebreid'!$J26)),0)</f>
        <v>0</v>
      </c>
      <c r="CP135" s="175">
        <f>IF(CP121&lt;$E146,$B140*('Invoer - uitgebreid'!$J24+(0.5*'Invoer - uitgebreid'!$J26)),0)</f>
        <v>0</v>
      </c>
      <c r="CQ135" s="175">
        <f>IF(CQ121&lt;$E146,$B140*('Invoer - uitgebreid'!$J24+(0.5*'Invoer - uitgebreid'!$J26)),0)</f>
        <v>0</v>
      </c>
      <c r="CR135" s="175">
        <f>IF(CR121&lt;$E146,$B140*('Invoer - uitgebreid'!$J24+(0.5*'Invoer - uitgebreid'!$J26)),0)</f>
        <v>0</v>
      </c>
      <c r="CS135" s="175">
        <f>IF(CS121&lt;$E146,$B140*('Invoer - uitgebreid'!$J24+(0.5*'Invoer - uitgebreid'!$J26)),0)</f>
        <v>0</v>
      </c>
      <c r="CT135" s="175">
        <f>IF(CT121&lt;$E146,$B140*('Invoer - uitgebreid'!$J24+(0.5*'Invoer - uitgebreid'!$J26)),0)</f>
        <v>0</v>
      </c>
      <c r="CU135" s="175">
        <f>IF(CU121&lt;$E146,$B140*('Invoer - uitgebreid'!$J24+(0.5*'Invoer - uitgebreid'!$J26)),0)</f>
        <v>0</v>
      </c>
      <c r="CV135" s="175">
        <f>IF(CV121&lt;$E146,$B140*('Invoer - uitgebreid'!$J24+(0.5*'Invoer - uitgebreid'!$J26)),0)</f>
        <v>0</v>
      </c>
      <c r="CW135" s="175">
        <f>IF(CW121&lt;$E146,$B140*('Invoer - uitgebreid'!$J24+(0.5*'Invoer - uitgebreid'!$J26)),0)</f>
        <v>0</v>
      </c>
      <c r="CX135" s="175">
        <f>IF(CX121&lt;$E146,$B140*('Invoer - uitgebreid'!$J24+(0.5*'Invoer - uitgebreid'!$J26)),0)</f>
        <v>0</v>
      </c>
      <c r="CY135" s="175">
        <f>IF(CY121&lt;$E146,$B140*('Invoer - uitgebreid'!$J24+(0.5*'Invoer - uitgebreid'!$J26)),0)</f>
        <v>0</v>
      </c>
      <c r="CZ135" s="1"/>
      <c r="DA135" s="1"/>
      <c r="DB135" s="1"/>
      <c r="DC135" s="1"/>
      <c r="DD135" s="1"/>
      <c r="DE135" s="1"/>
      <c r="DF135" s="1"/>
      <c r="DG135" s="1"/>
      <c r="DH135" s="1"/>
      <c r="DI135" s="1"/>
      <c r="DJ135" s="1"/>
      <c r="DK135" s="1"/>
      <c r="DL135" s="1"/>
      <c r="DM135" s="1"/>
    </row>
    <row r="136" spans="1:117" ht="15.75" customHeight="1" x14ac:dyDescent="0.3">
      <c r="A136" s="7" t="s">
        <v>65</v>
      </c>
      <c r="B136" s="174">
        <f>SUM(B134:B135)</f>
        <v>183</v>
      </c>
      <c r="C136" s="7"/>
      <c r="D136" s="176">
        <f t="shared" ref="D136:CY136" si="10">SUM(D134:D135)</f>
        <v>0</v>
      </c>
      <c r="E136" s="176">
        <f t="shared" si="10"/>
        <v>0</v>
      </c>
      <c r="F136" s="176">
        <f t="shared" si="10"/>
        <v>0</v>
      </c>
      <c r="G136" s="176">
        <f t="shared" si="10"/>
        <v>0</v>
      </c>
      <c r="H136" s="176">
        <f t="shared" si="10"/>
        <v>0</v>
      </c>
      <c r="I136" s="176">
        <f t="shared" si="10"/>
        <v>0</v>
      </c>
      <c r="J136" s="176">
        <f t="shared" si="10"/>
        <v>0</v>
      </c>
      <c r="K136" s="176">
        <f t="shared" si="10"/>
        <v>0</v>
      </c>
      <c r="L136" s="176">
        <f t="shared" si="10"/>
        <v>0</v>
      </c>
      <c r="M136" s="176">
        <f t="shared" si="10"/>
        <v>0</v>
      </c>
      <c r="N136" s="176">
        <f t="shared" si="10"/>
        <v>0</v>
      </c>
      <c r="O136" s="176">
        <f t="shared" si="10"/>
        <v>0</v>
      </c>
      <c r="P136" s="176">
        <f t="shared" si="10"/>
        <v>0</v>
      </c>
      <c r="Q136" s="176">
        <f t="shared" si="10"/>
        <v>0</v>
      </c>
      <c r="R136" s="176">
        <f t="shared" si="10"/>
        <v>0</v>
      </c>
      <c r="S136" s="176">
        <f t="shared" si="10"/>
        <v>0</v>
      </c>
      <c r="T136" s="176">
        <f t="shared" si="10"/>
        <v>0</v>
      </c>
      <c r="U136" s="176">
        <f t="shared" si="10"/>
        <v>0</v>
      </c>
      <c r="V136" s="176">
        <f t="shared" si="10"/>
        <v>0</v>
      </c>
      <c r="W136" s="176">
        <f t="shared" si="10"/>
        <v>0</v>
      </c>
      <c r="X136" s="176">
        <f t="shared" si="10"/>
        <v>0</v>
      </c>
      <c r="Y136" s="176">
        <f t="shared" si="10"/>
        <v>0</v>
      </c>
      <c r="Z136" s="176">
        <f t="shared" si="10"/>
        <v>0</v>
      </c>
      <c r="AA136" s="176">
        <f t="shared" si="10"/>
        <v>0</v>
      </c>
      <c r="AB136" s="176">
        <f t="shared" si="10"/>
        <v>0</v>
      </c>
      <c r="AC136" s="176">
        <f t="shared" si="10"/>
        <v>0</v>
      </c>
      <c r="AD136" s="176">
        <f t="shared" si="10"/>
        <v>0</v>
      </c>
      <c r="AE136" s="176">
        <f t="shared" si="10"/>
        <v>0</v>
      </c>
      <c r="AF136" s="176">
        <f t="shared" si="10"/>
        <v>0</v>
      </c>
      <c r="AG136" s="176">
        <f t="shared" si="10"/>
        <v>0</v>
      </c>
      <c r="AH136" s="176">
        <f t="shared" si="10"/>
        <v>0</v>
      </c>
      <c r="AI136" s="176">
        <f t="shared" si="10"/>
        <v>0</v>
      </c>
      <c r="AJ136" s="176">
        <f t="shared" si="10"/>
        <v>0</v>
      </c>
      <c r="AK136" s="176">
        <f t="shared" si="10"/>
        <v>0</v>
      </c>
      <c r="AL136" s="176">
        <f t="shared" si="10"/>
        <v>0</v>
      </c>
      <c r="AM136" s="176">
        <f t="shared" si="10"/>
        <v>0</v>
      </c>
      <c r="AN136" s="176">
        <f t="shared" si="10"/>
        <v>0</v>
      </c>
      <c r="AO136" s="176">
        <f t="shared" si="10"/>
        <v>0</v>
      </c>
      <c r="AP136" s="176">
        <f t="shared" si="10"/>
        <v>0</v>
      </c>
      <c r="AQ136" s="176">
        <f t="shared" si="10"/>
        <v>0</v>
      </c>
      <c r="AR136" s="176">
        <f t="shared" si="10"/>
        <v>0</v>
      </c>
      <c r="AS136" s="176">
        <f t="shared" si="10"/>
        <v>0</v>
      </c>
      <c r="AT136" s="176">
        <f t="shared" si="10"/>
        <v>0</v>
      </c>
      <c r="AU136" s="176">
        <f t="shared" si="10"/>
        <v>0</v>
      </c>
      <c r="AV136" s="176">
        <f t="shared" si="10"/>
        <v>0</v>
      </c>
      <c r="AW136" s="176">
        <f t="shared" si="10"/>
        <v>0</v>
      </c>
      <c r="AX136" s="176">
        <f t="shared" si="10"/>
        <v>0</v>
      </c>
      <c r="AY136" s="176">
        <f t="shared" si="10"/>
        <v>0</v>
      </c>
      <c r="AZ136" s="176">
        <f t="shared" si="10"/>
        <v>0</v>
      </c>
      <c r="BA136" s="176">
        <f t="shared" si="10"/>
        <v>0</v>
      </c>
      <c r="BB136" s="176">
        <f t="shared" si="10"/>
        <v>0</v>
      </c>
      <c r="BC136" s="176">
        <f t="shared" si="10"/>
        <v>0</v>
      </c>
      <c r="BD136" s="176">
        <f t="shared" si="10"/>
        <v>0</v>
      </c>
      <c r="BE136" s="176">
        <f t="shared" si="10"/>
        <v>0</v>
      </c>
      <c r="BF136" s="176">
        <f t="shared" si="10"/>
        <v>0</v>
      </c>
      <c r="BG136" s="176">
        <f t="shared" si="10"/>
        <v>0</v>
      </c>
      <c r="BH136" s="176">
        <f t="shared" si="10"/>
        <v>0</v>
      </c>
      <c r="BI136" s="176">
        <f t="shared" si="10"/>
        <v>0</v>
      </c>
      <c r="BJ136" s="176">
        <f t="shared" si="10"/>
        <v>0</v>
      </c>
      <c r="BK136" s="176">
        <f t="shared" si="10"/>
        <v>0</v>
      </c>
      <c r="BL136" s="176">
        <f t="shared" si="10"/>
        <v>0</v>
      </c>
      <c r="BM136" s="176">
        <f t="shared" si="10"/>
        <v>0</v>
      </c>
      <c r="BN136" s="176">
        <f t="shared" si="10"/>
        <v>0</v>
      </c>
      <c r="BO136" s="176">
        <f t="shared" si="10"/>
        <v>0</v>
      </c>
      <c r="BP136" s="176">
        <f t="shared" si="10"/>
        <v>0</v>
      </c>
      <c r="BQ136" s="176">
        <f t="shared" si="10"/>
        <v>0</v>
      </c>
      <c r="BR136" s="176">
        <f t="shared" si="10"/>
        <v>0</v>
      </c>
      <c r="BS136" s="176">
        <f t="shared" si="10"/>
        <v>0</v>
      </c>
      <c r="BT136" s="176">
        <f t="shared" si="10"/>
        <v>0</v>
      </c>
      <c r="BU136" s="176">
        <f t="shared" si="10"/>
        <v>0</v>
      </c>
      <c r="BV136" s="176">
        <f t="shared" si="10"/>
        <v>0</v>
      </c>
      <c r="BW136" s="176">
        <f t="shared" si="10"/>
        <v>0</v>
      </c>
      <c r="BX136" s="176">
        <f t="shared" si="10"/>
        <v>0</v>
      </c>
      <c r="BY136" s="176">
        <f t="shared" si="10"/>
        <v>0</v>
      </c>
      <c r="BZ136" s="176">
        <f t="shared" si="10"/>
        <v>0</v>
      </c>
      <c r="CA136" s="176">
        <f t="shared" si="10"/>
        <v>0</v>
      </c>
      <c r="CB136" s="176">
        <f t="shared" si="10"/>
        <v>0</v>
      </c>
      <c r="CC136" s="176">
        <f t="shared" si="10"/>
        <v>0</v>
      </c>
      <c r="CD136" s="176">
        <f t="shared" si="10"/>
        <v>0</v>
      </c>
      <c r="CE136" s="176">
        <f t="shared" si="10"/>
        <v>0</v>
      </c>
      <c r="CF136" s="176">
        <f t="shared" si="10"/>
        <v>0</v>
      </c>
      <c r="CG136" s="176">
        <f t="shared" si="10"/>
        <v>0</v>
      </c>
      <c r="CH136" s="176">
        <f t="shared" si="10"/>
        <v>0</v>
      </c>
      <c r="CI136" s="176">
        <f t="shared" si="10"/>
        <v>0</v>
      </c>
      <c r="CJ136" s="176">
        <f t="shared" si="10"/>
        <v>0</v>
      </c>
      <c r="CK136" s="176">
        <f t="shared" si="10"/>
        <v>0</v>
      </c>
      <c r="CL136" s="176">
        <f t="shared" si="10"/>
        <v>0</v>
      </c>
      <c r="CM136" s="176">
        <f t="shared" si="10"/>
        <v>0</v>
      </c>
      <c r="CN136" s="176">
        <f t="shared" si="10"/>
        <v>0</v>
      </c>
      <c r="CO136" s="176">
        <f t="shared" si="10"/>
        <v>0</v>
      </c>
      <c r="CP136" s="176">
        <f t="shared" si="10"/>
        <v>0</v>
      </c>
      <c r="CQ136" s="176">
        <f t="shared" si="10"/>
        <v>0</v>
      </c>
      <c r="CR136" s="176">
        <f t="shared" si="10"/>
        <v>0</v>
      </c>
      <c r="CS136" s="176">
        <f t="shared" si="10"/>
        <v>0</v>
      </c>
      <c r="CT136" s="176">
        <f t="shared" si="10"/>
        <v>0</v>
      </c>
      <c r="CU136" s="176">
        <f t="shared" si="10"/>
        <v>0</v>
      </c>
      <c r="CV136" s="176">
        <f t="shared" si="10"/>
        <v>0</v>
      </c>
      <c r="CW136" s="176">
        <f t="shared" si="10"/>
        <v>0</v>
      </c>
      <c r="CX136" s="176">
        <f t="shared" si="10"/>
        <v>0</v>
      </c>
      <c r="CY136" s="176">
        <f t="shared" si="10"/>
        <v>0</v>
      </c>
      <c r="CZ136" s="1"/>
      <c r="DA136" s="1"/>
      <c r="DB136" s="1"/>
      <c r="DC136" s="1"/>
      <c r="DD136" s="1"/>
      <c r="DE136" s="1"/>
      <c r="DF136" s="1"/>
      <c r="DG136" s="1"/>
      <c r="DH136" s="1"/>
      <c r="DI136" s="1"/>
      <c r="DJ136" s="1"/>
      <c r="DK136" s="1"/>
      <c r="DL136" s="1"/>
      <c r="DM136" s="1"/>
    </row>
    <row r="137" spans="1:117" ht="15.75" customHeight="1" x14ac:dyDescent="0.3">
      <c r="A137" s="14"/>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row>
    <row r="138" spans="1:117" ht="15.75" customHeight="1" x14ac:dyDescent="0.3">
      <c r="A138" s="11" t="s">
        <v>111</v>
      </c>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row>
    <row r="139" spans="1:117" ht="15.75" customHeight="1" x14ac:dyDescent="0.3">
      <c r="A139" s="14" t="s">
        <v>262</v>
      </c>
      <c r="B139" s="174">
        <f>'Economische variabelen'!J221</f>
        <v>0</v>
      </c>
      <c r="C139" s="1"/>
      <c r="D139" s="175">
        <f>IF(D121&lt;$E154,$B139*('Invoer - uitgebreid'!$J25+0.5*'Invoer - uitgebreid'!$J26),0)</f>
        <v>0</v>
      </c>
      <c r="E139" s="175">
        <f>IF(E121&lt;$E154,$B139*('Invoer - uitgebreid'!$J25+0.5*'Invoer - uitgebreid'!$J26),0)</f>
        <v>0</v>
      </c>
      <c r="F139" s="175">
        <f>IF(F121&lt;$E154,$B139*('Invoer - uitgebreid'!$J25+0.5*'Invoer - uitgebreid'!$J26),0)</f>
        <v>0</v>
      </c>
      <c r="G139" s="175">
        <f>IF(G121&lt;$E154,$B139*('Invoer - uitgebreid'!$J25+0.5*'Invoer - uitgebreid'!$J26),0)</f>
        <v>0</v>
      </c>
      <c r="H139" s="175">
        <f>IF(H121&lt;$E154,$B139*('Invoer - uitgebreid'!$J25+0.5*'Invoer - uitgebreid'!$J26),0)</f>
        <v>0</v>
      </c>
      <c r="I139" s="175">
        <f>IF(I121&lt;$E154,$B139*('Invoer - uitgebreid'!$J25+0.5*'Invoer - uitgebreid'!$J26),0)</f>
        <v>0</v>
      </c>
      <c r="J139" s="175">
        <f>IF(J121&lt;$E154,$B139*('Invoer - uitgebreid'!$J25+0.5*'Invoer - uitgebreid'!$J26),0)</f>
        <v>0</v>
      </c>
      <c r="K139" s="175">
        <f>IF(K121&lt;$E154,$B139*('Invoer - uitgebreid'!$J25+0.5*'Invoer - uitgebreid'!$J26),0)</f>
        <v>0</v>
      </c>
      <c r="L139" s="175">
        <f>IF(L121&lt;$E154,$B139*('Invoer - uitgebreid'!$J25+0.5*'Invoer - uitgebreid'!$J26),0)</f>
        <v>0</v>
      </c>
      <c r="M139" s="175">
        <f>IF(M121&lt;$E154,$B139*('Invoer - uitgebreid'!$J25+0.5*'Invoer - uitgebreid'!$J26),0)</f>
        <v>0</v>
      </c>
      <c r="N139" s="175">
        <f>IF(N121&lt;$E154,$B139*('Invoer - uitgebreid'!$J25+0.5*'Invoer - uitgebreid'!$J26),0)</f>
        <v>0</v>
      </c>
      <c r="O139" s="175">
        <f>IF(O121&lt;$E154,$B139*('Invoer - uitgebreid'!$J25+0.5*'Invoer - uitgebreid'!$J26),0)</f>
        <v>0</v>
      </c>
      <c r="P139" s="175">
        <f>IF(P121&lt;$E154,$B139*('Invoer - uitgebreid'!$J25+0.5*'Invoer - uitgebreid'!$J26),0)</f>
        <v>0</v>
      </c>
      <c r="Q139" s="175">
        <f>IF(Q121&lt;$E154,$B139*('Invoer - uitgebreid'!$J25+0.5*'Invoer - uitgebreid'!$J26),0)</f>
        <v>0</v>
      </c>
      <c r="R139" s="175">
        <f>IF(R121&lt;$E154,$B139*('Invoer - uitgebreid'!$J25+0.5*'Invoer - uitgebreid'!$J26),0)</f>
        <v>0</v>
      </c>
      <c r="S139" s="175">
        <f>IF(S121&lt;$E154,$B139*('Invoer - uitgebreid'!$J25+0.5*'Invoer - uitgebreid'!$J26),0)</f>
        <v>0</v>
      </c>
      <c r="T139" s="175">
        <f>IF(T121&lt;$E154,$B139*('Invoer - uitgebreid'!$J25+0.5*'Invoer - uitgebreid'!$J26),0)</f>
        <v>0</v>
      </c>
      <c r="U139" s="175">
        <f>IF(U121&lt;$E154,$B139*('Invoer - uitgebreid'!$J25+0.5*'Invoer - uitgebreid'!$J26),0)</f>
        <v>0</v>
      </c>
      <c r="V139" s="175">
        <f>IF(V121&lt;$E154,$B139*('Invoer - uitgebreid'!$J25+0.5*'Invoer - uitgebreid'!$J26),0)</f>
        <v>0</v>
      </c>
      <c r="W139" s="175">
        <f>IF(W121&lt;$E154,$B139*('Invoer - uitgebreid'!$J25+0.5*'Invoer - uitgebreid'!$J26),0)</f>
        <v>0</v>
      </c>
      <c r="X139" s="175">
        <f>IF(X121&lt;$E154,$B139*('Invoer - uitgebreid'!$J25+0.5*'Invoer - uitgebreid'!$J26),0)</f>
        <v>0</v>
      </c>
      <c r="Y139" s="175">
        <f>IF(Y121&lt;$E154,$B139*('Invoer - uitgebreid'!$J25+0.5*'Invoer - uitgebreid'!$J26),0)</f>
        <v>0</v>
      </c>
      <c r="Z139" s="175">
        <f>IF(Z121&lt;$E154,$B139*('Invoer - uitgebreid'!$J25+0.5*'Invoer - uitgebreid'!$J26),0)</f>
        <v>0</v>
      </c>
      <c r="AA139" s="175">
        <f>IF(AA121&lt;$E154,$B139*('Invoer - uitgebreid'!$J25+0.5*'Invoer - uitgebreid'!$J26),0)</f>
        <v>0</v>
      </c>
      <c r="AB139" s="175">
        <f>IF(AB121&lt;$E154,$B139*('Invoer - uitgebreid'!$J25+0.5*'Invoer - uitgebreid'!$J26),0)</f>
        <v>0</v>
      </c>
      <c r="AC139" s="175">
        <f>IF(AC121&lt;$E154,$B139*('Invoer - uitgebreid'!$J25+0.5*'Invoer - uitgebreid'!$J26),0)</f>
        <v>0</v>
      </c>
      <c r="AD139" s="175">
        <f>IF(AD121&lt;$E154,$B139*('Invoer - uitgebreid'!$J25+0.5*'Invoer - uitgebreid'!$J26),0)</f>
        <v>0</v>
      </c>
      <c r="AE139" s="175">
        <f>IF(AE121&lt;$E154,$B139*('Invoer - uitgebreid'!$J25+0.5*'Invoer - uitgebreid'!$J26),0)</f>
        <v>0</v>
      </c>
      <c r="AF139" s="175">
        <f>IF(AF121&lt;$E154,$B139*('Invoer - uitgebreid'!$J25+0.5*'Invoer - uitgebreid'!$J26),0)</f>
        <v>0</v>
      </c>
      <c r="AG139" s="175">
        <f>IF(AG121&lt;$E154,$B139*('Invoer - uitgebreid'!$J25+0.5*'Invoer - uitgebreid'!$J26),0)</f>
        <v>0</v>
      </c>
      <c r="AH139" s="175">
        <f>IF(AH121&lt;$E154,$B139*('Invoer - uitgebreid'!$J25+0.5*'Invoer - uitgebreid'!$J26),0)</f>
        <v>0</v>
      </c>
      <c r="AI139" s="175">
        <f>IF(AI121&lt;$E154,$B139*('Invoer - uitgebreid'!$J25+0.5*'Invoer - uitgebreid'!$J26),0)</f>
        <v>0</v>
      </c>
      <c r="AJ139" s="175">
        <f>IF(AJ121&lt;$E154,$B139*('Invoer - uitgebreid'!$J25+0.5*'Invoer - uitgebreid'!$J26),0)</f>
        <v>0</v>
      </c>
      <c r="AK139" s="175">
        <f>IF(AK121&lt;$E154,$B139*('Invoer - uitgebreid'!$J25+0.5*'Invoer - uitgebreid'!$J26),0)</f>
        <v>0</v>
      </c>
      <c r="AL139" s="175">
        <f>IF(AL121&lt;$E154,$B139*('Invoer - uitgebreid'!$J25+0.5*'Invoer - uitgebreid'!$J26),0)</f>
        <v>0</v>
      </c>
      <c r="AM139" s="175">
        <f>IF(AM121&lt;$E154,$B139*('Invoer - uitgebreid'!$J25+0.5*'Invoer - uitgebreid'!$J26),0)</f>
        <v>0</v>
      </c>
      <c r="AN139" s="175">
        <f>IF(AN121&lt;$E154,$B139*('Invoer - uitgebreid'!$J25+0.5*'Invoer - uitgebreid'!$J26),0)</f>
        <v>0</v>
      </c>
      <c r="AO139" s="175">
        <f>IF(AO121&lt;$E154,$B139*('Invoer - uitgebreid'!$J25+0.5*'Invoer - uitgebreid'!$J26),0)</f>
        <v>0</v>
      </c>
      <c r="AP139" s="175">
        <f>IF(AP121&lt;$E154,$B139*('Invoer - uitgebreid'!$J25+0.5*'Invoer - uitgebreid'!$J26),0)</f>
        <v>0</v>
      </c>
      <c r="AQ139" s="175">
        <f>IF(AQ121&lt;$E154,$B139*('Invoer - uitgebreid'!$J25+0.5*'Invoer - uitgebreid'!$J26),0)</f>
        <v>0</v>
      </c>
      <c r="AR139" s="175">
        <f>IF(AR121&lt;$E154,$B139*('Invoer - uitgebreid'!$J25+0.5*'Invoer - uitgebreid'!$J26),0)</f>
        <v>0</v>
      </c>
      <c r="AS139" s="175">
        <f>IF(AS121&lt;$E154,$B139*('Invoer - uitgebreid'!$J25+0.5*'Invoer - uitgebreid'!$J26),0)</f>
        <v>0</v>
      </c>
      <c r="AT139" s="175">
        <f>IF(AT121&lt;$E154,$B139*('Invoer - uitgebreid'!$J25+0.5*'Invoer - uitgebreid'!$J26),0)</f>
        <v>0</v>
      </c>
      <c r="AU139" s="175">
        <f>IF(AU121&lt;$E154,$B139*('Invoer - uitgebreid'!$J25+0.5*'Invoer - uitgebreid'!$J26),0)</f>
        <v>0</v>
      </c>
      <c r="AV139" s="175">
        <f>IF(AV121&lt;$E154,$B139*('Invoer - uitgebreid'!$J25+0.5*'Invoer - uitgebreid'!$J26),0)</f>
        <v>0</v>
      </c>
      <c r="AW139" s="175">
        <f>IF(AW121&lt;$E154,$B139*('Invoer - uitgebreid'!$J25+0.5*'Invoer - uitgebreid'!$J26),0)</f>
        <v>0</v>
      </c>
      <c r="AX139" s="175">
        <f>IF(AX121&lt;$E154,$B139*('Invoer - uitgebreid'!$J25+0.5*'Invoer - uitgebreid'!$J26),0)</f>
        <v>0</v>
      </c>
      <c r="AY139" s="175">
        <f>IF(AY121&lt;$E154,$B139*('Invoer - uitgebreid'!$J25+0.5*'Invoer - uitgebreid'!$J26),0)</f>
        <v>0</v>
      </c>
      <c r="AZ139" s="175">
        <f>IF(AZ121&lt;$E154,$B139*('Invoer - uitgebreid'!$J25+0.5*'Invoer - uitgebreid'!$J26),0)</f>
        <v>0</v>
      </c>
      <c r="BA139" s="175">
        <f>IF(BA121&lt;$E154,$B139*('Invoer - uitgebreid'!$J25+0.5*'Invoer - uitgebreid'!$J26),0)</f>
        <v>0</v>
      </c>
      <c r="BB139" s="175">
        <f>IF(BB121&lt;$E154,$B139*('Invoer - uitgebreid'!$J25+0.5*'Invoer - uitgebreid'!$J26),0)</f>
        <v>0</v>
      </c>
      <c r="BC139" s="175">
        <f>IF(BC121&lt;$E154,$B139*('Invoer - uitgebreid'!$J25+0.5*'Invoer - uitgebreid'!$J26),0)</f>
        <v>0</v>
      </c>
      <c r="BD139" s="175">
        <f>IF(BD121&lt;$E154,$B139*('Invoer - uitgebreid'!$J25+0.5*'Invoer - uitgebreid'!$J26),0)</f>
        <v>0</v>
      </c>
      <c r="BE139" s="175">
        <f>IF(BE121&lt;$E154,$B139*('Invoer - uitgebreid'!$J25+0.5*'Invoer - uitgebreid'!$J26),0)</f>
        <v>0</v>
      </c>
      <c r="BF139" s="175">
        <f>IF(BF121&lt;$E154,$B139*('Invoer - uitgebreid'!$J25+0.5*'Invoer - uitgebreid'!$J26),0)</f>
        <v>0</v>
      </c>
      <c r="BG139" s="175">
        <f>IF(BG121&lt;$E154,$B139*('Invoer - uitgebreid'!$J25+0.5*'Invoer - uitgebreid'!$J26),0)</f>
        <v>0</v>
      </c>
      <c r="BH139" s="175">
        <f>IF(BH121&lt;$E154,$B139*('Invoer - uitgebreid'!$J25+0.5*'Invoer - uitgebreid'!$J26),0)</f>
        <v>0</v>
      </c>
      <c r="BI139" s="175">
        <f>IF(BI121&lt;$E154,$B139*('Invoer - uitgebreid'!$J25+0.5*'Invoer - uitgebreid'!$J26),0)</f>
        <v>0</v>
      </c>
      <c r="BJ139" s="175">
        <f>IF(BJ121&lt;$E154,$B139*('Invoer - uitgebreid'!$J25+0.5*'Invoer - uitgebreid'!$J26),0)</f>
        <v>0</v>
      </c>
      <c r="BK139" s="175">
        <f>IF(BK121&lt;$E154,$B139*('Invoer - uitgebreid'!$J25+0.5*'Invoer - uitgebreid'!$J26),0)</f>
        <v>0</v>
      </c>
      <c r="BL139" s="175">
        <f>IF(BL121&lt;$E154,$B139*('Invoer - uitgebreid'!$J25+0.5*'Invoer - uitgebreid'!$J26),0)</f>
        <v>0</v>
      </c>
      <c r="BM139" s="175">
        <f>IF(BM121&lt;$E154,$B139*('Invoer - uitgebreid'!$J25+0.5*'Invoer - uitgebreid'!$J26),0)</f>
        <v>0</v>
      </c>
      <c r="BN139" s="175">
        <f>IF(BN121&lt;$E154,$B139*('Invoer - uitgebreid'!$J25+0.5*'Invoer - uitgebreid'!$J26),0)</f>
        <v>0</v>
      </c>
      <c r="BO139" s="175">
        <f>IF(BO121&lt;$E154,$B139*('Invoer - uitgebreid'!$J25+0.5*'Invoer - uitgebreid'!$J26),0)</f>
        <v>0</v>
      </c>
      <c r="BP139" s="175">
        <f>IF(BP121&lt;$E154,$B139*('Invoer - uitgebreid'!$J25+0.5*'Invoer - uitgebreid'!$J26),0)</f>
        <v>0</v>
      </c>
      <c r="BQ139" s="175">
        <f>IF(BQ121&lt;$E154,$B139*('Invoer - uitgebreid'!$J25+0.5*'Invoer - uitgebreid'!$J26),0)</f>
        <v>0</v>
      </c>
      <c r="BR139" s="175">
        <f>IF(BR121&lt;$E154,$B139*('Invoer - uitgebreid'!$J25+0.5*'Invoer - uitgebreid'!$J26),0)</f>
        <v>0</v>
      </c>
      <c r="BS139" s="175">
        <f>IF(BS121&lt;$E154,$B139*('Invoer - uitgebreid'!$J25+0.5*'Invoer - uitgebreid'!$J26),0)</f>
        <v>0</v>
      </c>
      <c r="BT139" s="175">
        <f>IF(BT121&lt;$E154,$B139*('Invoer - uitgebreid'!$J25+0.5*'Invoer - uitgebreid'!$J26),0)</f>
        <v>0</v>
      </c>
      <c r="BU139" s="175">
        <f>IF(BU121&lt;$E154,$B139*('Invoer - uitgebreid'!$J25+0.5*'Invoer - uitgebreid'!$J26),0)</f>
        <v>0</v>
      </c>
      <c r="BV139" s="175">
        <f>IF(BV121&lt;$E154,$B139*('Invoer - uitgebreid'!$J25+0.5*'Invoer - uitgebreid'!$J26),0)</f>
        <v>0</v>
      </c>
      <c r="BW139" s="175">
        <f>IF(BW121&lt;$E154,$B139*('Invoer - uitgebreid'!$J25+0.5*'Invoer - uitgebreid'!$J26),0)</f>
        <v>0</v>
      </c>
      <c r="BX139" s="175">
        <f>IF(BX121&lt;$E154,$B139*('Invoer - uitgebreid'!$J25+0.5*'Invoer - uitgebreid'!$J26),0)</f>
        <v>0</v>
      </c>
      <c r="BY139" s="175">
        <f>IF(BY121&lt;$E154,$B139*('Invoer - uitgebreid'!$J25+0.5*'Invoer - uitgebreid'!$J26),0)</f>
        <v>0</v>
      </c>
      <c r="BZ139" s="175">
        <f>IF(BZ121&lt;$E154,$B139*('Invoer - uitgebreid'!$J25+0.5*'Invoer - uitgebreid'!$J26),0)</f>
        <v>0</v>
      </c>
      <c r="CA139" s="175">
        <f>IF(CA121&lt;$E154,$B139*('Invoer - uitgebreid'!$J25+0.5*'Invoer - uitgebreid'!$J26),0)</f>
        <v>0</v>
      </c>
      <c r="CB139" s="175">
        <f>IF(CB121&lt;$E154,$B139*('Invoer - uitgebreid'!$J25+0.5*'Invoer - uitgebreid'!$J26),0)</f>
        <v>0</v>
      </c>
      <c r="CC139" s="175">
        <f>IF(CC121&lt;$E154,$B139*('Invoer - uitgebreid'!$J25+0.5*'Invoer - uitgebreid'!$J26),0)</f>
        <v>0</v>
      </c>
      <c r="CD139" s="175">
        <f>IF(CD121&lt;$E154,$B139*('Invoer - uitgebreid'!$J25+0.5*'Invoer - uitgebreid'!$J26),0)</f>
        <v>0</v>
      </c>
      <c r="CE139" s="175">
        <f>IF(CE121&lt;$E154,$B139*('Invoer - uitgebreid'!$J25+0.5*'Invoer - uitgebreid'!$J26),0)</f>
        <v>0</v>
      </c>
      <c r="CF139" s="175">
        <f>IF(CF121&lt;$E154,$B139*('Invoer - uitgebreid'!$J25+0.5*'Invoer - uitgebreid'!$J26),0)</f>
        <v>0</v>
      </c>
      <c r="CG139" s="175">
        <f>IF(CG121&lt;$E154,$B139*('Invoer - uitgebreid'!$J25+0.5*'Invoer - uitgebreid'!$J26),0)</f>
        <v>0</v>
      </c>
      <c r="CH139" s="175">
        <f>IF(CH121&lt;$E154,$B139*('Invoer - uitgebreid'!$J25+0.5*'Invoer - uitgebreid'!$J26),0)</f>
        <v>0</v>
      </c>
      <c r="CI139" s="175">
        <f>IF(CI121&lt;$E154,$B139*('Invoer - uitgebreid'!$J25+0.5*'Invoer - uitgebreid'!$J26),0)</f>
        <v>0</v>
      </c>
      <c r="CJ139" s="175">
        <f>IF(CJ121&lt;$E154,$B139*('Invoer - uitgebreid'!$J25+0.5*'Invoer - uitgebreid'!$J26),0)</f>
        <v>0</v>
      </c>
      <c r="CK139" s="175">
        <f>IF(CK121&lt;$E154,$B139*('Invoer - uitgebreid'!$J25+0.5*'Invoer - uitgebreid'!$J26),0)</f>
        <v>0</v>
      </c>
      <c r="CL139" s="175">
        <f>IF(CL121&lt;$E154,$B139*('Invoer - uitgebreid'!$J25+0.5*'Invoer - uitgebreid'!$J26),0)</f>
        <v>0</v>
      </c>
      <c r="CM139" s="175">
        <f>IF(CM121&lt;$E154,$B139*('Invoer - uitgebreid'!$J25+0.5*'Invoer - uitgebreid'!$J26),0)</f>
        <v>0</v>
      </c>
      <c r="CN139" s="175">
        <f>IF(CN121&lt;$E154,$B139*('Invoer - uitgebreid'!$J25+0.5*'Invoer - uitgebreid'!$J26),0)</f>
        <v>0</v>
      </c>
      <c r="CO139" s="175">
        <f>IF(CO121&lt;$E154,$B139*('Invoer - uitgebreid'!$J25+0.5*'Invoer - uitgebreid'!$J26),0)</f>
        <v>0</v>
      </c>
      <c r="CP139" s="175">
        <f>IF(CP121&lt;$E154,$B139*('Invoer - uitgebreid'!$J25+0.5*'Invoer - uitgebreid'!$J26),0)</f>
        <v>0</v>
      </c>
      <c r="CQ139" s="175">
        <f>IF(CQ121&lt;$E154,$B139*('Invoer - uitgebreid'!$J25+0.5*'Invoer - uitgebreid'!$J26),0)</f>
        <v>0</v>
      </c>
      <c r="CR139" s="175">
        <f>IF(CR121&lt;$E154,$B139*('Invoer - uitgebreid'!$J25+0.5*'Invoer - uitgebreid'!$J26),0)</f>
        <v>0</v>
      </c>
      <c r="CS139" s="175">
        <f>IF(CS121&lt;$E154,$B139*('Invoer - uitgebreid'!$J25+0.5*'Invoer - uitgebreid'!$J26),0)</f>
        <v>0</v>
      </c>
      <c r="CT139" s="175">
        <f>IF(CT121&lt;$E154,$B139*('Invoer - uitgebreid'!$J25+0.5*'Invoer - uitgebreid'!$J26),0)</f>
        <v>0</v>
      </c>
      <c r="CU139" s="175">
        <f>IF(CU121&lt;$E154,$B139*('Invoer - uitgebreid'!$J25+0.5*'Invoer - uitgebreid'!$J26),0)</f>
        <v>0</v>
      </c>
      <c r="CV139" s="175">
        <f>IF(CV121&lt;$E154,$B139*('Invoer - uitgebreid'!$J25+0.5*'Invoer - uitgebreid'!$J26),0)</f>
        <v>0</v>
      </c>
      <c r="CW139" s="175">
        <f>IF(CW121&lt;$E154,$B139*('Invoer - uitgebreid'!$J25+0.5*'Invoer - uitgebreid'!$J26),0)</f>
        <v>0</v>
      </c>
      <c r="CX139" s="175">
        <f>IF(CX121&lt;$E154,$B139*('Invoer - uitgebreid'!$J25+0.5*'Invoer - uitgebreid'!$J26),0)</f>
        <v>0</v>
      </c>
      <c r="CY139" s="175">
        <f>IF(CY121&lt;$E154,$B139*('Invoer - uitgebreid'!$J25+0.5*'Invoer - uitgebreid'!$J26),0)</f>
        <v>0</v>
      </c>
      <c r="CZ139" s="1"/>
      <c r="DA139" s="1"/>
      <c r="DB139" s="1"/>
      <c r="DC139" s="1"/>
      <c r="DD139" s="1"/>
      <c r="DE139" s="1"/>
      <c r="DF139" s="1"/>
      <c r="DG139" s="1"/>
      <c r="DH139" s="1"/>
      <c r="DI139" s="1"/>
      <c r="DJ139" s="1"/>
      <c r="DK139" s="1"/>
      <c r="DL139" s="1"/>
      <c r="DM139" s="1"/>
    </row>
    <row r="140" spans="1:117" ht="15.75" customHeight="1" x14ac:dyDescent="0.3">
      <c r="A140" s="14" t="s">
        <v>61</v>
      </c>
      <c r="B140" s="174">
        <f>'Economische variabelen'!J222</f>
        <v>183</v>
      </c>
      <c r="C140" s="1"/>
      <c r="D140" s="175">
        <f>IF(D121&lt;$E154,$B140*('Invoer - uitgebreid'!$J25+0.5*'Invoer - uitgebreid'!$J26),0)</f>
        <v>0</v>
      </c>
      <c r="E140" s="175">
        <f>IF(E121&lt;$E154,$B140*('Invoer - uitgebreid'!$J25+0.5*'Invoer - uitgebreid'!$J26),0)</f>
        <v>0</v>
      </c>
      <c r="F140" s="175">
        <f>IF(F121&lt;$E154,$B140*('Invoer - uitgebreid'!$J25+0.5*'Invoer - uitgebreid'!$J26),0)</f>
        <v>0</v>
      </c>
      <c r="G140" s="175">
        <f>IF(G121&lt;$E154,$B140*('Invoer - uitgebreid'!$J25+0.5*'Invoer - uitgebreid'!$J26),0)</f>
        <v>0</v>
      </c>
      <c r="H140" s="175">
        <f>IF(H121&lt;$E154,$B140*('Invoer - uitgebreid'!$J25+0.5*'Invoer - uitgebreid'!$J26),0)</f>
        <v>0</v>
      </c>
      <c r="I140" s="175">
        <f>IF(I121&lt;$E154,$B140*('Invoer - uitgebreid'!$J25+0.5*'Invoer - uitgebreid'!$J26),0)</f>
        <v>0</v>
      </c>
      <c r="J140" s="175">
        <f>IF(J121&lt;$E154,$B140*('Invoer - uitgebreid'!$J25+0.5*'Invoer - uitgebreid'!$J26),0)</f>
        <v>0</v>
      </c>
      <c r="K140" s="175">
        <f>IF(K121&lt;$E154,$B140*('Invoer - uitgebreid'!$J25+0.5*'Invoer - uitgebreid'!$J26),0)</f>
        <v>0</v>
      </c>
      <c r="L140" s="175">
        <f>IF(L121&lt;$E154,$B140*('Invoer - uitgebreid'!$J25+0.5*'Invoer - uitgebreid'!$J26),0)</f>
        <v>0</v>
      </c>
      <c r="M140" s="175">
        <f>IF(M121&lt;$E154,$B140*('Invoer - uitgebreid'!$J25+0.5*'Invoer - uitgebreid'!$J26),0)</f>
        <v>0</v>
      </c>
      <c r="N140" s="175">
        <f>IF(N121&lt;$E154,$B140*('Invoer - uitgebreid'!$J25+0.5*'Invoer - uitgebreid'!$J26),0)</f>
        <v>0</v>
      </c>
      <c r="O140" s="175">
        <f>IF(O121&lt;$E154,$B140*('Invoer - uitgebreid'!$J25+0.5*'Invoer - uitgebreid'!$J26),0)</f>
        <v>0</v>
      </c>
      <c r="P140" s="175">
        <f>IF(P121&lt;$E154,$B140*('Invoer - uitgebreid'!$J25+0.5*'Invoer - uitgebreid'!$J26),0)</f>
        <v>0</v>
      </c>
      <c r="Q140" s="175">
        <f>IF(Q121&lt;$E154,$B140*('Invoer - uitgebreid'!$J25+0.5*'Invoer - uitgebreid'!$J26),0)</f>
        <v>0</v>
      </c>
      <c r="R140" s="175">
        <f>IF(R121&lt;$E154,$B140*('Invoer - uitgebreid'!$J25+0.5*'Invoer - uitgebreid'!$J26),0)</f>
        <v>0</v>
      </c>
      <c r="S140" s="175">
        <f>IF(S121&lt;$E154,$B140*('Invoer - uitgebreid'!$J25+0.5*'Invoer - uitgebreid'!$J26),0)</f>
        <v>0</v>
      </c>
      <c r="T140" s="175">
        <f>IF(T121&lt;$E154,$B140*('Invoer - uitgebreid'!$J25+0.5*'Invoer - uitgebreid'!$J26),0)</f>
        <v>0</v>
      </c>
      <c r="U140" s="175">
        <f>IF(U121&lt;$E154,$B140*('Invoer - uitgebreid'!$J25+0.5*'Invoer - uitgebreid'!$J26),0)</f>
        <v>0</v>
      </c>
      <c r="V140" s="175">
        <f>IF(V121&lt;$E154,$B140*('Invoer - uitgebreid'!$J25+0.5*'Invoer - uitgebreid'!$J26),0)</f>
        <v>0</v>
      </c>
      <c r="W140" s="175">
        <f>IF(W121&lt;$E154,$B140*('Invoer - uitgebreid'!$J25+0.5*'Invoer - uitgebreid'!$J26),0)</f>
        <v>0</v>
      </c>
      <c r="X140" s="175">
        <f>IF(X121&lt;$E154,$B140*('Invoer - uitgebreid'!$J25+0.5*'Invoer - uitgebreid'!$J26),0)</f>
        <v>0</v>
      </c>
      <c r="Y140" s="175">
        <f>IF(Y121&lt;$E154,$B140*('Invoer - uitgebreid'!$J25+0.5*'Invoer - uitgebreid'!$J26),0)</f>
        <v>0</v>
      </c>
      <c r="Z140" s="175">
        <f>IF(Z121&lt;$E154,$B140*('Invoer - uitgebreid'!$J25+0.5*'Invoer - uitgebreid'!$J26),0)</f>
        <v>0</v>
      </c>
      <c r="AA140" s="175">
        <f>IF(AA121&lt;$E154,$B140*('Invoer - uitgebreid'!$J25+0.5*'Invoer - uitgebreid'!$J26),0)</f>
        <v>0</v>
      </c>
      <c r="AB140" s="175">
        <f>IF(AB121&lt;$E154,$B140*('Invoer - uitgebreid'!$J25+0.5*'Invoer - uitgebreid'!$J26),0)</f>
        <v>0</v>
      </c>
      <c r="AC140" s="175">
        <f>IF(AC121&lt;$E154,$B140*('Invoer - uitgebreid'!$J25+0.5*'Invoer - uitgebreid'!$J26),0)</f>
        <v>0</v>
      </c>
      <c r="AD140" s="175">
        <f>IF(AD121&lt;$E154,$B140*('Invoer - uitgebreid'!$J25+0.5*'Invoer - uitgebreid'!$J26),0)</f>
        <v>0</v>
      </c>
      <c r="AE140" s="175">
        <f>IF(AE121&lt;$E154,$B140*('Invoer - uitgebreid'!$J25+0.5*'Invoer - uitgebreid'!$J26),0)</f>
        <v>0</v>
      </c>
      <c r="AF140" s="175">
        <f>IF(AF121&lt;$E154,$B140*('Invoer - uitgebreid'!$J25+0.5*'Invoer - uitgebreid'!$J26),0)</f>
        <v>0</v>
      </c>
      <c r="AG140" s="175">
        <f>IF(AG121&lt;$E154,$B140*('Invoer - uitgebreid'!$J25+0.5*'Invoer - uitgebreid'!$J26),0)</f>
        <v>0</v>
      </c>
      <c r="AH140" s="175">
        <f>IF(AH121&lt;$E154,$B140*('Invoer - uitgebreid'!$J25+0.5*'Invoer - uitgebreid'!$J26),0)</f>
        <v>0</v>
      </c>
      <c r="AI140" s="175">
        <f>IF(AI121&lt;$E154,$B140*('Invoer - uitgebreid'!$J25+0.5*'Invoer - uitgebreid'!$J26),0)</f>
        <v>0</v>
      </c>
      <c r="AJ140" s="175">
        <f>IF(AJ121&lt;$E154,$B140*('Invoer - uitgebreid'!$J25+0.5*'Invoer - uitgebreid'!$J26),0)</f>
        <v>0</v>
      </c>
      <c r="AK140" s="175">
        <f>IF(AK121&lt;$E154,$B140*('Invoer - uitgebreid'!$J25+0.5*'Invoer - uitgebreid'!$J26),0)</f>
        <v>0</v>
      </c>
      <c r="AL140" s="175">
        <f>IF(AL121&lt;$E154,$B140*('Invoer - uitgebreid'!$J25+0.5*'Invoer - uitgebreid'!$J26),0)</f>
        <v>0</v>
      </c>
      <c r="AM140" s="175">
        <f>IF(AM121&lt;$E154,$B140*('Invoer - uitgebreid'!$J25+0.5*'Invoer - uitgebreid'!$J26),0)</f>
        <v>0</v>
      </c>
      <c r="AN140" s="175">
        <f>IF(AN121&lt;$E154,$B140*('Invoer - uitgebreid'!$J25+0.5*'Invoer - uitgebreid'!$J26),0)</f>
        <v>0</v>
      </c>
      <c r="AO140" s="175">
        <f>IF(AO121&lt;$E154,$B140*('Invoer - uitgebreid'!$J25+0.5*'Invoer - uitgebreid'!$J26),0)</f>
        <v>0</v>
      </c>
      <c r="AP140" s="175">
        <f>IF(AP121&lt;$E154,$B140*('Invoer - uitgebreid'!$J25+0.5*'Invoer - uitgebreid'!$J26),0)</f>
        <v>0</v>
      </c>
      <c r="AQ140" s="175">
        <f>IF(AQ121&lt;$E154,$B140*('Invoer - uitgebreid'!$J25+0.5*'Invoer - uitgebreid'!$J26),0)</f>
        <v>0</v>
      </c>
      <c r="AR140" s="175">
        <f>IF(AR121&lt;$E154,$B140*('Invoer - uitgebreid'!$J25+0.5*'Invoer - uitgebreid'!$J26),0)</f>
        <v>0</v>
      </c>
      <c r="AS140" s="175">
        <f>IF(AS121&lt;$E154,$B140*('Invoer - uitgebreid'!$J25+0.5*'Invoer - uitgebreid'!$J26),0)</f>
        <v>0</v>
      </c>
      <c r="AT140" s="175">
        <f>IF(AT121&lt;$E154,$B140*('Invoer - uitgebreid'!$J25+0.5*'Invoer - uitgebreid'!$J26),0)</f>
        <v>0</v>
      </c>
      <c r="AU140" s="175">
        <f>IF(AU121&lt;$E154,$B140*('Invoer - uitgebreid'!$J25+0.5*'Invoer - uitgebreid'!$J26),0)</f>
        <v>0</v>
      </c>
      <c r="AV140" s="175">
        <f>IF(AV121&lt;$E154,$B140*('Invoer - uitgebreid'!$J25+0.5*'Invoer - uitgebreid'!$J26),0)</f>
        <v>0</v>
      </c>
      <c r="AW140" s="175">
        <f>IF(AW121&lt;$E154,$B140*('Invoer - uitgebreid'!$J25+0.5*'Invoer - uitgebreid'!$J26),0)</f>
        <v>0</v>
      </c>
      <c r="AX140" s="175">
        <f>IF(AX121&lt;$E154,$B140*('Invoer - uitgebreid'!$J25+0.5*'Invoer - uitgebreid'!$J26),0)</f>
        <v>0</v>
      </c>
      <c r="AY140" s="175">
        <f>IF(AY121&lt;$E154,$B140*('Invoer - uitgebreid'!$J25+0.5*'Invoer - uitgebreid'!$J26),0)</f>
        <v>0</v>
      </c>
      <c r="AZ140" s="175">
        <f>IF(AZ121&lt;$E154,$B140*('Invoer - uitgebreid'!$J25+0.5*'Invoer - uitgebreid'!$J26),0)</f>
        <v>0</v>
      </c>
      <c r="BA140" s="175">
        <f>IF(BA121&lt;$E154,$B140*('Invoer - uitgebreid'!$J25+0.5*'Invoer - uitgebreid'!$J26),0)</f>
        <v>0</v>
      </c>
      <c r="BB140" s="175">
        <f>IF(BB121&lt;$E154,$B140*('Invoer - uitgebreid'!$J25+0.5*'Invoer - uitgebreid'!$J26),0)</f>
        <v>0</v>
      </c>
      <c r="BC140" s="175">
        <f>IF(BC121&lt;$E154,$B140*('Invoer - uitgebreid'!$J25+0.5*'Invoer - uitgebreid'!$J26),0)</f>
        <v>0</v>
      </c>
      <c r="BD140" s="175">
        <f>IF(BD121&lt;$E154,$B140*('Invoer - uitgebreid'!$J25+0.5*'Invoer - uitgebreid'!$J26),0)</f>
        <v>0</v>
      </c>
      <c r="BE140" s="175">
        <f>IF(BE121&lt;$E154,$B140*('Invoer - uitgebreid'!$J25+0.5*'Invoer - uitgebreid'!$J26),0)</f>
        <v>0</v>
      </c>
      <c r="BF140" s="175">
        <f>IF(BF121&lt;$E154,$B140*('Invoer - uitgebreid'!$J25+0.5*'Invoer - uitgebreid'!$J26),0)</f>
        <v>0</v>
      </c>
      <c r="BG140" s="175">
        <f>IF(BG121&lt;$E154,$B140*('Invoer - uitgebreid'!$J25+0.5*'Invoer - uitgebreid'!$J26),0)</f>
        <v>0</v>
      </c>
      <c r="BH140" s="175">
        <f>IF(BH121&lt;$E154,$B140*('Invoer - uitgebreid'!$J25+0.5*'Invoer - uitgebreid'!$J26),0)</f>
        <v>0</v>
      </c>
      <c r="BI140" s="175">
        <f>IF(BI121&lt;$E154,$B140*('Invoer - uitgebreid'!$J25+0.5*'Invoer - uitgebreid'!$J26),0)</f>
        <v>0</v>
      </c>
      <c r="BJ140" s="175">
        <f>IF(BJ121&lt;$E154,$B140*('Invoer - uitgebreid'!$J25+0.5*'Invoer - uitgebreid'!$J26),0)</f>
        <v>0</v>
      </c>
      <c r="BK140" s="175">
        <f>IF(BK121&lt;$E154,$B140*('Invoer - uitgebreid'!$J25+0.5*'Invoer - uitgebreid'!$J26),0)</f>
        <v>0</v>
      </c>
      <c r="BL140" s="175">
        <f>IF(BL121&lt;$E154,$B140*('Invoer - uitgebreid'!$J25+0.5*'Invoer - uitgebreid'!$J26),0)</f>
        <v>0</v>
      </c>
      <c r="BM140" s="175">
        <f>IF(BM121&lt;$E154,$B140*('Invoer - uitgebreid'!$J25+0.5*'Invoer - uitgebreid'!$J26),0)</f>
        <v>0</v>
      </c>
      <c r="BN140" s="175">
        <f>IF(BN121&lt;$E154,$B140*('Invoer - uitgebreid'!$J25+0.5*'Invoer - uitgebreid'!$J26),0)</f>
        <v>0</v>
      </c>
      <c r="BO140" s="175">
        <f>IF(BO121&lt;$E154,$B140*('Invoer - uitgebreid'!$J25+0.5*'Invoer - uitgebreid'!$J26),0)</f>
        <v>0</v>
      </c>
      <c r="BP140" s="175">
        <f>IF(BP121&lt;$E154,$B140*('Invoer - uitgebreid'!$J25+0.5*'Invoer - uitgebreid'!$J26),0)</f>
        <v>0</v>
      </c>
      <c r="BQ140" s="175">
        <f>IF(BQ121&lt;$E154,$B140*('Invoer - uitgebreid'!$J25+0.5*'Invoer - uitgebreid'!$J26),0)</f>
        <v>0</v>
      </c>
      <c r="BR140" s="175">
        <f>IF(BR121&lt;$E154,$B140*('Invoer - uitgebreid'!$J25+0.5*'Invoer - uitgebreid'!$J26),0)</f>
        <v>0</v>
      </c>
      <c r="BS140" s="175">
        <f>IF(BS121&lt;$E154,$B140*('Invoer - uitgebreid'!$J25+0.5*'Invoer - uitgebreid'!$J26),0)</f>
        <v>0</v>
      </c>
      <c r="BT140" s="175">
        <f>IF(BT121&lt;$E154,$B140*('Invoer - uitgebreid'!$J25+0.5*'Invoer - uitgebreid'!$J26),0)</f>
        <v>0</v>
      </c>
      <c r="BU140" s="175">
        <f>IF(BU121&lt;$E154,$B140*('Invoer - uitgebreid'!$J25+0.5*'Invoer - uitgebreid'!$J26),0)</f>
        <v>0</v>
      </c>
      <c r="BV140" s="175">
        <f>IF(BV121&lt;$E154,$B140*('Invoer - uitgebreid'!$J25+0.5*'Invoer - uitgebreid'!$J26),0)</f>
        <v>0</v>
      </c>
      <c r="BW140" s="175">
        <f>IF(BW121&lt;$E154,$B140*('Invoer - uitgebreid'!$J25+0.5*'Invoer - uitgebreid'!$J26),0)</f>
        <v>0</v>
      </c>
      <c r="BX140" s="175">
        <f>IF(BX121&lt;$E154,$B140*('Invoer - uitgebreid'!$J25+0.5*'Invoer - uitgebreid'!$J26),0)</f>
        <v>0</v>
      </c>
      <c r="BY140" s="175">
        <f>IF(BY121&lt;$E154,$B140*('Invoer - uitgebreid'!$J25+0.5*'Invoer - uitgebreid'!$J26),0)</f>
        <v>0</v>
      </c>
      <c r="BZ140" s="175">
        <f>IF(BZ121&lt;$E154,$B140*('Invoer - uitgebreid'!$J25+0.5*'Invoer - uitgebreid'!$J26),0)</f>
        <v>0</v>
      </c>
      <c r="CA140" s="175">
        <f>IF(CA121&lt;$E154,$B140*('Invoer - uitgebreid'!$J25+0.5*'Invoer - uitgebreid'!$J26),0)</f>
        <v>0</v>
      </c>
      <c r="CB140" s="175">
        <f>IF(CB121&lt;$E154,$B140*('Invoer - uitgebreid'!$J25+0.5*'Invoer - uitgebreid'!$J26),0)</f>
        <v>0</v>
      </c>
      <c r="CC140" s="175">
        <f>IF(CC121&lt;$E154,$B140*('Invoer - uitgebreid'!$J25+0.5*'Invoer - uitgebreid'!$J26),0)</f>
        <v>0</v>
      </c>
      <c r="CD140" s="175">
        <f>IF(CD121&lt;$E154,$B140*('Invoer - uitgebreid'!$J25+0.5*'Invoer - uitgebreid'!$J26),0)</f>
        <v>0</v>
      </c>
      <c r="CE140" s="175">
        <f>IF(CE121&lt;$E154,$B140*('Invoer - uitgebreid'!$J25+0.5*'Invoer - uitgebreid'!$J26),0)</f>
        <v>0</v>
      </c>
      <c r="CF140" s="175">
        <f>IF(CF121&lt;$E154,$B140*('Invoer - uitgebreid'!$J25+0.5*'Invoer - uitgebreid'!$J26),0)</f>
        <v>0</v>
      </c>
      <c r="CG140" s="175">
        <f>IF(CG121&lt;$E154,$B140*('Invoer - uitgebreid'!$J25+0.5*'Invoer - uitgebreid'!$J26),0)</f>
        <v>0</v>
      </c>
      <c r="CH140" s="175">
        <f>IF(CH121&lt;$E154,$B140*('Invoer - uitgebreid'!$J25+0.5*'Invoer - uitgebreid'!$J26),0)</f>
        <v>0</v>
      </c>
      <c r="CI140" s="175">
        <f>IF(CI121&lt;$E154,$B140*('Invoer - uitgebreid'!$J25+0.5*'Invoer - uitgebreid'!$J26),0)</f>
        <v>0</v>
      </c>
      <c r="CJ140" s="175">
        <f>IF(CJ121&lt;$E154,$B140*('Invoer - uitgebreid'!$J25+0.5*'Invoer - uitgebreid'!$J26),0)</f>
        <v>0</v>
      </c>
      <c r="CK140" s="175">
        <f>IF(CK121&lt;$E154,$B140*('Invoer - uitgebreid'!$J25+0.5*'Invoer - uitgebreid'!$J26),0)</f>
        <v>0</v>
      </c>
      <c r="CL140" s="175">
        <f>IF(CL121&lt;$E154,$B140*('Invoer - uitgebreid'!$J25+0.5*'Invoer - uitgebreid'!$J26),0)</f>
        <v>0</v>
      </c>
      <c r="CM140" s="175">
        <f>IF(CM121&lt;$E154,$B140*('Invoer - uitgebreid'!$J25+0.5*'Invoer - uitgebreid'!$J26),0)</f>
        <v>0</v>
      </c>
      <c r="CN140" s="175">
        <f>IF(CN121&lt;$E154,$B140*('Invoer - uitgebreid'!$J25+0.5*'Invoer - uitgebreid'!$J26),0)</f>
        <v>0</v>
      </c>
      <c r="CO140" s="175">
        <f>IF(CO121&lt;$E154,$B140*('Invoer - uitgebreid'!$J25+0.5*'Invoer - uitgebreid'!$J26),0)</f>
        <v>0</v>
      </c>
      <c r="CP140" s="175">
        <f>IF(CP121&lt;$E154,$B140*('Invoer - uitgebreid'!$J25+0.5*'Invoer - uitgebreid'!$J26),0)</f>
        <v>0</v>
      </c>
      <c r="CQ140" s="175">
        <f>IF(CQ121&lt;$E154,$B140*('Invoer - uitgebreid'!$J25+0.5*'Invoer - uitgebreid'!$J26),0)</f>
        <v>0</v>
      </c>
      <c r="CR140" s="175">
        <f>IF(CR121&lt;$E154,$B140*('Invoer - uitgebreid'!$J25+0.5*'Invoer - uitgebreid'!$J26),0)</f>
        <v>0</v>
      </c>
      <c r="CS140" s="175">
        <f>IF(CS121&lt;$E154,$B140*('Invoer - uitgebreid'!$J25+0.5*'Invoer - uitgebreid'!$J26),0)</f>
        <v>0</v>
      </c>
      <c r="CT140" s="175">
        <f>IF(CT121&lt;$E154,$B140*('Invoer - uitgebreid'!$J25+0.5*'Invoer - uitgebreid'!$J26),0)</f>
        <v>0</v>
      </c>
      <c r="CU140" s="175">
        <f>IF(CU121&lt;$E154,$B140*('Invoer - uitgebreid'!$J25+0.5*'Invoer - uitgebreid'!$J26),0)</f>
        <v>0</v>
      </c>
      <c r="CV140" s="175">
        <f>IF(CV121&lt;$E154,$B140*('Invoer - uitgebreid'!$J25+0.5*'Invoer - uitgebreid'!$J26),0)</f>
        <v>0</v>
      </c>
      <c r="CW140" s="175">
        <f>IF(CW121&lt;$E154,$B140*('Invoer - uitgebreid'!$J25+0.5*'Invoer - uitgebreid'!$J26),0)</f>
        <v>0</v>
      </c>
      <c r="CX140" s="175">
        <f>IF(CX121&lt;$E154,$B140*('Invoer - uitgebreid'!$J25+0.5*'Invoer - uitgebreid'!$J26),0)</f>
        <v>0</v>
      </c>
      <c r="CY140" s="175">
        <f>IF(CY121&lt;$E154,$B140*('Invoer - uitgebreid'!$J25+0.5*'Invoer - uitgebreid'!$J26),0)</f>
        <v>0</v>
      </c>
      <c r="CZ140" s="1"/>
      <c r="DA140" s="1"/>
      <c r="DB140" s="1"/>
      <c r="DC140" s="1"/>
      <c r="DD140" s="1"/>
      <c r="DE140" s="1"/>
      <c r="DF140" s="1"/>
      <c r="DG140" s="1"/>
      <c r="DH140" s="1"/>
      <c r="DI140" s="1"/>
      <c r="DJ140" s="1"/>
      <c r="DK140" s="1"/>
      <c r="DL140" s="1"/>
      <c r="DM140" s="1"/>
    </row>
    <row r="141" spans="1:117" ht="15.75" customHeight="1" x14ac:dyDescent="0.3">
      <c r="A141" s="7" t="s">
        <v>263</v>
      </c>
      <c r="B141" s="174">
        <f>SUM(B139:B140)</f>
        <v>183</v>
      </c>
      <c r="C141" s="7"/>
      <c r="D141" s="176">
        <f t="shared" ref="D141:CY141" si="11">SUM(D139:D140)</f>
        <v>0</v>
      </c>
      <c r="E141" s="176">
        <f t="shared" si="11"/>
        <v>0</v>
      </c>
      <c r="F141" s="176">
        <f t="shared" si="11"/>
        <v>0</v>
      </c>
      <c r="G141" s="176">
        <f t="shared" si="11"/>
        <v>0</v>
      </c>
      <c r="H141" s="176">
        <f t="shared" si="11"/>
        <v>0</v>
      </c>
      <c r="I141" s="176">
        <f t="shared" si="11"/>
        <v>0</v>
      </c>
      <c r="J141" s="176">
        <f t="shared" si="11"/>
        <v>0</v>
      </c>
      <c r="K141" s="176">
        <f t="shared" si="11"/>
        <v>0</v>
      </c>
      <c r="L141" s="176">
        <f t="shared" si="11"/>
        <v>0</v>
      </c>
      <c r="M141" s="176">
        <f t="shared" si="11"/>
        <v>0</v>
      </c>
      <c r="N141" s="176">
        <f t="shared" si="11"/>
        <v>0</v>
      </c>
      <c r="O141" s="176">
        <f t="shared" si="11"/>
        <v>0</v>
      </c>
      <c r="P141" s="176">
        <f t="shared" si="11"/>
        <v>0</v>
      </c>
      <c r="Q141" s="176">
        <f t="shared" si="11"/>
        <v>0</v>
      </c>
      <c r="R141" s="176">
        <f t="shared" si="11"/>
        <v>0</v>
      </c>
      <c r="S141" s="176">
        <f t="shared" si="11"/>
        <v>0</v>
      </c>
      <c r="T141" s="176">
        <f t="shared" si="11"/>
        <v>0</v>
      </c>
      <c r="U141" s="176">
        <f t="shared" si="11"/>
        <v>0</v>
      </c>
      <c r="V141" s="176">
        <f t="shared" si="11"/>
        <v>0</v>
      </c>
      <c r="W141" s="176">
        <f t="shared" si="11"/>
        <v>0</v>
      </c>
      <c r="X141" s="176">
        <f t="shared" si="11"/>
        <v>0</v>
      </c>
      <c r="Y141" s="176">
        <f t="shared" si="11"/>
        <v>0</v>
      </c>
      <c r="Z141" s="176">
        <f t="shared" si="11"/>
        <v>0</v>
      </c>
      <c r="AA141" s="176">
        <f t="shared" si="11"/>
        <v>0</v>
      </c>
      <c r="AB141" s="176">
        <f t="shared" si="11"/>
        <v>0</v>
      </c>
      <c r="AC141" s="176">
        <f t="shared" si="11"/>
        <v>0</v>
      </c>
      <c r="AD141" s="176">
        <f t="shared" si="11"/>
        <v>0</v>
      </c>
      <c r="AE141" s="176">
        <f t="shared" si="11"/>
        <v>0</v>
      </c>
      <c r="AF141" s="176">
        <f t="shared" si="11"/>
        <v>0</v>
      </c>
      <c r="AG141" s="176">
        <f t="shared" si="11"/>
        <v>0</v>
      </c>
      <c r="AH141" s="176">
        <f t="shared" si="11"/>
        <v>0</v>
      </c>
      <c r="AI141" s="176">
        <f t="shared" si="11"/>
        <v>0</v>
      </c>
      <c r="AJ141" s="176">
        <f t="shared" si="11"/>
        <v>0</v>
      </c>
      <c r="AK141" s="176">
        <f t="shared" si="11"/>
        <v>0</v>
      </c>
      <c r="AL141" s="176">
        <f t="shared" si="11"/>
        <v>0</v>
      </c>
      <c r="AM141" s="176">
        <f t="shared" si="11"/>
        <v>0</v>
      </c>
      <c r="AN141" s="176">
        <f t="shared" si="11"/>
        <v>0</v>
      </c>
      <c r="AO141" s="176">
        <f t="shared" si="11"/>
        <v>0</v>
      </c>
      <c r="AP141" s="176">
        <f t="shared" si="11"/>
        <v>0</v>
      </c>
      <c r="AQ141" s="176">
        <f t="shared" si="11"/>
        <v>0</v>
      </c>
      <c r="AR141" s="176">
        <f t="shared" si="11"/>
        <v>0</v>
      </c>
      <c r="AS141" s="176">
        <f t="shared" si="11"/>
        <v>0</v>
      </c>
      <c r="AT141" s="176">
        <f t="shared" si="11"/>
        <v>0</v>
      </c>
      <c r="AU141" s="176">
        <f t="shared" si="11"/>
        <v>0</v>
      </c>
      <c r="AV141" s="176">
        <f t="shared" si="11"/>
        <v>0</v>
      </c>
      <c r="AW141" s="176">
        <f t="shared" si="11"/>
        <v>0</v>
      </c>
      <c r="AX141" s="176">
        <f t="shared" si="11"/>
        <v>0</v>
      </c>
      <c r="AY141" s="176">
        <f t="shared" si="11"/>
        <v>0</v>
      </c>
      <c r="AZ141" s="176">
        <f t="shared" si="11"/>
        <v>0</v>
      </c>
      <c r="BA141" s="176">
        <f t="shared" si="11"/>
        <v>0</v>
      </c>
      <c r="BB141" s="176">
        <f t="shared" si="11"/>
        <v>0</v>
      </c>
      <c r="BC141" s="176">
        <f t="shared" si="11"/>
        <v>0</v>
      </c>
      <c r="BD141" s="176">
        <f t="shared" si="11"/>
        <v>0</v>
      </c>
      <c r="BE141" s="176">
        <f t="shared" si="11"/>
        <v>0</v>
      </c>
      <c r="BF141" s="176">
        <f t="shared" si="11"/>
        <v>0</v>
      </c>
      <c r="BG141" s="176">
        <f t="shared" si="11"/>
        <v>0</v>
      </c>
      <c r="BH141" s="176">
        <f t="shared" si="11"/>
        <v>0</v>
      </c>
      <c r="BI141" s="176">
        <f t="shared" si="11"/>
        <v>0</v>
      </c>
      <c r="BJ141" s="176">
        <f t="shared" si="11"/>
        <v>0</v>
      </c>
      <c r="BK141" s="176">
        <f t="shared" si="11"/>
        <v>0</v>
      </c>
      <c r="BL141" s="176">
        <f t="shared" si="11"/>
        <v>0</v>
      </c>
      <c r="BM141" s="176">
        <f t="shared" si="11"/>
        <v>0</v>
      </c>
      <c r="BN141" s="176">
        <f t="shared" si="11"/>
        <v>0</v>
      </c>
      <c r="BO141" s="176">
        <f t="shared" si="11"/>
        <v>0</v>
      </c>
      <c r="BP141" s="176">
        <f t="shared" si="11"/>
        <v>0</v>
      </c>
      <c r="BQ141" s="176">
        <f t="shared" si="11"/>
        <v>0</v>
      </c>
      <c r="BR141" s="176">
        <f t="shared" si="11"/>
        <v>0</v>
      </c>
      <c r="BS141" s="176">
        <f t="shared" si="11"/>
        <v>0</v>
      </c>
      <c r="BT141" s="176">
        <f t="shared" si="11"/>
        <v>0</v>
      </c>
      <c r="BU141" s="176">
        <f t="shared" si="11"/>
        <v>0</v>
      </c>
      <c r="BV141" s="176">
        <f t="shared" si="11"/>
        <v>0</v>
      </c>
      <c r="BW141" s="176">
        <f t="shared" si="11"/>
        <v>0</v>
      </c>
      <c r="BX141" s="176">
        <f t="shared" si="11"/>
        <v>0</v>
      </c>
      <c r="BY141" s="176">
        <f t="shared" si="11"/>
        <v>0</v>
      </c>
      <c r="BZ141" s="176">
        <f t="shared" si="11"/>
        <v>0</v>
      </c>
      <c r="CA141" s="176">
        <f t="shared" si="11"/>
        <v>0</v>
      </c>
      <c r="CB141" s="176">
        <f t="shared" si="11"/>
        <v>0</v>
      </c>
      <c r="CC141" s="176">
        <f t="shared" si="11"/>
        <v>0</v>
      </c>
      <c r="CD141" s="176">
        <f t="shared" si="11"/>
        <v>0</v>
      </c>
      <c r="CE141" s="176">
        <f t="shared" si="11"/>
        <v>0</v>
      </c>
      <c r="CF141" s="176">
        <f t="shared" si="11"/>
        <v>0</v>
      </c>
      <c r="CG141" s="176">
        <f t="shared" si="11"/>
        <v>0</v>
      </c>
      <c r="CH141" s="176">
        <f t="shared" si="11"/>
        <v>0</v>
      </c>
      <c r="CI141" s="176">
        <f t="shared" si="11"/>
        <v>0</v>
      </c>
      <c r="CJ141" s="176">
        <f t="shared" si="11"/>
        <v>0</v>
      </c>
      <c r="CK141" s="176">
        <f t="shared" si="11"/>
        <v>0</v>
      </c>
      <c r="CL141" s="176">
        <f t="shared" si="11"/>
        <v>0</v>
      </c>
      <c r="CM141" s="176">
        <f t="shared" si="11"/>
        <v>0</v>
      </c>
      <c r="CN141" s="176">
        <f t="shared" si="11"/>
        <v>0</v>
      </c>
      <c r="CO141" s="176">
        <f t="shared" si="11"/>
        <v>0</v>
      </c>
      <c r="CP141" s="176">
        <f t="shared" si="11"/>
        <v>0</v>
      </c>
      <c r="CQ141" s="176">
        <f t="shared" si="11"/>
        <v>0</v>
      </c>
      <c r="CR141" s="176">
        <f t="shared" si="11"/>
        <v>0</v>
      </c>
      <c r="CS141" s="176">
        <f t="shared" si="11"/>
        <v>0</v>
      </c>
      <c r="CT141" s="176">
        <f t="shared" si="11"/>
        <v>0</v>
      </c>
      <c r="CU141" s="176">
        <f t="shared" si="11"/>
        <v>0</v>
      </c>
      <c r="CV141" s="176">
        <f t="shared" si="11"/>
        <v>0</v>
      </c>
      <c r="CW141" s="176">
        <f t="shared" si="11"/>
        <v>0</v>
      </c>
      <c r="CX141" s="176">
        <f t="shared" si="11"/>
        <v>0</v>
      </c>
      <c r="CY141" s="176">
        <f t="shared" si="11"/>
        <v>0</v>
      </c>
      <c r="CZ141" s="1"/>
      <c r="DA141" s="1"/>
      <c r="DB141" s="1"/>
      <c r="DC141" s="1"/>
      <c r="DD141" s="1"/>
      <c r="DE141" s="1"/>
      <c r="DF141" s="1"/>
      <c r="DG141" s="1"/>
      <c r="DH141" s="1"/>
      <c r="DI141" s="1"/>
      <c r="DJ141" s="1"/>
      <c r="DK141" s="1"/>
      <c r="DL141" s="1"/>
      <c r="DM141" s="1"/>
    </row>
    <row r="142" spans="1:117"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row>
    <row r="143" spans="1:117" ht="15.75" customHeight="1" x14ac:dyDescent="0.3">
      <c r="A143" s="7" t="s">
        <v>198</v>
      </c>
      <c r="B143" s="7"/>
      <c r="C143" s="7"/>
      <c r="D143" s="176">
        <f t="shared" ref="D143:CY143" si="12">SUM(D136,D141)</f>
        <v>0</v>
      </c>
      <c r="E143" s="176">
        <f t="shared" si="12"/>
        <v>0</v>
      </c>
      <c r="F143" s="176">
        <f t="shared" si="12"/>
        <v>0</v>
      </c>
      <c r="G143" s="176">
        <f t="shared" si="12"/>
        <v>0</v>
      </c>
      <c r="H143" s="176">
        <f t="shared" si="12"/>
        <v>0</v>
      </c>
      <c r="I143" s="176">
        <f t="shared" si="12"/>
        <v>0</v>
      </c>
      <c r="J143" s="176">
        <f t="shared" si="12"/>
        <v>0</v>
      </c>
      <c r="K143" s="176">
        <f t="shared" si="12"/>
        <v>0</v>
      </c>
      <c r="L143" s="176">
        <f t="shared" si="12"/>
        <v>0</v>
      </c>
      <c r="M143" s="176">
        <f t="shared" si="12"/>
        <v>0</v>
      </c>
      <c r="N143" s="176">
        <f t="shared" si="12"/>
        <v>0</v>
      </c>
      <c r="O143" s="176">
        <f t="shared" si="12"/>
        <v>0</v>
      </c>
      <c r="P143" s="176">
        <f t="shared" si="12"/>
        <v>0</v>
      </c>
      <c r="Q143" s="176">
        <f t="shared" si="12"/>
        <v>0</v>
      </c>
      <c r="R143" s="176">
        <f t="shared" si="12"/>
        <v>0</v>
      </c>
      <c r="S143" s="176">
        <f t="shared" si="12"/>
        <v>0</v>
      </c>
      <c r="T143" s="176">
        <f t="shared" si="12"/>
        <v>0</v>
      </c>
      <c r="U143" s="176">
        <f t="shared" si="12"/>
        <v>0</v>
      </c>
      <c r="V143" s="176">
        <f t="shared" si="12"/>
        <v>0</v>
      </c>
      <c r="W143" s="176">
        <f t="shared" si="12"/>
        <v>0</v>
      </c>
      <c r="X143" s="176">
        <f t="shared" si="12"/>
        <v>0</v>
      </c>
      <c r="Y143" s="176">
        <f t="shared" si="12"/>
        <v>0</v>
      </c>
      <c r="Z143" s="176">
        <f t="shared" si="12"/>
        <v>0</v>
      </c>
      <c r="AA143" s="176">
        <f t="shared" si="12"/>
        <v>0</v>
      </c>
      <c r="AB143" s="176">
        <f t="shared" si="12"/>
        <v>0</v>
      </c>
      <c r="AC143" s="176">
        <f t="shared" si="12"/>
        <v>0</v>
      </c>
      <c r="AD143" s="176">
        <f t="shared" si="12"/>
        <v>0</v>
      </c>
      <c r="AE143" s="176">
        <f t="shared" si="12"/>
        <v>0</v>
      </c>
      <c r="AF143" s="176">
        <f t="shared" si="12"/>
        <v>0</v>
      </c>
      <c r="AG143" s="176">
        <f t="shared" si="12"/>
        <v>0</v>
      </c>
      <c r="AH143" s="176">
        <f t="shared" si="12"/>
        <v>0</v>
      </c>
      <c r="AI143" s="176">
        <f t="shared" si="12"/>
        <v>0</v>
      </c>
      <c r="AJ143" s="176">
        <f t="shared" si="12"/>
        <v>0</v>
      </c>
      <c r="AK143" s="176">
        <f t="shared" si="12"/>
        <v>0</v>
      </c>
      <c r="AL143" s="176">
        <f t="shared" si="12"/>
        <v>0</v>
      </c>
      <c r="AM143" s="176">
        <f t="shared" si="12"/>
        <v>0</v>
      </c>
      <c r="AN143" s="176">
        <f t="shared" si="12"/>
        <v>0</v>
      </c>
      <c r="AO143" s="176">
        <f t="shared" si="12"/>
        <v>0</v>
      </c>
      <c r="AP143" s="176">
        <f t="shared" si="12"/>
        <v>0</v>
      </c>
      <c r="AQ143" s="176">
        <f t="shared" si="12"/>
        <v>0</v>
      </c>
      <c r="AR143" s="176">
        <f t="shared" si="12"/>
        <v>0</v>
      </c>
      <c r="AS143" s="176">
        <f t="shared" si="12"/>
        <v>0</v>
      </c>
      <c r="AT143" s="176">
        <f t="shared" si="12"/>
        <v>0</v>
      </c>
      <c r="AU143" s="176">
        <f t="shared" si="12"/>
        <v>0</v>
      </c>
      <c r="AV143" s="176">
        <f t="shared" si="12"/>
        <v>0</v>
      </c>
      <c r="AW143" s="176">
        <f t="shared" si="12"/>
        <v>0</v>
      </c>
      <c r="AX143" s="176">
        <f t="shared" si="12"/>
        <v>0</v>
      </c>
      <c r="AY143" s="176">
        <f t="shared" si="12"/>
        <v>0</v>
      </c>
      <c r="AZ143" s="176">
        <f t="shared" si="12"/>
        <v>0</v>
      </c>
      <c r="BA143" s="176">
        <f t="shared" si="12"/>
        <v>0</v>
      </c>
      <c r="BB143" s="176">
        <f t="shared" si="12"/>
        <v>0</v>
      </c>
      <c r="BC143" s="176">
        <f t="shared" si="12"/>
        <v>0</v>
      </c>
      <c r="BD143" s="176">
        <f t="shared" si="12"/>
        <v>0</v>
      </c>
      <c r="BE143" s="176">
        <f t="shared" si="12"/>
        <v>0</v>
      </c>
      <c r="BF143" s="176">
        <f t="shared" si="12"/>
        <v>0</v>
      </c>
      <c r="BG143" s="176">
        <f t="shared" si="12"/>
        <v>0</v>
      </c>
      <c r="BH143" s="176">
        <f t="shared" si="12"/>
        <v>0</v>
      </c>
      <c r="BI143" s="176">
        <f t="shared" si="12"/>
        <v>0</v>
      </c>
      <c r="BJ143" s="176">
        <f t="shared" si="12"/>
        <v>0</v>
      </c>
      <c r="BK143" s="176">
        <f t="shared" si="12"/>
        <v>0</v>
      </c>
      <c r="BL143" s="176">
        <f t="shared" si="12"/>
        <v>0</v>
      </c>
      <c r="BM143" s="176">
        <f t="shared" si="12"/>
        <v>0</v>
      </c>
      <c r="BN143" s="176">
        <f t="shared" si="12"/>
        <v>0</v>
      </c>
      <c r="BO143" s="176">
        <f t="shared" si="12"/>
        <v>0</v>
      </c>
      <c r="BP143" s="176">
        <f t="shared" si="12"/>
        <v>0</v>
      </c>
      <c r="BQ143" s="176">
        <f t="shared" si="12"/>
        <v>0</v>
      </c>
      <c r="BR143" s="176">
        <f t="shared" si="12"/>
        <v>0</v>
      </c>
      <c r="BS143" s="176">
        <f t="shared" si="12"/>
        <v>0</v>
      </c>
      <c r="BT143" s="176">
        <f t="shared" si="12"/>
        <v>0</v>
      </c>
      <c r="BU143" s="176">
        <f t="shared" si="12"/>
        <v>0</v>
      </c>
      <c r="BV143" s="176">
        <f t="shared" si="12"/>
        <v>0</v>
      </c>
      <c r="BW143" s="176">
        <f t="shared" si="12"/>
        <v>0</v>
      </c>
      <c r="BX143" s="176">
        <f t="shared" si="12"/>
        <v>0</v>
      </c>
      <c r="BY143" s="176">
        <f t="shared" si="12"/>
        <v>0</v>
      </c>
      <c r="BZ143" s="176">
        <f t="shared" si="12"/>
        <v>0</v>
      </c>
      <c r="CA143" s="176">
        <f t="shared" si="12"/>
        <v>0</v>
      </c>
      <c r="CB143" s="176">
        <f t="shared" si="12"/>
        <v>0</v>
      </c>
      <c r="CC143" s="176">
        <f t="shared" si="12"/>
        <v>0</v>
      </c>
      <c r="CD143" s="176">
        <f t="shared" si="12"/>
        <v>0</v>
      </c>
      <c r="CE143" s="176">
        <f t="shared" si="12"/>
        <v>0</v>
      </c>
      <c r="CF143" s="176">
        <f t="shared" si="12"/>
        <v>0</v>
      </c>
      <c r="CG143" s="176">
        <f t="shared" si="12"/>
        <v>0</v>
      </c>
      <c r="CH143" s="176">
        <f t="shared" si="12"/>
        <v>0</v>
      </c>
      <c r="CI143" s="176">
        <f t="shared" si="12"/>
        <v>0</v>
      </c>
      <c r="CJ143" s="176">
        <f t="shared" si="12"/>
        <v>0</v>
      </c>
      <c r="CK143" s="176">
        <f t="shared" si="12"/>
        <v>0</v>
      </c>
      <c r="CL143" s="176">
        <f t="shared" si="12"/>
        <v>0</v>
      </c>
      <c r="CM143" s="176">
        <f t="shared" si="12"/>
        <v>0</v>
      </c>
      <c r="CN143" s="176">
        <f t="shared" si="12"/>
        <v>0</v>
      </c>
      <c r="CO143" s="176">
        <f t="shared" si="12"/>
        <v>0</v>
      </c>
      <c r="CP143" s="176">
        <f t="shared" si="12"/>
        <v>0</v>
      </c>
      <c r="CQ143" s="176">
        <f t="shared" si="12"/>
        <v>0</v>
      </c>
      <c r="CR143" s="176">
        <f t="shared" si="12"/>
        <v>0</v>
      </c>
      <c r="CS143" s="176">
        <f t="shared" si="12"/>
        <v>0</v>
      </c>
      <c r="CT143" s="176">
        <f t="shared" si="12"/>
        <v>0</v>
      </c>
      <c r="CU143" s="176">
        <f t="shared" si="12"/>
        <v>0</v>
      </c>
      <c r="CV143" s="176">
        <f t="shared" si="12"/>
        <v>0</v>
      </c>
      <c r="CW143" s="176">
        <f t="shared" si="12"/>
        <v>0</v>
      </c>
      <c r="CX143" s="176">
        <f t="shared" si="12"/>
        <v>0</v>
      </c>
      <c r="CY143" s="176">
        <f t="shared" si="12"/>
        <v>0</v>
      </c>
      <c r="CZ143" s="1"/>
      <c r="DA143" s="1"/>
      <c r="DB143" s="1"/>
      <c r="DC143" s="1"/>
      <c r="DD143" s="1"/>
      <c r="DE143" s="1"/>
      <c r="DF143" s="1"/>
      <c r="DG143" s="1"/>
      <c r="DH143" s="1"/>
      <c r="DI143" s="1"/>
      <c r="DJ143" s="1"/>
      <c r="DK143" s="1"/>
      <c r="DL143" s="1"/>
      <c r="DM143" s="1"/>
    </row>
    <row r="144" spans="1:117"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row>
    <row r="145" spans="1:117" ht="15.75" customHeight="1" x14ac:dyDescent="0.35">
      <c r="A145" s="10" t="s">
        <v>264</v>
      </c>
      <c r="B145" s="10"/>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row>
    <row r="146" spans="1:117" ht="15.75" customHeight="1" x14ac:dyDescent="0.3">
      <c r="A146" s="14" t="s">
        <v>296</v>
      </c>
      <c r="B146" s="194">
        <f>'Invoer - uitgebreid'!J24+0.5*'Invoer - uitgebreid'!$J26</f>
        <v>0</v>
      </c>
      <c r="C146" s="1"/>
      <c r="D146" s="1" t="s">
        <v>266</v>
      </c>
      <c r="E146" s="194">
        <f>'Economische variabelen'!E218</f>
        <v>30</v>
      </c>
      <c r="F146" s="1"/>
      <c r="G146" s="1"/>
      <c r="H146" s="20"/>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row>
    <row r="147" spans="1:117" ht="15.75" customHeight="1" x14ac:dyDescent="0.3">
      <c r="A147" s="14"/>
      <c r="B147" s="194"/>
      <c r="C147" s="1"/>
      <c r="D147" s="1" t="s">
        <v>208</v>
      </c>
      <c r="E147" s="19">
        <f>B150*B149</f>
        <v>0</v>
      </c>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row>
    <row r="148" spans="1:117" ht="15.75" customHeight="1" x14ac:dyDescent="0.3">
      <c r="A148" s="14" t="s">
        <v>297</v>
      </c>
      <c r="B148" s="194">
        <f>'Economische variabelen'!E216*'Economische variabelen'!E219</f>
        <v>356</v>
      </c>
      <c r="C148" s="1"/>
      <c r="D148" s="1" t="s">
        <v>269</v>
      </c>
      <c r="E148" s="19">
        <f>E147-C124-SUM(D136:CY136)</f>
        <v>0</v>
      </c>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row>
    <row r="149" spans="1:117" ht="15.75" customHeight="1" x14ac:dyDescent="0.3">
      <c r="A149" s="14" t="s">
        <v>268</v>
      </c>
      <c r="B149" s="13">
        <f>B146*B148</f>
        <v>0</v>
      </c>
      <c r="C149" s="1"/>
      <c r="D149" s="1" t="s">
        <v>271</v>
      </c>
      <c r="E149" s="19">
        <f>IF(B146&gt;0,E148/B146,0)</f>
        <v>0</v>
      </c>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row>
    <row r="150" spans="1:117" ht="15.75" customHeight="1" x14ac:dyDescent="0.3">
      <c r="A150" s="14" t="s">
        <v>270</v>
      </c>
      <c r="B150" s="174">
        <f>'Economische variabelen'!E217</f>
        <v>40.770000000000003</v>
      </c>
      <c r="C150" s="1"/>
      <c r="D150" s="1" t="s">
        <v>272</v>
      </c>
      <c r="E150" s="19">
        <f>E149/E146</f>
        <v>0</v>
      </c>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row>
    <row r="151" spans="1:117" ht="15.75" customHeight="1" x14ac:dyDescent="0.3">
      <c r="A151" s="1"/>
      <c r="B151" s="20"/>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row>
    <row r="152" spans="1:117"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row>
    <row r="153" spans="1:117" ht="15.75" customHeight="1" x14ac:dyDescent="0.35">
      <c r="A153" s="10" t="s">
        <v>273</v>
      </c>
      <c r="B153" s="10"/>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row>
    <row r="154" spans="1:117" ht="15.75" customHeight="1" x14ac:dyDescent="0.3">
      <c r="A154" s="14" t="s">
        <v>274</v>
      </c>
      <c r="B154" s="194">
        <f>'Invoer - uitgebreid'!$J25+0.5*'Invoer - uitgebreid'!$J26</f>
        <v>0</v>
      </c>
      <c r="C154" s="1"/>
      <c r="D154" s="1" t="s">
        <v>266</v>
      </c>
      <c r="E154" s="194">
        <f>'Economische variabelen'!E229</f>
        <v>70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row>
    <row r="155" spans="1:117" ht="15.75" customHeight="1" x14ac:dyDescent="0.3">
      <c r="A155" s="14"/>
      <c r="B155" s="194"/>
      <c r="C155" s="1"/>
      <c r="D155" s="1" t="s">
        <v>208</v>
      </c>
      <c r="E155" s="19">
        <f>B157*B158</f>
        <v>0</v>
      </c>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row>
    <row r="156" spans="1:117" ht="15.75" customHeight="1" x14ac:dyDescent="0.3">
      <c r="A156" s="14" t="s">
        <v>297</v>
      </c>
      <c r="B156" s="194">
        <f>'Economische variabelen'!E227*'Economische variabelen'!E230</f>
        <v>368</v>
      </c>
      <c r="C156" s="1"/>
      <c r="D156" s="1" t="s">
        <v>269</v>
      </c>
      <c r="E156" s="19">
        <f>E155-C130-SUM(D141:CY141)</f>
        <v>0</v>
      </c>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row>
    <row r="157" spans="1:117" ht="15.75" customHeight="1" x14ac:dyDescent="0.3">
      <c r="A157" s="14" t="s">
        <v>268</v>
      </c>
      <c r="B157" s="13">
        <f>B156*B154</f>
        <v>0</v>
      </c>
      <c r="C157" s="1"/>
      <c r="D157" s="1" t="s">
        <v>271</v>
      </c>
      <c r="E157" s="19">
        <f>IF(B154&gt;0,E156/B154,0)</f>
        <v>0</v>
      </c>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row>
    <row r="158" spans="1:117" ht="15.75" customHeight="1" x14ac:dyDescent="0.3">
      <c r="A158" s="14" t="s">
        <v>270</v>
      </c>
      <c r="B158" s="174">
        <f>'Economische variabelen'!E228</f>
        <v>107</v>
      </c>
      <c r="C158" s="1"/>
      <c r="D158" s="1" t="s">
        <v>272</v>
      </c>
      <c r="E158" s="19">
        <f>E157/E154</f>
        <v>0</v>
      </c>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row>
    <row r="159" spans="1:117"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row>
    <row r="160" spans="1:117" ht="15.75" customHeight="1" x14ac:dyDescent="0.35">
      <c r="A160" s="10" t="s">
        <v>207</v>
      </c>
      <c r="B160" s="10"/>
      <c r="C160" s="11">
        <v>0</v>
      </c>
      <c r="D160" s="11">
        <v>1</v>
      </c>
      <c r="E160" s="11">
        <v>2</v>
      </c>
      <c r="F160" s="11">
        <v>3</v>
      </c>
      <c r="G160" s="11">
        <v>4</v>
      </c>
      <c r="H160" s="11">
        <v>5</v>
      </c>
      <c r="I160" s="11">
        <v>6</v>
      </c>
      <c r="J160" s="11">
        <v>7</v>
      </c>
      <c r="K160" s="11">
        <v>8</v>
      </c>
      <c r="L160" s="11">
        <v>9</v>
      </c>
      <c r="M160" s="11">
        <v>10</v>
      </c>
      <c r="N160" s="11">
        <v>11</v>
      </c>
      <c r="O160" s="11">
        <v>12</v>
      </c>
      <c r="P160" s="11">
        <v>13</v>
      </c>
      <c r="Q160" s="11">
        <v>14</v>
      </c>
      <c r="R160" s="11">
        <v>15</v>
      </c>
      <c r="S160" s="11">
        <v>16</v>
      </c>
      <c r="T160" s="11">
        <v>17</v>
      </c>
      <c r="U160" s="11">
        <v>18</v>
      </c>
      <c r="V160" s="11">
        <v>19</v>
      </c>
      <c r="W160" s="11">
        <v>20</v>
      </c>
      <c r="X160" s="11">
        <v>21</v>
      </c>
      <c r="Y160" s="11">
        <v>22</v>
      </c>
      <c r="Z160" s="11">
        <v>23</v>
      </c>
      <c r="AA160" s="11">
        <v>24</v>
      </c>
      <c r="AB160" s="11">
        <v>25</v>
      </c>
      <c r="AC160" s="11">
        <v>26</v>
      </c>
      <c r="AD160" s="11">
        <v>27</v>
      </c>
      <c r="AE160" s="11">
        <v>28</v>
      </c>
      <c r="AF160" s="11">
        <v>29</v>
      </c>
      <c r="AG160" s="11">
        <v>30</v>
      </c>
      <c r="AH160" s="11">
        <v>31</v>
      </c>
      <c r="AI160" s="11">
        <v>32</v>
      </c>
      <c r="AJ160" s="11">
        <v>33</v>
      </c>
      <c r="AK160" s="11">
        <v>34</v>
      </c>
      <c r="AL160" s="11">
        <v>35</v>
      </c>
      <c r="AM160" s="11">
        <v>36</v>
      </c>
      <c r="AN160" s="11">
        <v>37</v>
      </c>
      <c r="AO160" s="11">
        <v>38</v>
      </c>
      <c r="AP160" s="11">
        <v>39</v>
      </c>
      <c r="AQ160" s="11">
        <v>40</v>
      </c>
      <c r="AR160" s="11">
        <v>41</v>
      </c>
      <c r="AS160" s="11">
        <v>42</v>
      </c>
      <c r="AT160" s="11">
        <v>43</v>
      </c>
      <c r="AU160" s="11">
        <v>44</v>
      </c>
      <c r="AV160" s="11">
        <v>45</v>
      </c>
      <c r="AW160" s="11">
        <v>46</v>
      </c>
      <c r="AX160" s="11">
        <v>47</v>
      </c>
      <c r="AY160" s="11">
        <v>48</v>
      </c>
      <c r="AZ160" s="11">
        <v>49</v>
      </c>
      <c r="BA160" s="11">
        <v>50</v>
      </c>
      <c r="BB160" s="11">
        <v>51</v>
      </c>
      <c r="BC160" s="11">
        <v>52</v>
      </c>
      <c r="BD160" s="11">
        <v>53</v>
      </c>
      <c r="BE160" s="11">
        <v>54</v>
      </c>
      <c r="BF160" s="11">
        <v>55</v>
      </c>
      <c r="BG160" s="11">
        <v>56</v>
      </c>
      <c r="BH160" s="11">
        <v>57</v>
      </c>
      <c r="BI160" s="11">
        <v>58</v>
      </c>
      <c r="BJ160" s="11">
        <v>59</v>
      </c>
      <c r="BK160" s="11">
        <v>60</v>
      </c>
      <c r="BL160" s="11">
        <v>61</v>
      </c>
      <c r="BM160" s="11">
        <v>62</v>
      </c>
      <c r="BN160" s="11">
        <v>63</v>
      </c>
      <c r="BO160" s="11">
        <v>64</v>
      </c>
      <c r="BP160" s="11">
        <v>65</v>
      </c>
      <c r="BQ160" s="11">
        <v>66</v>
      </c>
      <c r="BR160" s="11">
        <v>67</v>
      </c>
      <c r="BS160" s="11">
        <v>68</v>
      </c>
      <c r="BT160" s="11">
        <v>69</v>
      </c>
      <c r="BU160" s="11">
        <v>70</v>
      </c>
      <c r="BV160" s="11">
        <v>71</v>
      </c>
      <c r="BW160" s="11">
        <v>72</v>
      </c>
      <c r="BX160" s="11">
        <v>73</v>
      </c>
      <c r="BY160" s="11">
        <v>74</v>
      </c>
      <c r="BZ160" s="11">
        <v>75</v>
      </c>
      <c r="CA160" s="11">
        <v>76</v>
      </c>
      <c r="CB160" s="11">
        <v>77</v>
      </c>
      <c r="CC160" s="11">
        <v>78</v>
      </c>
      <c r="CD160" s="11">
        <v>79</v>
      </c>
      <c r="CE160" s="11">
        <v>80</v>
      </c>
      <c r="CF160" s="11">
        <v>81</v>
      </c>
      <c r="CG160" s="11">
        <v>82</v>
      </c>
      <c r="CH160" s="11">
        <v>83</v>
      </c>
      <c r="CI160" s="11">
        <v>84</v>
      </c>
      <c r="CJ160" s="11">
        <v>85</v>
      </c>
      <c r="CK160" s="11">
        <v>86</v>
      </c>
      <c r="CL160" s="11">
        <v>87</v>
      </c>
      <c r="CM160" s="11">
        <v>88</v>
      </c>
      <c r="CN160" s="11">
        <v>89</v>
      </c>
      <c r="CO160" s="11">
        <v>90</v>
      </c>
      <c r="CP160" s="11">
        <v>91</v>
      </c>
      <c r="CQ160" s="11">
        <v>92</v>
      </c>
      <c r="CR160" s="11">
        <v>93</v>
      </c>
      <c r="CS160" s="11">
        <v>94</v>
      </c>
      <c r="CT160" s="11">
        <v>95</v>
      </c>
      <c r="CU160" s="11">
        <v>96</v>
      </c>
      <c r="CV160" s="11">
        <v>97</v>
      </c>
      <c r="CW160" s="11">
        <v>98</v>
      </c>
      <c r="CX160" s="11">
        <v>99</v>
      </c>
      <c r="CY160" s="11">
        <v>100</v>
      </c>
      <c r="CZ160" s="1"/>
      <c r="DA160" s="1"/>
      <c r="DB160" s="1"/>
      <c r="DC160" s="1"/>
      <c r="DD160" s="1"/>
      <c r="DE160" s="1"/>
      <c r="DF160" s="1"/>
      <c r="DG160" s="1"/>
      <c r="DH160" s="1"/>
      <c r="DI160" s="1"/>
      <c r="DJ160" s="1"/>
      <c r="DK160" s="1"/>
      <c r="DL160" s="1"/>
      <c r="DM160" s="1"/>
    </row>
    <row r="161" spans="1:117" ht="15.75" customHeight="1" x14ac:dyDescent="0.3">
      <c r="A161" s="14" t="s">
        <v>99</v>
      </c>
      <c r="B161" s="1"/>
      <c r="C161" s="175">
        <f t="shared" ref="C161:CY161" si="13">IF(C121=$E146,$E147,0)+IF(C121=$E154,$E157,0)</f>
        <v>0</v>
      </c>
      <c r="D161" s="175">
        <f t="shared" si="13"/>
        <v>0</v>
      </c>
      <c r="E161" s="175">
        <f t="shared" si="13"/>
        <v>0</v>
      </c>
      <c r="F161" s="175">
        <f t="shared" si="13"/>
        <v>0</v>
      </c>
      <c r="G161" s="175">
        <f t="shared" si="13"/>
        <v>0</v>
      </c>
      <c r="H161" s="175">
        <f t="shared" si="13"/>
        <v>0</v>
      </c>
      <c r="I161" s="175">
        <f t="shared" si="13"/>
        <v>0</v>
      </c>
      <c r="J161" s="175">
        <f t="shared" si="13"/>
        <v>0</v>
      </c>
      <c r="K161" s="175">
        <f t="shared" si="13"/>
        <v>0</v>
      </c>
      <c r="L161" s="175">
        <f t="shared" si="13"/>
        <v>0</v>
      </c>
      <c r="M161" s="175">
        <f t="shared" si="13"/>
        <v>0</v>
      </c>
      <c r="N161" s="175">
        <f t="shared" si="13"/>
        <v>0</v>
      </c>
      <c r="O161" s="175">
        <f t="shared" si="13"/>
        <v>0</v>
      </c>
      <c r="P161" s="175">
        <f t="shared" si="13"/>
        <v>0</v>
      </c>
      <c r="Q161" s="175">
        <f t="shared" si="13"/>
        <v>0</v>
      </c>
      <c r="R161" s="175">
        <f t="shared" si="13"/>
        <v>0</v>
      </c>
      <c r="S161" s="175">
        <f t="shared" si="13"/>
        <v>0</v>
      </c>
      <c r="T161" s="175">
        <f t="shared" si="13"/>
        <v>0</v>
      </c>
      <c r="U161" s="175">
        <f t="shared" si="13"/>
        <v>0</v>
      </c>
      <c r="V161" s="175">
        <f t="shared" si="13"/>
        <v>0</v>
      </c>
      <c r="W161" s="175">
        <f t="shared" si="13"/>
        <v>0</v>
      </c>
      <c r="X161" s="175">
        <f t="shared" si="13"/>
        <v>0</v>
      </c>
      <c r="Y161" s="175">
        <f t="shared" si="13"/>
        <v>0</v>
      </c>
      <c r="Z161" s="175">
        <f t="shared" si="13"/>
        <v>0</v>
      </c>
      <c r="AA161" s="175">
        <f t="shared" si="13"/>
        <v>0</v>
      </c>
      <c r="AB161" s="175">
        <f t="shared" si="13"/>
        <v>0</v>
      </c>
      <c r="AC161" s="175">
        <f t="shared" si="13"/>
        <v>0</v>
      </c>
      <c r="AD161" s="175">
        <f t="shared" si="13"/>
        <v>0</v>
      </c>
      <c r="AE161" s="175">
        <f t="shared" si="13"/>
        <v>0</v>
      </c>
      <c r="AF161" s="175">
        <f t="shared" si="13"/>
        <v>0</v>
      </c>
      <c r="AG161" s="175">
        <f t="shared" si="13"/>
        <v>0</v>
      </c>
      <c r="AH161" s="175">
        <f t="shared" si="13"/>
        <v>0</v>
      </c>
      <c r="AI161" s="175">
        <f t="shared" si="13"/>
        <v>0</v>
      </c>
      <c r="AJ161" s="175">
        <f t="shared" si="13"/>
        <v>0</v>
      </c>
      <c r="AK161" s="175">
        <f t="shared" si="13"/>
        <v>0</v>
      </c>
      <c r="AL161" s="175">
        <f t="shared" si="13"/>
        <v>0</v>
      </c>
      <c r="AM161" s="175">
        <f t="shared" si="13"/>
        <v>0</v>
      </c>
      <c r="AN161" s="175">
        <f t="shared" si="13"/>
        <v>0</v>
      </c>
      <c r="AO161" s="175">
        <f t="shared" si="13"/>
        <v>0</v>
      </c>
      <c r="AP161" s="175">
        <f t="shared" si="13"/>
        <v>0</v>
      </c>
      <c r="AQ161" s="175">
        <f t="shared" si="13"/>
        <v>0</v>
      </c>
      <c r="AR161" s="175">
        <f t="shared" si="13"/>
        <v>0</v>
      </c>
      <c r="AS161" s="175">
        <f t="shared" si="13"/>
        <v>0</v>
      </c>
      <c r="AT161" s="175">
        <f t="shared" si="13"/>
        <v>0</v>
      </c>
      <c r="AU161" s="175">
        <f t="shared" si="13"/>
        <v>0</v>
      </c>
      <c r="AV161" s="175">
        <f t="shared" si="13"/>
        <v>0</v>
      </c>
      <c r="AW161" s="175">
        <f t="shared" si="13"/>
        <v>0</v>
      </c>
      <c r="AX161" s="175">
        <f t="shared" si="13"/>
        <v>0</v>
      </c>
      <c r="AY161" s="175">
        <f t="shared" si="13"/>
        <v>0</v>
      </c>
      <c r="AZ161" s="175">
        <f t="shared" si="13"/>
        <v>0</v>
      </c>
      <c r="BA161" s="175">
        <f t="shared" si="13"/>
        <v>0</v>
      </c>
      <c r="BB161" s="175">
        <f t="shared" si="13"/>
        <v>0</v>
      </c>
      <c r="BC161" s="175">
        <f t="shared" si="13"/>
        <v>0</v>
      </c>
      <c r="BD161" s="175">
        <f t="shared" si="13"/>
        <v>0</v>
      </c>
      <c r="BE161" s="175">
        <f t="shared" si="13"/>
        <v>0</v>
      </c>
      <c r="BF161" s="175">
        <f t="shared" si="13"/>
        <v>0</v>
      </c>
      <c r="BG161" s="175">
        <f t="shared" si="13"/>
        <v>0</v>
      </c>
      <c r="BH161" s="175">
        <f t="shared" si="13"/>
        <v>0</v>
      </c>
      <c r="BI161" s="175">
        <f t="shared" si="13"/>
        <v>0</v>
      </c>
      <c r="BJ161" s="175">
        <f t="shared" si="13"/>
        <v>0</v>
      </c>
      <c r="BK161" s="175">
        <f t="shared" si="13"/>
        <v>0</v>
      </c>
      <c r="BL161" s="175">
        <f t="shared" si="13"/>
        <v>0</v>
      </c>
      <c r="BM161" s="175">
        <f t="shared" si="13"/>
        <v>0</v>
      </c>
      <c r="BN161" s="175">
        <f t="shared" si="13"/>
        <v>0</v>
      </c>
      <c r="BO161" s="175">
        <f t="shared" si="13"/>
        <v>0</v>
      </c>
      <c r="BP161" s="175">
        <f t="shared" si="13"/>
        <v>0</v>
      </c>
      <c r="BQ161" s="175">
        <f t="shared" si="13"/>
        <v>0</v>
      </c>
      <c r="BR161" s="175">
        <f t="shared" si="13"/>
        <v>0</v>
      </c>
      <c r="BS161" s="175">
        <f t="shared" si="13"/>
        <v>0</v>
      </c>
      <c r="BT161" s="175">
        <f t="shared" si="13"/>
        <v>0</v>
      </c>
      <c r="BU161" s="175">
        <f t="shared" si="13"/>
        <v>0</v>
      </c>
      <c r="BV161" s="175">
        <f t="shared" si="13"/>
        <v>0</v>
      </c>
      <c r="BW161" s="175">
        <f t="shared" si="13"/>
        <v>0</v>
      </c>
      <c r="BX161" s="175">
        <f t="shared" si="13"/>
        <v>0</v>
      </c>
      <c r="BY161" s="175">
        <f t="shared" si="13"/>
        <v>0</v>
      </c>
      <c r="BZ161" s="175">
        <f t="shared" si="13"/>
        <v>0</v>
      </c>
      <c r="CA161" s="175">
        <f t="shared" si="13"/>
        <v>0</v>
      </c>
      <c r="CB161" s="175">
        <f t="shared" si="13"/>
        <v>0</v>
      </c>
      <c r="CC161" s="175">
        <f t="shared" si="13"/>
        <v>0</v>
      </c>
      <c r="CD161" s="175">
        <f t="shared" si="13"/>
        <v>0</v>
      </c>
      <c r="CE161" s="175">
        <f t="shared" si="13"/>
        <v>0</v>
      </c>
      <c r="CF161" s="175">
        <f t="shared" si="13"/>
        <v>0</v>
      </c>
      <c r="CG161" s="175">
        <f t="shared" si="13"/>
        <v>0</v>
      </c>
      <c r="CH161" s="175">
        <f t="shared" si="13"/>
        <v>0</v>
      </c>
      <c r="CI161" s="175">
        <f t="shared" si="13"/>
        <v>0</v>
      </c>
      <c r="CJ161" s="175">
        <f t="shared" si="13"/>
        <v>0</v>
      </c>
      <c r="CK161" s="175">
        <f t="shared" si="13"/>
        <v>0</v>
      </c>
      <c r="CL161" s="175">
        <f t="shared" si="13"/>
        <v>0</v>
      </c>
      <c r="CM161" s="175">
        <f t="shared" si="13"/>
        <v>0</v>
      </c>
      <c r="CN161" s="175">
        <f t="shared" si="13"/>
        <v>0</v>
      </c>
      <c r="CO161" s="175">
        <f t="shared" si="13"/>
        <v>0</v>
      </c>
      <c r="CP161" s="175">
        <f t="shared" si="13"/>
        <v>0</v>
      </c>
      <c r="CQ161" s="175">
        <f t="shared" si="13"/>
        <v>0</v>
      </c>
      <c r="CR161" s="175">
        <f t="shared" si="13"/>
        <v>0</v>
      </c>
      <c r="CS161" s="175">
        <f t="shared" si="13"/>
        <v>0</v>
      </c>
      <c r="CT161" s="175">
        <f t="shared" si="13"/>
        <v>0</v>
      </c>
      <c r="CU161" s="175">
        <f t="shared" si="13"/>
        <v>0</v>
      </c>
      <c r="CV161" s="175">
        <f t="shared" si="13"/>
        <v>0</v>
      </c>
      <c r="CW161" s="175">
        <f t="shared" si="13"/>
        <v>0</v>
      </c>
      <c r="CX161" s="175">
        <f t="shared" si="13"/>
        <v>0</v>
      </c>
      <c r="CY161" s="175">
        <f t="shared" si="13"/>
        <v>0</v>
      </c>
      <c r="CZ161" s="1"/>
      <c r="DA161" s="1"/>
      <c r="DB161" s="1"/>
      <c r="DC161" s="1"/>
      <c r="DD161" s="1"/>
      <c r="DE161" s="1"/>
      <c r="DF161" s="1"/>
      <c r="DG161" s="1"/>
      <c r="DH161" s="1"/>
      <c r="DI161" s="1"/>
      <c r="DJ161" s="1"/>
      <c r="DK161" s="1"/>
      <c r="DL161" s="1"/>
      <c r="DM161" s="1"/>
    </row>
    <row r="162" spans="1:117" ht="15.75" customHeight="1" x14ac:dyDescent="0.3">
      <c r="A162" s="14" t="s">
        <v>275</v>
      </c>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row>
    <row r="163" spans="1:117"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row>
    <row r="164" spans="1:117" ht="15.75" customHeight="1" x14ac:dyDescent="0.35">
      <c r="A164" s="10" t="s">
        <v>276</v>
      </c>
      <c r="B164" s="10"/>
      <c r="C164" s="11">
        <v>0</v>
      </c>
      <c r="D164" s="11">
        <v>1</v>
      </c>
      <c r="E164" s="11">
        <v>2</v>
      </c>
      <c r="F164" s="11">
        <v>3</v>
      </c>
      <c r="G164" s="11">
        <v>4</v>
      </c>
      <c r="H164" s="11">
        <v>5</v>
      </c>
      <c r="I164" s="11">
        <v>6</v>
      </c>
      <c r="J164" s="11">
        <v>7</v>
      </c>
      <c r="K164" s="11">
        <v>8</v>
      </c>
      <c r="L164" s="11">
        <v>9</v>
      </c>
      <c r="M164" s="11">
        <v>10</v>
      </c>
      <c r="N164" s="11">
        <v>11</v>
      </c>
      <c r="O164" s="11">
        <v>12</v>
      </c>
      <c r="P164" s="11">
        <v>13</v>
      </c>
      <c r="Q164" s="11">
        <v>14</v>
      </c>
      <c r="R164" s="11">
        <v>15</v>
      </c>
      <c r="S164" s="11">
        <v>16</v>
      </c>
      <c r="T164" s="11">
        <v>17</v>
      </c>
      <c r="U164" s="11">
        <v>18</v>
      </c>
      <c r="V164" s="11">
        <v>19</v>
      </c>
      <c r="W164" s="11">
        <v>20</v>
      </c>
      <c r="X164" s="11">
        <v>21</v>
      </c>
      <c r="Y164" s="11">
        <v>22</v>
      </c>
      <c r="Z164" s="11">
        <v>23</v>
      </c>
      <c r="AA164" s="11">
        <v>24</v>
      </c>
      <c r="AB164" s="11">
        <v>25</v>
      </c>
      <c r="AC164" s="11">
        <v>26</v>
      </c>
      <c r="AD164" s="11">
        <v>27</v>
      </c>
      <c r="AE164" s="11">
        <v>28</v>
      </c>
      <c r="AF164" s="11">
        <v>29</v>
      </c>
      <c r="AG164" s="11">
        <v>30</v>
      </c>
      <c r="AH164" s="11">
        <v>31</v>
      </c>
      <c r="AI164" s="11">
        <v>32</v>
      </c>
      <c r="AJ164" s="11">
        <v>33</v>
      </c>
      <c r="AK164" s="11">
        <v>34</v>
      </c>
      <c r="AL164" s="11">
        <v>35</v>
      </c>
      <c r="AM164" s="11">
        <v>36</v>
      </c>
      <c r="AN164" s="11">
        <v>37</v>
      </c>
      <c r="AO164" s="11">
        <v>38</v>
      </c>
      <c r="AP164" s="11">
        <v>39</v>
      </c>
      <c r="AQ164" s="11">
        <v>40</v>
      </c>
      <c r="AR164" s="11">
        <v>41</v>
      </c>
      <c r="AS164" s="11">
        <v>42</v>
      </c>
      <c r="AT164" s="11">
        <v>43</v>
      </c>
      <c r="AU164" s="11">
        <v>44</v>
      </c>
      <c r="AV164" s="11">
        <v>45</v>
      </c>
      <c r="AW164" s="11">
        <v>46</v>
      </c>
      <c r="AX164" s="11">
        <v>47</v>
      </c>
      <c r="AY164" s="11">
        <v>48</v>
      </c>
      <c r="AZ164" s="11">
        <v>49</v>
      </c>
      <c r="BA164" s="11">
        <v>50</v>
      </c>
      <c r="BB164" s="11">
        <v>51</v>
      </c>
      <c r="BC164" s="11">
        <v>52</v>
      </c>
      <c r="BD164" s="11">
        <v>53</v>
      </c>
      <c r="BE164" s="11">
        <v>54</v>
      </c>
      <c r="BF164" s="11">
        <v>55</v>
      </c>
      <c r="BG164" s="11">
        <v>56</v>
      </c>
      <c r="BH164" s="11">
        <v>57</v>
      </c>
      <c r="BI164" s="11">
        <v>58</v>
      </c>
      <c r="BJ164" s="11">
        <v>59</v>
      </c>
      <c r="BK164" s="11">
        <v>60</v>
      </c>
      <c r="BL164" s="11">
        <v>61</v>
      </c>
      <c r="BM164" s="11">
        <v>62</v>
      </c>
      <c r="BN164" s="11">
        <v>63</v>
      </c>
      <c r="BO164" s="11">
        <v>64</v>
      </c>
      <c r="BP164" s="11">
        <v>65</v>
      </c>
      <c r="BQ164" s="11">
        <v>66</v>
      </c>
      <c r="BR164" s="11">
        <v>67</v>
      </c>
      <c r="BS164" s="11">
        <v>68</v>
      </c>
      <c r="BT164" s="11">
        <v>69</v>
      </c>
      <c r="BU164" s="11">
        <v>70</v>
      </c>
      <c r="BV164" s="11">
        <v>71</v>
      </c>
      <c r="BW164" s="11">
        <v>72</v>
      </c>
      <c r="BX164" s="11">
        <v>73</v>
      </c>
      <c r="BY164" s="11">
        <v>74</v>
      </c>
      <c r="BZ164" s="11">
        <v>75</v>
      </c>
      <c r="CA164" s="11">
        <v>76</v>
      </c>
      <c r="CB164" s="11">
        <v>77</v>
      </c>
      <c r="CC164" s="11">
        <v>78</v>
      </c>
      <c r="CD164" s="11">
        <v>79</v>
      </c>
      <c r="CE164" s="11">
        <v>80</v>
      </c>
      <c r="CF164" s="11">
        <v>81</v>
      </c>
      <c r="CG164" s="11">
        <v>82</v>
      </c>
      <c r="CH164" s="11">
        <v>83</v>
      </c>
      <c r="CI164" s="11">
        <v>84</v>
      </c>
      <c r="CJ164" s="11">
        <v>85</v>
      </c>
      <c r="CK164" s="11">
        <v>86</v>
      </c>
      <c r="CL164" s="11">
        <v>87</v>
      </c>
      <c r="CM164" s="11">
        <v>88</v>
      </c>
      <c r="CN164" s="11">
        <v>89</v>
      </c>
      <c r="CO164" s="11">
        <v>90</v>
      </c>
      <c r="CP164" s="11">
        <v>91</v>
      </c>
      <c r="CQ164" s="11">
        <v>92</v>
      </c>
      <c r="CR164" s="11">
        <v>93</v>
      </c>
      <c r="CS164" s="11">
        <v>94</v>
      </c>
      <c r="CT164" s="11">
        <v>95</v>
      </c>
      <c r="CU164" s="11">
        <v>96</v>
      </c>
      <c r="CV164" s="11">
        <v>97</v>
      </c>
      <c r="CW164" s="11">
        <v>98</v>
      </c>
      <c r="CX164" s="11">
        <v>99</v>
      </c>
      <c r="CY164" s="11">
        <v>100</v>
      </c>
      <c r="CZ164" s="1"/>
      <c r="DA164" s="1"/>
      <c r="DB164" s="1"/>
      <c r="DC164" s="1"/>
      <c r="DD164" s="1"/>
      <c r="DE164" s="1"/>
      <c r="DF164" s="1"/>
      <c r="DG164" s="1"/>
      <c r="DH164" s="1"/>
      <c r="DI164" s="1"/>
      <c r="DJ164" s="1"/>
      <c r="DK164" s="1"/>
      <c r="DL164" s="1"/>
      <c r="DM164" s="1"/>
    </row>
    <row r="165" spans="1:117" ht="15.75" customHeight="1" x14ac:dyDescent="0.3">
      <c r="A165" s="14" t="s">
        <v>211</v>
      </c>
      <c r="B165" s="1"/>
      <c r="C165" s="19">
        <f>-(C124+C130)</f>
        <v>0</v>
      </c>
      <c r="D165" s="19">
        <f t="shared" ref="D165:CY165" si="14">D161-D143</f>
        <v>0</v>
      </c>
      <c r="E165" s="19">
        <f t="shared" si="14"/>
        <v>0</v>
      </c>
      <c r="F165" s="19">
        <f t="shared" si="14"/>
        <v>0</v>
      </c>
      <c r="G165" s="19">
        <f t="shared" si="14"/>
        <v>0</v>
      </c>
      <c r="H165" s="19">
        <f t="shared" si="14"/>
        <v>0</v>
      </c>
      <c r="I165" s="19">
        <f t="shared" si="14"/>
        <v>0</v>
      </c>
      <c r="J165" s="19">
        <f t="shared" si="14"/>
        <v>0</v>
      </c>
      <c r="K165" s="19">
        <f t="shared" si="14"/>
        <v>0</v>
      </c>
      <c r="L165" s="19">
        <f t="shared" si="14"/>
        <v>0</v>
      </c>
      <c r="M165" s="19">
        <f t="shared" si="14"/>
        <v>0</v>
      </c>
      <c r="N165" s="19">
        <f t="shared" si="14"/>
        <v>0</v>
      </c>
      <c r="O165" s="19">
        <f t="shared" si="14"/>
        <v>0</v>
      </c>
      <c r="P165" s="19">
        <f t="shared" si="14"/>
        <v>0</v>
      </c>
      <c r="Q165" s="19">
        <f t="shared" si="14"/>
        <v>0</v>
      </c>
      <c r="R165" s="19">
        <f t="shared" si="14"/>
        <v>0</v>
      </c>
      <c r="S165" s="19">
        <f t="shared" si="14"/>
        <v>0</v>
      </c>
      <c r="T165" s="19">
        <f t="shared" si="14"/>
        <v>0</v>
      </c>
      <c r="U165" s="19">
        <f t="shared" si="14"/>
        <v>0</v>
      </c>
      <c r="V165" s="19">
        <f t="shared" si="14"/>
        <v>0</v>
      </c>
      <c r="W165" s="19">
        <f t="shared" si="14"/>
        <v>0</v>
      </c>
      <c r="X165" s="19">
        <f t="shared" si="14"/>
        <v>0</v>
      </c>
      <c r="Y165" s="19">
        <f t="shared" si="14"/>
        <v>0</v>
      </c>
      <c r="Z165" s="19">
        <f t="shared" si="14"/>
        <v>0</v>
      </c>
      <c r="AA165" s="19">
        <f t="shared" si="14"/>
        <v>0</v>
      </c>
      <c r="AB165" s="19">
        <f t="shared" si="14"/>
        <v>0</v>
      </c>
      <c r="AC165" s="19">
        <f t="shared" si="14"/>
        <v>0</v>
      </c>
      <c r="AD165" s="19">
        <f t="shared" si="14"/>
        <v>0</v>
      </c>
      <c r="AE165" s="19">
        <f t="shared" si="14"/>
        <v>0</v>
      </c>
      <c r="AF165" s="19">
        <f t="shared" si="14"/>
        <v>0</v>
      </c>
      <c r="AG165" s="19">
        <f t="shared" si="14"/>
        <v>0</v>
      </c>
      <c r="AH165" s="19">
        <f t="shared" si="14"/>
        <v>0</v>
      </c>
      <c r="AI165" s="19">
        <f t="shared" si="14"/>
        <v>0</v>
      </c>
      <c r="AJ165" s="19">
        <f t="shared" si="14"/>
        <v>0</v>
      </c>
      <c r="AK165" s="19">
        <f t="shared" si="14"/>
        <v>0</v>
      </c>
      <c r="AL165" s="19">
        <f t="shared" si="14"/>
        <v>0</v>
      </c>
      <c r="AM165" s="19">
        <f t="shared" si="14"/>
        <v>0</v>
      </c>
      <c r="AN165" s="19">
        <f t="shared" si="14"/>
        <v>0</v>
      </c>
      <c r="AO165" s="19">
        <f t="shared" si="14"/>
        <v>0</v>
      </c>
      <c r="AP165" s="19">
        <f t="shared" si="14"/>
        <v>0</v>
      </c>
      <c r="AQ165" s="19">
        <f t="shared" si="14"/>
        <v>0</v>
      </c>
      <c r="AR165" s="19">
        <f t="shared" si="14"/>
        <v>0</v>
      </c>
      <c r="AS165" s="19">
        <f t="shared" si="14"/>
        <v>0</v>
      </c>
      <c r="AT165" s="19">
        <f t="shared" si="14"/>
        <v>0</v>
      </c>
      <c r="AU165" s="19">
        <f t="shared" si="14"/>
        <v>0</v>
      </c>
      <c r="AV165" s="19">
        <f t="shared" si="14"/>
        <v>0</v>
      </c>
      <c r="AW165" s="19">
        <f t="shared" si="14"/>
        <v>0</v>
      </c>
      <c r="AX165" s="19">
        <f t="shared" si="14"/>
        <v>0</v>
      </c>
      <c r="AY165" s="19">
        <f t="shared" si="14"/>
        <v>0</v>
      </c>
      <c r="AZ165" s="19">
        <f t="shared" si="14"/>
        <v>0</v>
      </c>
      <c r="BA165" s="19">
        <f t="shared" si="14"/>
        <v>0</v>
      </c>
      <c r="BB165" s="19">
        <f t="shared" si="14"/>
        <v>0</v>
      </c>
      <c r="BC165" s="19">
        <f t="shared" si="14"/>
        <v>0</v>
      </c>
      <c r="BD165" s="19">
        <f t="shared" si="14"/>
        <v>0</v>
      </c>
      <c r="BE165" s="19">
        <f t="shared" si="14"/>
        <v>0</v>
      </c>
      <c r="BF165" s="19">
        <f t="shared" si="14"/>
        <v>0</v>
      </c>
      <c r="BG165" s="19">
        <f t="shared" si="14"/>
        <v>0</v>
      </c>
      <c r="BH165" s="19">
        <f t="shared" si="14"/>
        <v>0</v>
      </c>
      <c r="BI165" s="19">
        <f t="shared" si="14"/>
        <v>0</v>
      </c>
      <c r="BJ165" s="19">
        <f t="shared" si="14"/>
        <v>0</v>
      </c>
      <c r="BK165" s="19">
        <f t="shared" si="14"/>
        <v>0</v>
      </c>
      <c r="BL165" s="19">
        <f t="shared" si="14"/>
        <v>0</v>
      </c>
      <c r="BM165" s="19">
        <f t="shared" si="14"/>
        <v>0</v>
      </c>
      <c r="BN165" s="19">
        <f t="shared" si="14"/>
        <v>0</v>
      </c>
      <c r="BO165" s="19">
        <f t="shared" si="14"/>
        <v>0</v>
      </c>
      <c r="BP165" s="19">
        <f t="shared" si="14"/>
        <v>0</v>
      </c>
      <c r="BQ165" s="19">
        <f t="shared" si="14"/>
        <v>0</v>
      </c>
      <c r="BR165" s="19">
        <f t="shared" si="14"/>
        <v>0</v>
      </c>
      <c r="BS165" s="19">
        <f t="shared" si="14"/>
        <v>0</v>
      </c>
      <c r="BT165" s="19">
        <f t="shared" si="14"/>
        <v>0</v>
      </c>
      <c r="BU165" s="19">
        <f t="shared" si="14"/>
        <v>0</v>
      </c>
      <c r="BV165" s="19">
        <f t="shared" si="14"/>
        <v>0</v>
      </c>
      <c r="BW165" s="19">
        <f t="shared" si="14"/>
        <v>0</v>
      </c>
      <c r="BX165" s="19">
        <f t="shared" si="14"/>
        <v>0</v>
      </c>
      <c r="BY165" s="19">
        <f t="shared" si="14"/>
        <v>0</v>
      </c>
      <c r="BZ165" s="19">
        <f t="shared" si="14"/>
        <v>0</v>
      </c>
      <c r="CA165" s="19">
        <f t="shared" si="14"/>
        <v>0</v>
      </c>
      <c r="CB165" s="19">
        <f t="shared" si="14"/>
        <v>0</v>
      </c>
      <c r="CC165" s="19">
        <f t="shared" si="14"/>
        <v>0</v>
      </c>
      <c r="CD165" s="19">
        <f t="shared" si="14"/>
        <v>0</v>
      </c>
      <c r="CE165" s="19">
        <f t="shared" si="14"/>
        <v>0</v>
      </c>
      <c r="CF165" s="19">
        <f t="shared" si="14"/>
        <v>0</v>
      </c>
      <c r="CG165" s="19">
        <f t="shared" si="14"/>
        <v>0</v>
      </c>
      <c r="CH165" s="19">
        <f t="shared" si="14"/>
        <v>0</v>
      </c>
      <c r="CI165" s="19">
        <f t="shared" si="14"/>
        <v>0</v>
      </c>
      <c r="CJ165" s="19">
        <f t="shared" si="14"/>
        <v>0</v>
      </c>
      <c r="CK165" s="19">
        <f t="shared" si="14"/>
        <v>0</v>
      </c>
      <c r="CL165" s="19">
        <f t="shared" si="14"/>
        <v>0</v>
      </c>
      <c r="CM165" s="19">
        <f t="shared" si="14"/>
        <v>0</v>
      </c>
      <c r="CN165" s="19">
        <f t="shared" si="14"/>
        <v>0</v>
      </c>
      <c r="CO165" s="19">
        <f t="shared" si="14"/>
        <v>0</v>
      </c>
      <c r="CP165" s="19">
        <f t="shared" si="14"/>
        <v>0</v>
      </c>
      <c r="CQ165" s="19">
        <f t="shared" si="14"/>
        <v>0</v>
      </c>
      <c r="CR165" s="19">
        <f t="shared" si="14"/>
        <v>0</v>
      </c>
      <c r="CS165" s="19">
        <f t="shared" si="14"/>
        <v>0</v>
      </c>
      <c r="CT165" s="19">
        <f t="shared" si="14"/>
        <v>0</v>
      </c>
      <c r="CU165" s="19">
        <f t="shared" si="14"/>
        <v>0</v>
      </c>
      <c r="CV165" s="19">
        <f t="shared" si="14"/>
        <v>0</v>
      </c>
      <c r="CW165" s="19">
        <f t="shared" si="14"/>
        <v>0</v>
      </c>
      <c r="CX165" s="19">
        <f t="shared" si="14"/>
        <v>0</v>
      </c>
      <c r="CY165" s="19">
        <f t="shared" si="14"/>
        <v>0</v>
      </c>
      <c r="CZ165" s="1"/>
      <c r="DA165" s="1"/>
      <c r="DB165" s="1"/>
      <c r="DC165" s="1"/>
      <c r="DD165" s="1"/>
      <c r="DE165" s="1"/>
      <c r="DF165" s="1"/>
      <c r="DG165" s="1"/>
      <c r="DH165" s="1"/>
      <c r="DI165" s="1"/>
      <c r="DJ165" s="1"/>
      <c r="DK165" s="1"/>
      <c r="DL165" s="1"/>
      <c r="DM165" s="1"/>
    </row>
    <row r="166" spans="1:117" ht="15.75" customHeight="1" x14ac:dyDescent="0.3">
      <c r="A166" s="14"/>
      <c r="B166" s="1"/>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c r="CB166" s="20"/>
      <c r="CC166" s="20"/>
      <c r="CD166" s="20"/>
      <c r="CE166" s="20"/>
      <c r="CF166" s="20"/>
      <c r="CG166" s="20"/>
      <c r="CH166" s="20"/>
      <c r="CI166" s="20"/>
      <c r="CJ166" s="20"/>
      <c r="CK166" s="20"/>
      <c r="CL166" s="20"/>
      <c r="CM166" s="20"/>
      <c r="CN166" s="20"/>
      <c r="CO166" s="20"/>
      <c r="CP166" s="20"/>
      <c r="CQ166" s="20"/>
      <c r="CR166" s="20"/>
      <c r="CS166" s="20"/>
      <c r="CT166" s="20"/>
      <c r="CU166" s="20"/>
      <c r="CV166" s="20"/>
      <c r="CW166" s="20"/>
      <c r="CX166" s="20"/>
      <c r="CY166" s="20"/>
      <c r="CZ166" s="1"/>
      <c r="DA166" s="1"/>
      <c r="DB166" s="1"/>
      <c r="DC166" s="1"/>
      <c r="DD166" s="1"/>
      <c r="DE166" s="1"/>
      <c r="DF166" s="1"/>
      <c r="DG166" s="1"/>
      <c r="DH166" s="1"/>
      <c r="DI166" s="1"/>
      <c r="DJ166" s="1"/>
      <c r="DK166" s="1"/>
      <c r="DL166" s="1"/>
      <c r="DM166" s="1"/>
    </row>
    <row r="167" spans="1:117" ht="15.75" customHeight="1" x14ac:dyDescent="0.3">
      <c r="A167" s="14" t="s">
        <v>269</v>
      </c>
      <c r="B167" s="1"/>
      <c r="C167" s="19">
        <f>SUM(C165:CY165)</f>
        <v>0</v>
      </c>
      <c r="D167" s="1"/>
      <c r="E167" s="1" t="s">
        <v>219</v>
      </c>
      <c r="F167" s="20">
        <f t="array" ref="F167">NPV('Economische variabelen'!C5,CALC_Bos!C165:CY165)</f>
        <v>0</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row>
    <row r="168" spans="1:117" ht="15.75" customHeight="1" x14ac:dyDescent="0.3">
      <c r="A168" s="14" t="s">
        <v>278</v>
      </c>
      <c r="B168" s="1"/>
      <c r="C168" s="20" t="e">
        <f>C167/(B146+B154)</f>
        <v>#DIV/0!</v>
      </c>
      <c r="D168" s="1"/>
      <c r="E168" s="1" t="s">
        <v>279</v>
      </c>
      <c r="F168" s="20">
        <f>IF(F167&gt;0,(F167/(B146+B154)),0)</f>
        <v>0</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row>
    <row r="169" spans="1:117" ht="15.75" customHeight="1" x14ac:dyDescent="0.3">
      <c r="A169" s="14"/>
      <c r="B169" s="1"/>
      <c r="C169" s="20"/>
      <c r="D169" s="1"/>
      <c r="E169" s="1"/>
      <c r="F169" s="187"/>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row>
    <row r="170" spans="1:117" ht="15.75" customHeight="1" x14ac:dyDescent="0.25"/>
    <row r="171" spans="1:117" ht="15.75" customHeight="1" x14ac:dyDescent="0.4">
      <c r="A171" s="5" t="s">
        <v>300</v>
      </c>
    </row>
    <row r="172" spans="1:117" ht="15.75" customHeight="1" x14ac:dyDescent="0.25"/>
    <row r="173" spans="1:117" ht="15.75" customHeight="1" x14ac:dyDescent="0.3">
      <c r="A173" s="1" t="s">
        <v>250</v>
      </c>
      <c r="B173" s="1">
        <f>'Invoer - uitgebreid'!B27</f>
        <v>0</v>
      </c>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row>
    <row r="174" spans="1:117" ht="15.75" customHeight="1" x14ac:dyDescent="0.3">
      <c r="C174" s="11" t="s">
        <v>75</v>
      </c>
      <c r="D174" s="11"/>
      <c r="E174" s="11"/>
      <c r="F174" s="11"/>
      <c r="G174" s="11"/>
      <c r="H174" s="11"/>
      <c r="I174" s="11"/>
      <c r="J174" s="11"/>
      <c r="K174" s="11"/>
      <c r="L174" s="11"/>
      <c r="M174" s="11"/>
      <c r="N174" s="11"/>
      <c r="O174" s="11"/>
      <c r="P174" s="11"/>
      <c r="Q174" s="11"/>
      <c r="R174" s="11"/>
      <c r="S174" s="11"/>
      <c r="T174" s="11"/>
      <c r="U174" s="11"/>
      <c r="V174" s="11"/>
      <c r="W174" s="11"/>
    </row>
    <row r="175" spans="1:117" ht="15.75" customHeight="1" x14ac:dyDescent="0.35">
      <c r="A175" s="10" t="s">
        <v>45</v>
      </c>
      <c r="B175" s="10" t="s">
        <v>161</v>
      </c>
      <c r="C175" s="11">
        <v>0</v>
      </c>
      <c r="D175" s="11">
        <v>1</v>
      </c>
      <c r="E175" s="11">
        <v>2</v>
      </c>
      <c r="F175" s="11">
        <v>3</v>
      </c>
      <c r="G175" s="11">
        <v>4</v>
      </c>
      <c r="H175" s="11">
        <v>5</v>
      </c>
      <c r="I175" s="11">
        <v>6</v>
      </c>
      <c r="J175" s="11">
        <v>7</v>
      </c>
      <c r="K175" s="11">
        <v>8</v>
      </c>
      <c r="L175" s="11">
        <v>9</v>
      </c>
      <c r="M175" s="11">
        <v>10</v>
      </c>
      <c r="N175" s="11">
        <v>11</v>
      </c>
      <c r="O175" s="11">
        <v>12</v>
      </c>
      <c r="P175" s="11">
        <v>13</v>
      </c>
      <c r="Q175" s="11">
        <v>14</v>
      </c>
      <c r="R175" s="11">
        <v>15</v>
      </c>
      <c r="S175" s="11">
        <v>16</v>
      </c>
      <c r="T175" s="11">
        <v>17</v>
      </c>
      <c r="U175" s="11">
        <v>18</v>
      </c>
      <c r="V175" s="11">
        <v>19</v>
      </c>
      <c r="W175" s="11">
        <v>20</v>
      </c>
      <c r="X175" s="11">
        <v>21</v>
      </c>
      <c r="Y175" s="11">
        <v>22</v>
      </c>
    </row>
    <row r="176" spans="1:117" ht="15.75" customHeight="1" x14ac:dyDescent="0.3">
      <c r="A176" s="14" t="s">
        <v>261</v>
      </c>
      <c r="B176" s="174">
        <v>0</v>
      </c>
    </row>
    <row r="177" spans="1:25" ht="15.75" customHeight="1" x14ac:dyDescent="0.3">
      <c r="A177" s="14" t="s">
        <v>51</v>
      </c>
      <c r="B177" s="174">
        <v>0</v>
      </c>
    </row>
    <row r="178" spans="1:25" ht="15.75" customHeight="1" x14ac:dyDescent="0.3">
      <c r="B178" s="194"/>
    </row>
    <row r="179" spans="1:25" ht="15.75" customHeight="1" x14ac:dyDescent="0.3">
      <c r="A179" s="18" t="s">
        <v>65</v>
      </c>
      <c r="B179" s="174">
        <f>'Economische variabelen'!H237</f>
        <v>12450</v>
      </c>
      <c r="C179" s="175">
        <f>B179*B173</f>
        <v>0</v>
      </c>
    </row>
    <row r="180" spans="1:25" ht="15.75" customHeight="1" x14ac:dyDescent="0.3">
      <c r="B180" s="1"/>
    </row>
    <row r="181" spans="1:25" ht="15.75" customHeight="1" x14ac:dyDescent="0.35">
      <c r="A181" s="10" t="s">
        <v>44</v>
      </c>
      <c r="B181" s="10" t="s">
        <v>161</v>
      </c>
    </row>
    <row r="182" spans="1:25" ht="15.75" customHeight="1" x14ac:dyDescent="0.3">
      <c r="A182" s="14" t="s">
        <v>301</v>
      </c>
      <c r="B182" s="174">
        <f>'Economische variabelen'!H239</f>
        <v>0</v>
      </c>
      <c r="D182" s="175">
        <f t="shared" ref="D182:L182" si="15">$B182*$B188</f>
        <v>0</v>
      </c>
      <c r="E182" s="175">
        <f t="shared" si="15"/>
        <v>0</v>
      </c>
      <c r="F182" s="175">
        <f t="shared" si="15"/>
        <v>0</v>
      </c>
      <c r="G182" s="175">
        <f t="shared" si="15"/>
        <v>0</v>
      </c>
      <c r="H182" s="175">
        <f t="shared" si="15"/>
        <v>0</v>
      </c>
      <c r="I182" s="175">
        <f t="shared" si="15"/>
        <v>0</v>
      </c>
      <c r="J182" s="175">
        <f t="shared" si="15"/>
        <v>0</v>
      </c>
      <c r="K182" s="175">
        <f t="shared" si="15"/>
        <v>0</v>
      </c>
      <c r="L182" s="175">
        <f t="shared" si="15"/>
        <v>0</v>
      </c>
      <c r="M182" s="175"/>
      <c r="N182" s="175">
        <f t="shared" ref="N182:Y182" si="16">IF(N189&gt;0,$B182*$B173,0)</f>
        <v>0</v>
      </c>
      <c r="O182" s="175">
        <f t="shared" si="16"/>
        <v>0</v>
      </c>
      <c r="P182" s="175">
        <f t="shared" si="16"/>
        <v>0</v>
      </c>
      <c r="Q182" s="175">
        <f t="shared" si="16"/>
        <v>0</v>
      </c>
      <c r="R182" s="175">
        <f t="shared" si="16"/>
        <v>0</v>
      </c>
      <c r="S182" s="175">
        <f t="shared" si="16"/>
        <v>0</v>
      </c>
      <c r="T182" s="175">
        <f t="shared" si="16"/>
        <v>0</v>
      </c>
      <c r="U182" s="175">
        <f t="shared" si="16"/>
        <v>0</v>
      </c>
      <c r="V182" s="175">
        <f t="shared" si="16"/>
        <v>0</v>
      </c>
      <c r="W182" s="175">
        <f t="shared" si="16"/>
        <v>0</v>
      </c>
      <c r="X182" s="175">
        <f t="shared" si="16"/>
        <v>0</v>
      </c>
      <c r="Y182" s="175">
        <f t="shared" si="16"/>
        <v>0</v>
      </c>
    </row>
    <row r="183" spans="1:25" ht="15.75" customHeight="1" x14ac:dyDescent="0.3">
      <c r="A183" s="14" t="s">
        <v>52</v>
      </c>
      <c r="B183" s="174">
        <f>'Economische variabelen'!H238</f>
        <v>3527</v>
      </c>
      <c r="D183" s="175">
        <f t="shared" ref="D183:Y183" si="17">IF(D189&gt;0,$B183*$B173,0)</f>
        <v>0</v>
      </c>
      <c r="E183" s="175">
        <f t="shared" si="17"/>
        <v>0</v>
      </c>
      <c r="F183" s="175">
        <f t="shared" si="17"/>
        <v>0</v>
      </c>
      <c r="G183" s="175">
        <f t="shared" si="17"/>
        <v>0</v>
      </c>
      <c r="H183" s="175">
        <f t="shared" si="17"/>
        <v>0</v>
      </c>
      <c r="I183" s="175">
        <f t="shared" si="17"/>
        <v>0</v>
      </c>
      <c r="J183" s="175">
        <f t="shared" si="17"/>
        <v>0</v>
      </c>
      <c r="K183" s="175">
        <f t="shared" si="17"/>
        <v>0</v>
      </c>
      <c r="L183" s="175">
        <f t="shared" si="17"/>
        <v>0</v>
      </c>
      <c r="M183" s="175">
        <f t="shared" si="17"/>
        <v>0</v>
      </c>
      <c r="N183" s="175">
        <f t="shared" si="17"/>
        <v>0</v>
      </c>
      <c r="O183" s="175">
        <f t="shared" si="17"/>
        <v>0</v>
      </c>
      <c r="P183" s="175">
        <f t="shared" si="17"/>
        <v>0</v>
      </c>
      <c r="Q183" s="175">
        <f t="shared" si="17"/>
        <v>0</v>
      </c>
      <c r="R183" s="175">
        <f t="shared" si="17"/>
        <v>0</v>
      </c>
      <c r="S183" s="175">
        <f t="shared" si="17"/>
        <v>0</v>
      </c>
      <c r="T183" s="175">
        <f t="shared" si="17"/>
        <v>0</v>
      </c>
      <c r="U183" s="175">
        <f t="shared" si="17"/>
        <v>0</v>
      </c>
      <c r="V183" s="175">
        <f t="shared" si="17"/>
        <v>0</v>
      </c>
      <c r="W183" s="175">
        <f t="shared" si="17"/>
        <v>0</v>
      </c>
      <c r="X183" s="175">
        <f t="shared" si="17"/>
        <v>0</v>
      </c>
      <c r="Y183" s="175">
        <f t="shared" si="17"/>
        <v>0</v>
      </c>
    </row>
    <row r="184" spans="1:25" ht="15.75" customHeight="1" x14ac:dyDescent="0.3">
      <c r="A184" s="14" t="s">
        <v>302</v>
      </c>
      <c r="B184" s="174">
        <f>'Economische variabelen'!H240</f>
        <v>0</v>
      </c>
      <c r="D184" s="175">
        <f>IF(D175='Economische variabelen'!$C237,'Economische variabelen'!$H240*$B173,0)</f>
        <v>0</v>
      </c>
      <c r="E184" s="175">
        <f>IF(E175='Economische variabelen'!$C237,'Economische variabelen'!$H240*$B173,0)</f>
        <v>0</v>
      </c>
      <c r="F184" s="175">
        <f>IF(F175='Economische variabelen'!$C237,'Economische variabelen'!$H240*$B173,0)</f>
        <v>0</v>
      </c>
      <c r="G184" s="175">
        <f>IF(G175='Economische variabelen'!$C237,'Economische variabelen'!$H240*$B173,0)</f>
        <v>0</v>
      </c>
      <c r="H184" s="175">
        <f>IF(H175='Economische variabelen'!$C237,'Economische variabelen'!$H240*$B173,0)</f>
        <v>0</v>
      </c>
      <c r="I184" s="175">
        <f>IF(I175='Economische variabelen'!$C237,'Economische variabelen'!$H240*$B173,0)</f>
        <v>0</v>
      </c>
      <c r="J184" s="175">
        <f>IF(J175='Economische variabelen'!$C237,'Economische variabelen'!$H240*$B173,0)</f>
        <v>0</v>
      </c>
      <c r="K184" s="175">
        <f>IF(K175='Economische variabelen'!$C237,'Economische variabelen'!$H240*$B173,0)</f>
        <v>0</v>
      </c>
      <c r="L184" s="175">
        <f>IF(L175='Economische variabelen'!$C237,'Economische variabelen'!$H240*$B173,0)</f>
        <v>0</v>
      </c>
      <c r="M184" s="175">
        <f>IF(M175='Economische variabelen'!$C237,'Economische variabelen'!$H240*$B173,0)</f>
        <v>0</v>
      </c>
      <c r="N184" s="175">
        <f>IF(N175='Economische variabelen'!$C237,'Economische variabelen'!$H240*$B173,0)</f>
        <v>0</v>
      </c>
      <c r="O184" s="175">
        <f>IF(O175='Economische variabelen'!$C237,'Economische variabelen'!$H240*$B173,0)</f>
        <v>0</v>
      </c>
      <c r="P184" s="175">
        <f>IF(P175='Economische variabelen'!$C237,'Economische variabelen'!$H240*$B173,0)</f>
        <v>0</v>
      </c>
      <c r="Q184" s="175">
        <f>IF(Q175='Economische variabelen'!$C237,'Economische variabelen'!$H240*$B173,0)</f>
        <v>0</v>
      </c>
      <c r="R184" s="175">
        <f>IF(R175='Economische variabelen'!$C237,'Economische variabelen'!$H240*$B173,0)</f>
        <v>0</v>
      </c>
      <c r="S184" s="175">
        <f>IF(S175='Economische variabelen'!$C237,'Economische variabelen'!$H240*$B173,0)</f>
        <v>0</v>
      </c>
      <c r="T184" s="175">
        <f>IF(T175='Economische variabelen'!$C237,'Economische variabelen'!$H240*$B173,0)</f>
        <v>0</v>
      </c>
      <c r="U184" s="175">
        <f>IF(U175='Economische variabelen'!$C237,'Economische variabelen'!$H240*$B173,0)</f>
        <v>0</v>
      </c>
      <c r="V184" s="175">
        <f>IF(V175='Economische variabelen'!$C237,'Economische variabelen'!$H240*$B173,0)</f>
        <v>0</v>
      </c>
      <c r="W184" s="175">
        <f>IF(W175='Economische variabelen'!$C237,'Economische variabelen'!$H240*$B173,0)</f>
        <v>0</v>
      </c>
      <c r="X184" s="175">
        <f>IF(X175='Economische variabelen'!$C237,'Economische variabelen'!$H240*$B173,0)</f>
        <v>0</v>
      </c>
      <c r="Y184" s="175">
        <f>IF(Y175='Economische variabelen'!$C237,'Economische variabelen'!$H240*$B173,0)</f>
        <v>0</v>
      </c>
    </row>
    <row r="185" spans="1:25" ht="15.75" customHeight="1" x14ac:dyDescent="0.3">
      <c r="A185" s="18" t="s">
        <v>263</v>
      </c>
      <c r="B185" s="174">
        <v>400</v>
      </c>
      <c r="C185" s="176">
        <f>C179</f>
        <v>0</v>
      </c>
      <c r="D185" s="176">
        <f t="shared" ref="D185:Y185" si="18">SUM(D182:D184)</f>
        <v>0</v>
      </c>
      <c r="E185" s="176">
        <f t="shared" si="18"/>
        <v>0</v>
      </c>
      <c r="F185" s="176">
        <f t="shared" si="18"/>
        <v>0</v>
      </c>
      <c r="G185" s="176">
        <f t="shared" si="18"/>
        <v>0</v>
      </c>
      <c r="H185" s="176">
        <f t="shared" si="18"/>
        <v>0</v>
      </c>
      <c r="I185" s="176">
        <f t="shared" si="18"/>
        <v>0</v>
      </c>
      <c r="J185" s="176">
        <f t="shared" si="18"/>
        <v>0</v>
      </c>
      <c r="K185" s="176">
        <f t="shared" si="18"/>
        <v>0</v>
      </c>
      <c r="L185" s="176">
        <f t="shared" si="18"/>
        <v>0</v>
      </c>
      <c r="M185" s="176">
        <f t="shared" si="18"/>
        <v>0</v>
      </c>
      <c r="N185" s="176">
        <f t="shared" si="18"/>
        <v>0</v>
      </c>
      <c r="O185" s="176">
        <f t="shared" si="18"/>
        <v>0</v>
      </c>
      <c r="P185" s="176">
        <f t="shared" si="18"/>
        <v>0</v>
      </c>
      <c r="Q185" s="176">
        <f t="shared" si="18"/>
        <v>0</v>
      </c>
      <c r="R185" s="176">
        <f t="shared" si="18"/>
        <v>0</v>
      </c>
      <c r="S185" s="176">
        <f t="shared" si="18"/>
        <v>0</v>
      </c>
      <c r="T185" s="176">
        <f t="shared" si="18"/>
        <v>0</v>
      </c>
      <c r="U185" s="176">
        <f t="shared" si="18"/>
        <v>0</v>
      </c>
      <c r="V185" s="176">
        <f t="shared" si="18"/>
        <v>0</v>
      </c>
      <c r="W185" s="176">
        <f t="shared" si="18"/>
        <v>0</v>
      </c>
      <c r="X185" s="176">
        <f t="shared" si="18"/>
        <v>0</v>
      </c>
      <c r="Y185" s="176">
        <f t="shared" si="18"/>
        <v>0</v>
      </c>
    </row>
    <row r="186" spans="1:25" ht="15.75" customHeight="1" x14ac:dyDescent="0.25"/>
    <row r="187" spans="1:25" ht="15.75" customHeight="1" x14ac:dyDescent="0.35">
      <c r="A187" s="10" t="s">
        <v>303</v>
      </c>
      <c r="B187" s="10"/>
    </row>
    <row r="188" spans="1:25" ht="15.75" customHeight="1" x14ac:dyDescent="0.3">
      <c r="A188" s="14"/>
      <c r="C188" s="11">
        <v>0</v>
      </c>
      <c r="D188" s="11">
        <v>1</v>
      </c>
      <c r="E188" s="11">
        <v>2</v>
      </c>
      <c r="F188" s="11">
        <v>3</v>
      </c>
      <c r="G188" s="11">
        <v>4</v>
      </c>
      <c r="H188" s="11">
        <v>5</v>
      </c>
      <c r="I188" s="11">
        <v>6</v>
      </c>
      <c r="J188" s="11">
        <v>7</v>
      </c>
      <c r="K188" s="11">
        <v>8</v>
      </c>
      <c r="L188" s="11">
        <v>9</v>
      </c>
      <c r="M188" s="11">
        <v>10</v>
      </c>
      <c r="N188" s="11">
        <v>11</v>
      </c>
      <c r="O188" s="11">
        <v>12</v>
      </c>
      <c r="P188" s="11">
        <v>13</v>
      </c>
      <c r="Q188" s="11">
        <v>14</v>
      </c>
      <c r="R188" s="11">
        <v>15</v>
      </c>
      <c r="S188" s="11">
        <v>16</v>
      </c>
      <c r="T188" s="11">
        <v>17</v>
      </c>
      <c r="U188" s="11">
        <v>18</v>
      </c>
      <c r="V188" s="11">
        <v>19</v>
      </c>
      <c r="W188" s="11">
        <v>20</v>
      </c>
      <c r="X188" s="11">
        <v>21</v>
      </c>
      <c r="Y188" s="11">
        <v>22</v>
      </c>
    </row>
    <row r="189" spans="1:25" ht="15.75" customHeight="1" x14ac:dyDescent="0.3">
      <c r="A189" s="14" t="s">
        <v>304</v>
      </c>
      <c r="C189" s="13">
        <v>0</v>
      </c>
      <c r="D189" s="13">
        <f>Invoer!C22*'Economische variabelen'!C239+'Economische variabelen'!C242*Invoer!D22+Invoer!E22*'Economische variabelen'!C245+'Economische variabelen'!C248*Invoer!F22</f>
        <v>0</v>
      </c>
      <c r="E189" s="13">
        <v>0</v>
      </c>
      <c r="F189" s="13">
        <f>IF(F175&lt;'Economische variabelen'!$C237,2*'Economische variabelen'!$C240*Invoer!C22+2*'Economische variabelen'!$C243*Invoer!D22+2*'Economische variabelen'!$C246*Invoer!E22+2*'Economische variabelen'!$C249*Invoer!F22,0)</f>
        <v>0</v>
      </c>
      <c r="G189" s="13"/>
      <c r="H189" s="13">
        <f>IF(H175&lt;'Economische variabelen'!$C237,2*'Economische variabelen'!$C240*Invoer!C22+2*'Economische variabelen'!$C243*Invoer!D22+2*'Economische variabelen'!$C246*Invoer!E22+2*'Economische variabelen'!$C249*Invoer!F22,0)</f>
        <v>0</v>
      </c>
      <c r="I189" s="13"/>
      <c r="J189" s="13">
        <f>IF(J175&lt;'Economische variabelen'!$C237,2*'Economische variabelen'!$C240*Invoer!C22+2*'Economische variabelen'!$C243*Invoer!D22+2*'Economische variabelen'!$C246*Invoer!E22+2*'Economische variabelen'!$C249*Invoer!F22,0)</f>
        <v>0</v>
      </c>
      <c r="K189" s="13"/>
      <c r="L189" s="13">
        <f>IF(L175&lt;'Economische variabelen'!$C237,2*'Economische variabelen'!$C240*Invoer!C22+2*'Economische variabelen'!$C243*Invoer!D22+2*'Economische variabelen'!$C246*Invoer!E22+2*'Economische variabelen'!$C249*Invoer!F22,0)</f>
        <v>0</v>
      </c>
      <c r="M189" s="13"/>
      <c r="N189" s="13">
        <f>IF(N175&lt;'Economische variabelen'!$C237,2*'Economische variabelen'!$C240*Invoer!C22+2*'Economische variabelen'!$C243*Invoer!D22+2*'Economische variabelen'!$C246*Invoer!E22+2*'Economische variabelen'!$C249*Invoer!F22,0)</f>
        <v>0</v>
      </c>
      <c r="O189" s="13"/>
      <c r="P189" s="13">
        <f>IF(P175&lt;'Economische variabelen'!$C237,2*'Economische variabelen'!$C240*Invoer!C22+2*'Economische variabelen'!$C243*Invoer!D22+2*'Economische variabelen'!$C246*Invoer!E22+2*'Economische variabelen'!$C249*Invoer!F22,0)</f>
        <v>0</v>
      </c>
      <c r="Q189" s="13"/>
      <c r="R189" s="13">
        <f>IF(R175&lt;'Economische variabelen'!$C237,2*'Economische variabelen'!$C240*Invoer!C22+2*'Economische variabelen'!$C243*Invoer!D22+2*'Economische variabelen'!$C246*Invoer!E22+2*'Economische variabelen'!$C249*Invoer!F22,0)</f>
        <v>0</v>
      </c>
      <c r="S189" s="13"/>
      <c r="T189" s="13">
        <f>IF(T175&lt;'Economische variabelen'!$C237,2*'Economische variabelen'!$C240*Invoer!C22+2*'Economische variabelen'!$C243*Invoer!D22+2*'Economische variabelen'!$C246*Invoer!E22+2*'Economische variabelen'!$C249*Invoer!F22,0)</f>
        <v>0</v>
      </c>
      <c r="U189" s="13"/>
      <c r="V189" s="13">
        <f>IF(V175&lt;'Economische variabelen'!$C237,2*'Economische variabelen'!$C240*Invoer!C22+2*'Economische variabelen'!$C243*Invoer!D22+2*'Economische variabelen'!$C246*Invoer!E22+2*'Economische variabelen'!$C249*Invoer!F22,0)</f>
        <v>0</v>
      </c>
      <c r="W189" s="13"/>
      <c r="X189" s="13">
        <f>IF(X175&lt;'Economische variabelen'!$C237,2*'Economische variabelen'!$C240*Invoer!C22+2*'Economische variabelen'!$C243*Invoer!D22+2*'Economische variabelen'!$C246*Invoer!E22+2*'Economische variabelen'!$C249*Invoer!F22,0)</f>
        <v>0</v>
      </c>
      <c r="Y189" s="13"/>
    </row>
    <row r="190" spans="1:25" ht="15.75" customHeight="1" x14ac:dyDescent="0.3">
      <c r="A190" s="14" t="s">
        <v>305</v>
      </c>
      <c r="C190" s="175">
        <v>0</v>
      </c>
      <c r="D190" s="175">
        <f>D189*'Economische variabelen'!$H243</f>
        <v>0</v>
      </c>
      <c r="E190" s="175">
        <f>E189*'Economische variabelen'!$H243</f>
        <v>0</v>
      </c>
      <c r="F190" s="175">
        <f>F189*'Economische variabelen'!$H243</f>
        <v>0</v>
      </c>
      <c r="G190" s="175">
        <f>G189*'Economische variabelen'!$H243</f>
        <v>0</v>
      </c>
      <c r="H190" s="175">
        <f>H189*'Economische variabelen'!$H243</f>
        <v>0</v>
      </c>
      <c r="I190" s="175">
        <f>I189*'Economische variabelen'!$H243</f>
        <v>0</v>
      </c>
      <c r="J190" s="175">
        <f>J189*'Economische variabelen'!$H243</f>
        <v>0</v>
      </c>
      <c r="K190" s="175">
        <f>K189*'Economische variabelen'!$H243</f>
        <v>0</v>
      </c>
      <c r="L190" s="175">
        <f>L189*'Economische variabelen'!$H243</f>
        <v>0</v>
      </c>
      <c r="M190" s="175">
        <f>M189*'Economische variabelen'!$H243</f>
        <v>0</v>
      </c>
      <c r="N190" s="175">
        <f>N189*'Economische variabelen'!$H243</f>
        <v>0</v>
      </c>
      <c r="O190" s="175">
        <f>O189*'Economische variabelen'!$H243</f>
        <v>0</v>
      </c>
      <c r="P190" s="175">
        <f>P189*'Economische variabelen'!$H243</f>
        <v>0</v>
      </c>
      <c r="Q190" s="175">
        <f>Q189*'Economische variabelen'!$H243</f>
        <v>0</v>
      </c>
      <c r="R190" s="175">
        <f>R189*'Economische variabelen'!$H243</f>
        <v>0</v>
      </c>
      <c r="S190" s="175">
        <f>S189*'Economische variabelen'!$H243</f>
        <v>0</v>
      </c>
      <c r="T190" s="175">
        <f>T189*'Economische variabelen'!$H243</f>
        <v>0</v>
      </c>
      <c r="U190" s="175">
        <f>U189*'Economische variabelen'!$H243</f>
        <v>0</v>
      </c>
      <c r="V190" s="175">
        <f>V189*'Economische variabelen'!$H243</f>
        <v>0</v>
      </c>
      <c r="W190" s="175">
        <f>W189*'Economische variabelen'!$H243</f>
        <v>0</v>
      </c>
      <c r="X190" s="175">
        <f>X189*'Economische variabelen'!$H243</f>
        <v>0</v>
      </c>
      <c r="Y190" s="175">
        <f>Y189*'Economische variabelen'!$H243</f>
        <v>0</v>
      </c>
    </row>
    <row r="191" spans="1:25" ht="15.75" customHeight="1" x14ac:dyDescent="0.3">
      <c r="A191" s="14"/>
      <c r="B191" s="20"/>
    </row>
    <row r="192" spans="1:25" ht="15.75" customHeight="1" x14ac:dyDescent="0.3">
      <c r="A192" s="14" t="s">
        <v>58</v>
      </c>
    </row>
    <row r="193" spans="1:25" ht="15.75" customHeight="1" x14ac:dyDescent="0.3">
      <c r="C193" s="175">
        <f>IF(C175&lt;='Economische variabelen'!$C237,'Economische variabelen'!$H244*$B173,0)</f>
        <v>0</v>
      </c>
      <c r="D193" s="175">
        <f>IF(D175&lt;='Economische variabelen'!$C237,'Economische variabelen'!$H244*$B173,0)</f>
        <v>0</v>
      </c>
      <c r="E193" s="175">
        <f>IF(E175&lt;='Economische variabelen'!$C237,'Economische variabelen'!$H244*$B173,0)</f>
        <v>0</v>
      </c>
      <c r="F193" s="175">
        <f>IF(F175&lt;='Economische variabelen'!$C237,'Economische variabelen'!$H244*$B173,0)</f>
        <v>0</v>
      </c>
      <c r="G193" s="175">
        <f>IF(G175&lt;='Economische variabelen'!$C237,'Economische variabelen'!$H244*$B173,0)</f>
        <v>0</v>
      </c>
      <c r="H193" s="175">
        <f>IF(H175&lt;='Economische variabelen'!$C237,'Economische variabelen'!$H244*$B173,0)</f>
        <v>0</v>
      </c>
      <c r="I193" s="175">
        <f>IF(I175&lt;='Economische variabelen'!$C237,'Economische variabelen'!$H244*$B173,0)</f>
        <v>0</v>
      </c>
      <c r="J193" s="175">
        <f>IF(J175&lt;='Economische variabelen'!$C237,'Economische variabelen'!$H244*$B173,0)</f>
        <v>0</v>
      </c>
      <c r="K193" s="175">
        <f>IF(K175&lt;='Economische variabelen'!$C237,'Economische variabelen'!$H244*$B173,0)</f>
        <v>0</v>
      </c>
      <c r="L193" s="175">
        <f>IF(L175&lt;='Economische variabelen'!$C237,'Economische variabelen'!$H244*$B173,0)</f>
        <v>0</v>
      </c>
      <c r="M193" s="175">
        <f>IF(M175&lt;='Economische variabelen'!$C237,'Economische variabelen'!$H244*$B173,0)</f>
        <v>0</v>
      </c>
      <c r="N193" s="175">
        <f>IF(N175&lt;='Economische variabelen'!$C237,'Economische variabelen'!$H244*$B173,0)</f>
        <v>0</v>
      </c>
      <c r="O193" s="175">
        <f>IF(O175&lt;='Economische variabelen'!$C237,'Economische variabelen'!$H244*$B173,0)</f>
        <v>0</v>
      </c>
      <c r="P193" s="175">
        <f>IF(P175&lt;='Economische variabelen'!$C237,'Economische variabelen'!$H244*$B173,0)</f>
        <v>0</v>
      </c>
      <c r="Q193" s="175">
        <f>IF(Q175&lt;='Economische variabelen'!$C237,'Economische variabelen'!$H244*$B173,0)</f>
        <v>0</v>
      </c>
      <c r="R193" s="175">
        <f>IF(R175&lt;='Economische variabelen'!$C237,'Economische variabelen'!$H244*$B173,0)</f>
        <v>0</v>
      </c>
      <c r="S193" s="175">
        <f>IF(S175&lt;='Economische variabelen'!$C237,'Economische variabelen'!$H244*$B173,0)</f>
        <v>0</v>
      </c>
      <c r="T193" s="175">
        <f>IF(T175&lt;='Economische variabelen'!$C237,'Economische variabelen'!$H244*$B173,0)</f>
        <v>0</v>
      </c>
      <c r="U193" s="175">
        <f>IF(U175&lt;='Economische variabelen'!$C237,'Economische variabelen'!$H244*$B173,0)</f>
        <v>0</v>
      </c>
      <c r="V193" s="175">
        <f>IF(V175&lt;='Economische variabelen'!$C237,'Economische variabelen'!$H244*$B173,0)</f>
        <v>0</v>
      </c>
      <c r="W193" s="175">
        <f>IF(W175&lt;='Economische variabelen'!$C237,'Economische variabelen'!$H244*$B173,0)</f>
        <v>0</v>
      </c>
      <c r="X193" s="175">
        <f>IF(X175&lt;='Economische variabelen'!$C237,'Economische variabelen'!$H244*$B173,0)</f>
        <v>0</v>
      </c>
      <c r="Y193" s="175">
        <f>IF(Y175&lt;='Economische variabelen'!$C237,'Economische variabelen'!$H244*$B173,0)</f>
        <v>0</v>
      </c>
    </row>
    <row r="194" spans="1:25" ht="15.75" customHeight="1" x14ac:dyDescent="0.35">
      <c r="A194" s="10" t="s">
        <v>276</v>
      </c>
      <c r="B194" s="10"/>
    </row>
    <row r="195" spans="1:25" ht="15.75" customHeight="1" x14ac:dyDescent="0.3">
      <c r="A195" s="14" t="s">
        <v>306</v>
      </c>
      <c r="C195" s="19">
        <f t="shared" ref="C195:Y195" si="19">C190+C193-C185</f>
        <v>0</v>
      </c>
      <c r="D195" s="19">
        <f t="shared" si="19"/>
        <v>0</v>
      </c>
      <c r="E195" s="19">
        <f t="shared" si="19"/>
        <v>0</v>
      </c>
      <c r="F195" s="19">
        <f t="shared" si="19"/>
        <v>0</v>
      </c>
      <c r="G195" s="19">
        <f t="shared" si="19"/>
        <v>0</v>
      </c>
      <c r="H195" s="19">
        <f t="shared" si="19"/>
        <v>0</v>
      </c>
      <c r="I195" s="19">
        <f t="shared" si="19"/>
        <v>0</v>
      </c>
      <c r="J195" s="19">
        <f t="shared" si="19"/>
        <v>0</v>
      </c>
      <c r="K195" s="19">
        <f t="shared" si="19"/>
        <v>0</v>
      </c>
      <c r="L195" s="19">
        <f t="shared" si="19"/>
        <v>0</v>
      </c>
      <c r="M195" s="19">
        <f t="shared" si="19"/>
        <v>0</v>
      </c>
      <c r="N195" s="19">
        <f t="shared" si="19"/>
        <v>0</v>
      </c>
      <c r="O195" s="19">
        <f t="shared" si="19"/>
        <v>0</v>
      </c>
      <c r="P195" s="19">
        <f t="shared" si="19"/>
        <v>0</v>
      </c>
      <c r="Q195" s="19">
        <f t="shared" si="19"/>
        <v>0</v>
      </c>
      <c r="R195" s="19">
        <f t="shared" si="19"/>
        <v>0</v>
      </c>
      <c r="S195" s="19">
        <f t="shared" si="19"/>
        <v>0</v>
      </c>
      <c r="T195" s="19">
        <f t="shared" si="19"/>
        <v>0</v>
      </c>
      <c r="U195" s="19">
        <f t="shared" si="19"/>
        <v>0</v>
      </c>
      <c r="V195" s="19">
        <f t="shared" si="19"/>
        <v>0</v>
      </c>
      <c r="W195" s="19">
        <f t="shared" si="19"/>
        <v>0</v>
      </c>
      <c r="X195" s="19">
        <f t="shared" si="19"/>
        <v>0</v>
      </c>
      <c r="Y195" s="19">
        <f t="shared" si="19"/>
        <v>0</v>
      </c>
    </row>
    <row r="196" spans="1:25" ht="15.75" customHeight="1" x14ac:dyDescent="0.3">
      <c r="A196" s="14"/>
      <c r="C196" s="20"/>
      <c r="D196" s="20"/>
      <c r="E196" s="20"/>
      <c r="F196" s="20"/>
      <c r="G196" s="20"/>
      <c r="H196" s="20"/>
      <c r="I196" s="20"/>
      <c r="J196" s="20"/>
      <c r="K196" s="20"/>
      <c r="L196" s="20"/>
      <c r="M196" s="20"/>
      <c r="N196" s="20"/>
      <c r="O196" s="20"/>
      <c r="P196" s="20"/>
      <c r="Q196" s="20"/>
      <c r="R196" s="20"/>
      <c r="S196" s="20"/>
      <c r="T196" s="20"/>
      <c r="U196" s="20"/>
      <c r="V196" s="20"/>
      <c r="W196" s="20"/>
    </row>
    <row r="197" spans="1:25" ht="15.75" customHeight="1" x14ac:dyDescent="0.3">
      <c r="A197" s="14" t="s">
        <v>216</v>
      </c>
      <c r="B197" s="19">
        <f>SUM(C195:Y195)/'Economische variabelen'!C237</f>
        <v>0</v>
      </c>
    </row>
    <row r="198" spans="1:25" ht="15.75" customHeight="1" x14ac:dyDescent="0.3">
      <c r="A198" s="14" t="s">
        <v>214</v>
      </c>
      <c r="B198" s="20">
        <f>IF(B197&gt;0,B197/B173,0)</f>
        <v>0</v>
      </c>
    </row>
    <row r="199" spans="1:25" ht="15.75" customHeight="1" x14ac:dyDescent="0.25"/>
    <row r="200" spans="1:25" ht="15.75" customHeight="1" x14ac:dyDescent="0.25"/>
    <row r="201" spans="1:25" ht="15.75" customHeight="1" x14ac:dyDescent="0.4">
      <c r="A201" s="5" t="s">
        <v>307</v>
      </c>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5.75" customHeight="1" x14ac:dyDescent="0.3">
      <c r="A203" s="1" t="s">
        <v>250</v>
      </c>
      <c r="B203" s="1">
        <f>'Invoer - uitgebreid'!F27</f>
        <v>0</v>
      </c>
      <c r="C203" s="1"/>
      <c r="D203" s="1"/>
      <c r="E203" s="1"/>
      <c r="F203" s="1"/>
      <c r="G203" s="1"/>
      <c r="H203" s="1"/>
      <c r="I203" s="1"/>
      <c r="J203" s="1"/>
      <c r="K203" s="1"/>
      <c r="L203" s="1"/>
      <c r="M203" s="1"/>
      <c r="N203" s="1"/>
      <c r="O203" s="1"/>
      <c r="P203" s="1"/>
      <c r="Q203" s="1"/>
      <c r="R203" s="1"/>
      <c r="S203" s="1"/>
      <c r="T203" s="1"/>
      <c r="U203" s="1"/>
      <c r="V203" s="1"/>
      <c r="W203" s="1"/>
      <c r="X203" s="1"/>
      <c r="Y203" s="1"/>
    </row>
    <row r="204" spans="1:25" ht="15.75" customHeight="1" x14ac:dyDescent="0.3">
      <c r="A204" s="1"/>
      <c r="B204" s="1"/>
      <c r="C204" s="11" t="s">
        <v>75</v>
      </c>
      <c r="D204" s="11"/>
      <c r="E204" s="11"/>
      <c r="F204" s="11"/>
      <c r="G204" s="11"/>
      <c r="H204" s="11"/>
      <c r="I204" s="11"/>
      <c r="J204" s="11"/>
      <c r="K204" s="11"/>
      <c r="L204" s="11"/>
      <c r="M204" s="11"/>
      <c r="N204" s="11"/>
      <c r="O204" s="11"/>
      <c r="P204" s="11"/>
      <c r="Q204" s="11"/>
      <c r="R204" s="11"/>
      <c r="S204" s="11"/>
      <c r="T204" s="11"/>
      <c r="U204" s="11"/>
      <c r="V204" s="11"/>
      <c r="W204" s="11"/>
      <c r="X204" s="1"/>
      <c r="Y204" s="1"/>
    </row>
    <row r="205" spans="1:25" ht="15.75" customHeight="1" x14ac:dyDescent="0.35">
      <c r="A205" s="10" t="s">
        <v>45</v>
      </c>
      <c r="B205" s="10" t="s">
        <v>161</v>
      </c>
      <c r="C205" s="11">
        <v>0</v>
      </c>
      <c r="D205" s="11">
        <v>1</v>
      </c>
      <c r="E205" s="11">
        <v>2</v>
      </c>
      <c r="F205" s="11">
        <v>3</v>
      </c>
      <c r="G205" s="11">
        <v>4</v>
      </c>
      <c r="H205" s="11">
        <v>5</v>
      </c>
      <c r="I205" s="11">
        <v>6</v>
      </c>
      <c r="J205" s="11">
        <v>7</v>
      </c>
      <c r="K205" s="11">
        <v>8</v>
      </c>
      <c r="L205" s="11">
        <v>9</v>
      </c>
      <c r="M205" s="11">
        <v>10</v>
      </c>
      <c r="N205" s="11">
        <v>11</v>
      </c>
      <c r="O205" s="11">
        <v>12</v>
      </c>
      <c r="P205" s="11">
        <v>13</v>
      </c>
      <c r="Q205" s="11">
        <v>14</v>
      </c>
      <c r="R205" s="11">
        <v>15</v>
      </c>
      <c r="S205" s="11">
        <v>16</v>
      </c>
      <c r="T205" s="11">
        <v>17</v>
      </c>
      <c r="U205" s="11">
        <v>18</v>
      </c>
      <c r="V205" s="11">
        <v>19</v>
      </c>
      <c r="W205" s="11">
        <v>20</v>
      </c>
      <c r="X205" s="11">
        <v>21</v>
      </c>
      <c r="Y205" s="11">
        <v>22</v>
      </c>
    </row>
    <row r="206" spans="1:25" ht="15.75" customHeight="1" x14ac:dyDescent="0.3">
      <c r="A206" s="14" t="s">
        <v>261</v>
      </c>
      <c r="B206" s="174">
        <v>0</v>
      </c>
      <c r="C206" s="1"/>
      <c r="D206" s="1"/>
      <c r="E206" s="1"/>
      <c r="F206" s="1"/>
      <c r="G206" s="1"/>
      <c r="H206" s="1"/>
      <c r="I206" s="1"/>
      <c r="J206" s="1"/>
      <c r="K206" s="1"/>
      <c r="L206" s="1"/>
      <c r="M206" s="1"/>
      <c r="N206" s="1"/>
      <c r="O206" s="1"/>
      <c r="P206" s="1"/>
      <c r="Q206" s="1"/>
      <c r="R206" s="1"/>
      <c r="S206" s="1"/>
      <c r="T206" s="1"/>
      <c r="U206" s="1"/>
      <c r="V206" s="1"/>
      <c r="W206" s="1"/>
      <c r="X206" s="1"/>
      <c r="Y206" s="1"/>
    </row>
    <row r="207" spans="1:25" ht="15.75" customHeight="1" x14ac:dyDescent="0.3">
      <c r="A207" s="14" t="s">
        <v>51</v>
      </c>
      <c r="B207" s="174">
        <v>0</v>
      </c>
      <c r="C207" s="1"/>
      <c r="D207" s="1"/>
      <c r="E207" s="1"/>
      <c r="F207" s="1"/>
      <c r="G207" s="1"/>
      <c r="H207" s="1"/>
      <c r="I207" s="1"/>
      <c r="J207" s="1"/>
      <c r="K207" s="1"/>
      <c r="L207" s="1"/>
      <c r="M207" s="1"/>
      <c r="N207" s="1"/>
      <c r="O207" s="1"/>
      <c r="P207" s="1"/>
      <c r="Q207" s="1"/>
      <c r="R207" s="1"/>
      <c r="S207" s="1"/>
      <c r="T207" s="1"/>
      <c r="U207" s="1"/>
      <c r="V207" s="1"/>
      <c r="W207" s="1"/>
      <c r="X207" s="1"/>
      <c r="Y207" s="1"/>
    </row>
    <row r="208" spans="1:25" ht="15.75" customHeight="1" x14ac:dyDescent="0.3">
      <c r="A208" s="1"/>
      <c r="B208" s="194"/>
      <c r="C208" s="1"/>
      <c r="D208" s="1"/>
      <c r="E208" s="1"/>
      <c r="F208" s="1"/>
      <c r="G208" s="1"/>
      <c r="H208" s="1"/>
      <c r="I208" s="1"/>
      <c r="J208" s="1"/>
      <c r="K208" s="1"/>
      <c r="L208" s="1"/>
      <c r="M208" s="1"/>
      <c r="N208" s="1"/>
      <c r="O208" s="1"/>
      <c r="P208" s="1"/>
      <c r="Q208" s="1"/>
      <c r="R208" s="1"/>
      <c r="S208" s="1"/>
      <c r="T208" s="1"/>
      <c r="U208" s="1"/>
      <c r="V208" s="1"/>
      <c r="W208" s="1"/>
      <c r="X208" s="1"/>
      <c r="Y208" s="1"/>
    </row>
    <row r="209" spans="1:25" ht="15.75" customHeight="1" x14ac:dyDescent="0.3">
      <c r="A209" s="18" t="s">
        <v>65</v>
      </c>
      <c r="B209" s="174">
        <f>'Economische variabelen'!I237</f>
        <v>12450</v>
      </c>
      <c r="C209" s="175">
        <f>B209*B203</f>
        <v>0</v>
      </c>
      <c r="D209" s="1"/>
      <c r="E209" s="1"/>
      <c r="F209" s="1"/>
      <c r="G209" s="1"/>
      <c r="H209" s="1"/>
      <c r="I209" s="1"/>
      <c r="J209" s="1"/>
      <c r="K209" s="1"/>
      <c r="L209" s="1"/>
      <c r="M209" s="1"/>
      <c r="N209" s="1"/>
      <c r="O209" s="1"/>
      <c r="P209" s="1"/>
      <c r="Q209" s="1"/>
      <c r="R209" s="1"/>
      <c r="S209" s="1"/>
      <c r="T209" s="1"/>
      <c r="U209" s="1"/>
      <c r="V209" s="1"/>
      <c r="W209" s="1"/>
      <c r="X209" s="1"/>
      <c r="Y209" s="1"/>
    </row>
    <row r="210" spans="1:25"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5.75" customHeight="1" x14ac:dyDescent="0.35">
      <c r="A211" s="10" t="s">
        <v>44</v>
      </c>
      <c r="B211" s="10" t="s">
        <v>161</v>
      </c>
      <c r="C211" s="1"/>
      <c r="D211" s="1"/>
      <c r="E211" s="1"/>
      <c r="F211" s="1"/>
      <c r="G211" s="1"/>
      <c r="H211" s="1"/>
      <c r="I211" s="1"/>
      <c r="J211" s="1"/>
      <c r="K211" s="1"/>
      <c r="L211" s="1"/>
      <c r="M211" s="1"/>
      <c r="N211" s="1"/>
      <c r="O211" s="1"/>
      <c r="P211" s="1"/>
      <c r="Q211" s="1"/>
      <c r="R211" s="1"/>
      <c r="S211" s="1"/>
      <c r="T211" s="1"/>
      <c r="U211" s="1"/>
      <c r="V211" s="1"/>
      <c r="W211" s="1"/>
      <c r="X211" s="1"/>
      <c r="Y211" s="1"/>
    </row>
    <row r="212" spans="1:25" ht="15.75" customHeight="1" x14ac:dyDescent="0.3">
      <c r="A212" s="14" t="s">
        <v>301</v>
      </c>
      <c r="B212" s="174">
        <f>'Economische variabelen'!I239</f>
        <v>0</v>
      </c>
      <c r="C212" s="1"/>
      <c r="D212" s="175">
        <v>0</v>
      </c>
      <c r="E212" s="175">
        <v>0</v>
      </c>
      <c r="F212" s="175">
        <v>0</v>
      </c>
      <c r="G212" s="175">
        <v>0</v>
      </c>
      <c r="H212" s="175">
        <v>0</v>
      </c>
      <c r="I212" s="175">
        <v>0</v>
      </c>
      <c r="J212" s="175">
        <v>0</v>
      </c>
      <c r="K212" s="175">
        <v>0</v>
      </c>
      <c r="L212" s="175">
        <v>0</v>
      </c>
      <c r="M212" s="175">
        <v>0</v>
      </c>
      <c r="N212" s="175">
        <f t="shared" ref="N212:Y212" si="20">IF(N219&gt;0,$B212*$B203,0)</f>
        <v>0</v>
      </c>
      <c r="O212" s="175">
        <f t="shared" si="20"/>
        <v>0</v>
      </c>
      <c r="P212" s="175">
        <f t="shared" si="20"/>
        <v>0</v>
      </c>
      <c r="Q212" s="175">
        <f t="shared" si="20"/>
        <v>0</v>
      </c>
      <c r="R212" s="175">
        <f t="shared" si="20"/>
        <v>0</v>
      </c>
      <c r="S212" s="175">
        <f t="shared" si="20"/>
        <v>0</v>
      </c>
      <c r="T212" s="175">
        <f t="shared" si="20"/>
        <v>0</v>
      </c>
      <c r="U212" s="175">
        <f t="shared" si="20"/>
        <v>0</v>
      </c>
      <c r="V212" s="175">
        <f t="shared" si="20"/>
        <v>0</v>
      </c>
      <c r="W212" s="175">
        <f t="shared" si="20"/>
        <v>0</v>
      </c>
      <c r="X212" s="175">
        <f t="shared" si="20"/>
        <v>0</v>
      </c>
      <c r="Y212" s="175">
        <f t="shared" si="20"/>
        <v>0</v>
      </c>
    </row>
    <row r="213" spans="1:25" ht="15.75" customHeight="1" x14ac:dyDescent="0.3">
      <c r="A213" s="14" t="s">
        <v>52</v>
      </c>
      <c r="B213" s="174">
        <f>'Economische variabelen'!I238</f>
        <v>3527</v>
      </c>
      <c r="C213" s="1"/>
      <c r="D213" s="175">
        <f t="shared" ref="D213:Y213" si="21">IF(D219&gt;0,$B213*$B203,0)</f>
        <v>0</v>
      </c>
      <c r="E213" s="175">
        <f t="shared" si="21"/>
        <v>0</v>
      </c>
      <c r="F213" s="175">
        <f t="shared" si="21"/>
        <v>0</v>
      </c>
      <c r="G213" s="175">
        <f t="shared" si="21"/>
        <v>0</v>
      </c>
      <c r="H213" s="175">
        <f t="shared" si="21"/>
        <v>0</v>
      </c>
      <c r="I213" s="175">
        <f t="shared" si="21"/>
        <v>0</v>
      </c>
      <c r="J213" s="175">
        <f t="shared" si="21"/>
        <v>0</v>
      </c>
      <c r="K213" s="175">
        <f t="shared" si="21"/>
        <v>0</v>
      </c>
      <c r="L213" s="175">
        <f t="shared" si="21"/>
        <v>0</v>
      </c>
      <c r="M213" s="175">
        <f t="shared" si="21"/>
        <v>0</v>
      </c>
      <c r="N213" s="175">
        <f t="shared" si="21"/>
        <v>0</v>
      </c>
      <c r="O213" s="175">
        <f t="shared" si="21"/>
        <v>0</v>
      </c>
      <c r="P213" s="175">
        <f t="shared" si="21"/>
        <v>0</v>
      </c>
      <c r="Q213" s="175">
        <f t="shared" si="21"/>
        <v>0</v>
      </c>
      <c r="R213" s="175">
        <f t="shared" si="21"/>
        <v>0</v>
      </c>
      <c r="S213" s="175">
        <f t="shared" si="21"/>
        <v>0</v>
      </c>
      <c r="T213" s="175">
        <f t="shared" si="21"/>
        <v>0</v>
      </c>
      <c r="U213" s="175">
        <f t="shared" si="21"/>
        <v>0</v>
      </c>
      <c r="V213" s="175">
        <f t="shared" si="21"/>
        <v>0</v>
      </c>
      <c r="W213" s="175">
        <f t="shared" si="21"/>
        <v>0</v>
      </c>
      <c r="X213" s="175">
        <f t="shared" si="21"/>
        <v>0</v>
      </c>
      <c r="Y213" s="175">
        <f t="shared" si="21"/>
        <v>0</v>
      </c>
    </row>
    <row r="214" spans="1:25" ht="15.75" customHeight="1" x14ac:dyDescent="0.3">
      <c r="A214" s="14" t="s">
        <v>302</v>
      </c>
      <c r="B214" s="174">
        <f>'Economische variabelen'!I240</f>
        <v>0</v>
      </c>
      <c r="C214" s="1"/>
      <c r="D214" s="175">
        <f>IF(D205='Economische variabelen'!$D237,'Economische variabelen'!$I240*$B203,0)</f>
        <v>0</v>
      </c>
      <c r="E214" s="175">
        <f>IF(E205='Economische variabelen'!$D237,'Economische variabelen'!$I240*$B203,0)</f>
        <v>0</v>
      </c>
      <c r="F214" s="175">
        <f>IF(F205='Economische variabelen'!$D237,'Economische variabelen'!$I240*$B203,0)</f>
        <v>0</v>
      </c>
      <c r="G214" s="175">
        <f>IF(G205='Economische variabelen'!$D237,'Economische variabelen'!$I240*$B203,0)</f>
        <v>0</v>
      </c>
      <c r="H214" s="175">
        <f>IF(H205='Economische variabelen'!$D237,'Economische variabelen'!$I240*$B203,0)</f>
        <v>0</v>
      </c>
      <c r="I214" s="175">
        <f>IF(I205='Economische variabelen'!$D237,'Economische variabelen'!$I240*$B203,0)</f>
        <v>0</v>
      </c>
      <c r="J214" s="175">
        <f>IF(J205='Economische variabelen'!$D237,'Economische variabelen'!$I240*$B203,0)</f>
        <v>0</v>
      </c>
      <c r="K214" s="175">
        <f>IF(K205='Economische variabelen'!$D237,'Economische variabelen'!$I240*$B203,0)</f>
        <v>0</v>
      </c>
      <c r="L214" s="175">
        <f>IF(L205='Economische variabelen'!$D237,'Economische variabelen'!$I240*$B203,0)</f>
        <v>0</v>
      </c>
      <c r="M214" s="175">
        <f>IF(M205='Economische variabelen'!$D237,'Economische variabelen'!$I240*$B203,0)</f>
        <v>0</v>
      </c>
      <c r="N214" s="175">
        <f>IF(N205='Economische variabelen'!$D237,'Economische variabelen'!$I240*$B203,0)</f>
        <v>0</v>
      </c>
      <c r="O214" s="175">
        <f>IF(O205='Economische variabelen'!$D237,'Economische variabelen'!$I240*$B203,0)</f>
        <v>0</v>
      </c>
      <c r="P214" s="175">
        <f>IF(P205='Economische variabelen'!$D237,'Economische variabelen'!$I240*$B203,0)</f>
        <v>0</v>
      </c>
      <c r="Q214" s="175">
        <f>IF(Q205='Economische variabelen'!$D237,'Economische variabelen'!$I240*$B203,0)</f>
        <v>0</v>
      </c>
      <c r="R214" s="175">
        <f>IF(R205='Economische variabelen'!$D237,'Economische variabelen'!$I240*$B203,0)</f>
        <v>0</v>
      </c>
      <c r="S214" s="175">
        <f>IF(S205='Economische variabelen'!$D237,'Economische variabelen'!$I240*$B203,0)</f>
        <v>0</v>
      </c>
      <c r="T214" s="175">
        <f>IF(T205='Economische variabelen'!$D237,'Economische variabelen'!$I240*$B203,0)</f>
        <v>0</v>
      </c>
      <c r="U214" s="175">
        <f>IF(U205='Economische variabelen'!$D237,'Economische variabelen'!$I240*$B203,0)</f>
        <v>0</v>
      </c>
      <c r="V214" s="175">
        <f>IF(V205='Economische variabelen'!$D237,'Economische variabelen'!$I240*$B203,0)</f>
        <v>0</v>
      </c>
      <c r="W214" s="175">
        <f>IF(W205='Economische variabelen'!$D237,'Economische variabelen'!$I240*$B203,0)</f>
        <v>0</v>
      </c>
      <c r="X214" s="175">
        <f>IF(X205='Economische variabelen'!$D237,'Economische variabelen'!$I240*$B203,0)</f>
        <v>0</v>
      </c>
      <c r="Y214" s="175">
        <f>IF(Y205='Economische variabelen'!$D237,'Economische variabelen'!$I240*$B203,0)</f>
        <v>0</v>
      </c>
    </row>
    <row r="215" spans="1:25" ht="15.75" customHeight="1" x14ac:dyDescent="0.3">
      <c r="A215" s="18" t="s">
        <v>263</v>
      </c>
      <c r="B215" s="174">
        <f>SUM(B212:B214)</f>
        <v>3527</v>
      </c>
      <c r="C215" s="176">
        <f>C209</f>
        <v>0</v>
      </c>
      <c r="D215" s="176">
        <f t="shared" ref="D215:Y215" si="22">SUM(D212:D214)</f>
        <v>0</v>
      </c>
      <c r="E215" s="176">
        <f t="shared" si="22"/>
        <v>0</v>
      </c>
      <c r="F215" s="176">
        <f t="shared" si="22"/>
        <v>0</v>
      </c>
      <c r="G215" s="176">
        <f t="shared" si="22"/>
        <v>0</v>
      </c>
      <c r="H215" s="176">
        <f t="shared" si="22"/>
        <v>0</v>
      </c>
      <c r="I215" s="176">
        <f t="shared" si="22"/>
        <v>0</v>
      </c>
      <c r="J215" s="176">
        <f t="shared" si="22"/>
        <v>0</v>
      </c>
      <c r="K215" s="176">
        <f t="shared" si="22"/>
        <v>0</v>
      </c>
      <c r="L215" s="176">
        <f t="shared" si="22"/>
        <v>0</v>
      </c>
      <c r="M215" s="176">
        <f t="shared" si="22"/>
        <v>0</v>
      </c>
      <c r="N215" s="176">
        <f t="shared" si="22"/>
        <v>0</v>
      </c>
      <c r="O215" s="176">
        <f t="shared" si="22"/>
        <v>0</v>
      </c>
      <c r="P215" s="176">
        <f t="shared" si="22"/>
        <v>0</v>
      </c>
      <c r="Q215" s="176">
        <f t="shared" si="22"/>
        <v>0</v>
      </c>
      <c r="R215" s="176">
        <f t="shared" si="22"/>
        <v>0</v>
      </c>
      <c r="S215" s="176">
        <f t="shared" si="22"/>
        <v>0</v>
      </c>
      <c r="T215" s="176">
        <f t="shared" si="22"/>
        <v>0</v>
      </c>
      <c r="U215" s="176">
        <f t="shared" si="22"/>
        <v>0</v>
      </c>
      <c r="V215" s="176">
        <f t="shared" si="22"/>
        <v>0</v>
      </c>
      <c r="W215" s="176">
        <f t="shared" si="22"/>
        <v>0</v>
      </c>
      <c r="X215" s="176">
        <f t="shared" si="22"/>
        <v>0</v>
      </c>
      <c r="Y215" s="176">
        <f t="shared" si="22"/>
        <v>0</v>
      </c>
    </row>
    <row r="216" spans="1:25"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5.75" customHeight="1" x14ac:dyDescent="0.35">
      <c r="A217" s="10" t="s">
        <v>303</v>
      </c>
      <c r="B217" s="10"/>
      <c r="C217" s="1"/>
      <c r="D217" s="1"/>
      <c r="E217" s="1"/>
      <c r="F217" s="1"/>
      <c r="G217" s="1"/>
      <c r="H217" s="1"/>
      <c r="I217" s="1"/>
      <c r="J217" s="1"/>
      <c r="K217" s="1"/>
      <c r="L217" s="1"/>
      <c r="M217" s="1"/>
      <c r="N217" s="1"/>
      <c r="O217" s="1"/>
      <c r="P217" s="1"/>
      <c r="Q217" s="1"/>
      <c r="R217" s="1"/>
      <c r="S217" s="1"/>
      <c r="T217" s="1"/>
      <c r="U217" s="1"/>
      <c r="V217" s="1"/>
      <c r="W217" s="1"/>
      <c r="X217" s="1"/>
      <c r="Y217" s="1"/>
    </row>
    <row r="218" spans="1:25" ht="15.75" customHeight="1" x14ac:dyDescent="0.3">
      <c r="A218" s="14"/>
      <c r="B218" s="1"/>
      <c r="C218" s="11">
        <v>0</v>
      </c>
      <c r="D218" s="11">
        <v>1</v>
      </c>
      <c r="E218" s="11">
        <v>2</v>
      </c>
      <c r="F218" s="11">
        <v>3</v>
      </c>
      <c r="G218" s="11">
        <v>4</v>
      </c>
      <c r="H218" s="11">
        <v>5</v>
      </c>
      <c r="I218" s="11">
        <v>6</v>
      </c>
      <c r="J218" s="11">
        <v>7</v>
      </c>
      <c r="K218" s="11">
        <v>8</v>
      </c>
      <c r="L218" s="11">
        <v>9</v>
      </c>
      <c r="M218" s="11">
        <v>10</v>
      </c>
      <c r="N218" s="11">
        <v>11</v>
      </c>
      <c r="O218" s="11">
        <v>12</v>
      </c>
      <c r="P218" s="11">
        <v>13</v>
      </c>
      <c r="Q218" s="11">
        <v>14</v>
      </c>
      <c r="R218" s="11">
        <v>15</v>
      </c>
      <c r="S218" s="11">
        <v>16</v>
      </c>
      <c r="T218" s="11">
        <v>17</v>
      </c>
      <c r="U218" s="11">
        <v>18</v>
      </c>
      <c r="V218" s="11">
        <v>19</v>
      </c>
      <c r="W218" s="11">
        <v>20</v>
      </c>
      <c r="X218" s="11">
        <v>21</v>
      </c>
      <c r="Y218" s="11">
        <v>22</v>
      </c>
    </row>
    <row r="219" spans="1:25" ht="15.75" customHeight="1" x14ac:dyDescent="0.3">
      <c r="A219" s="14" t="s">
        <v>304</v>
      </c>
      <c r="B219" s="1"/>
      <c r="C219" s="13">
        <v>0</v>
      </c>
      <c r="D219" s="13">
        <f>Invoer!H22*'Economische variabelen'!D239+'Economische variabelen'!D242*Invoer!I22+Invoer!E22*'Economische variabelen'!D245+'Economische variabelen'!D248*Invoer!J22</f>
        <v>0</v>
      </c>
      <c r="E219" s="13">
        <v>0</v>
      </c>
      <c r="F219" s="13">
        <f>IF(F205&lt;'Economische variabelen'!$D237,2*'Economische variabelen'!$D$240*Invoer!$H22+2*'Economische variabelen'!$D243*Invoer!$I22+2*'Economische variabelen'!$D246*Invoer!$J22+2*'Economische variabelen'!$D249*Invoer!$K22,0)</f>
        <v>0</v>
      </c>
      <c r="G219" s="13">
        <v>0</v>
      </c>
      <c r="H219" s="13">
        <f>IF(H205&lt;'Economische variabelen'!$D237,2*'Economische variabelen'!$D$240*Invoer!$H22+2*'Economische variabelen'!$D243*Invoer!$I22+2*'Economische variabelen'!$D246*Invoer!$J22+2*'Economische variabelen'!$D249*Invoer!$K22,0)</f>
        <v>0</v>
      </c>
      <c r="I219" s="13">
        <v>0</v>
      </c>
      <c r="J219" s="13">
        <f>IF(J205&lt;'Economische variabelen'!$D237,2*'Economische variabelen'!$D$240*Invoer!$H22+2*'Economische variabelen'!$D243*Invoer!$I22+2*'Economische variabelen'!$D246*Invoer!$J22+2*'Economische variabelen'!$D249*Invoer!$K22,0)</f>
        <v>0</v>
      </c>
      <c r="K219" s="13">
        <v>0</v>
      </c>
      <c r="L219" s="13">
        <f>IF(L205&lt;'Economische variabelen'!$D237,2*'Economische variabelen'!$D$240*Invoer!$H22+2*'Economische variabelen'!$D243*Invoer!$I22+2*'Economische variabelen'!$D246*Invoer!$J22+2*'Economische variabelen'!$D249*Invoer!$K22,0)</f>
        <v>0</v>
      </c>
      <c r="M219" s="13">
        <v>0</v>
      </c>
      <c r="N219" s="13">
        <f>IF(N205&lt;'Economische variabelen'!$D237,2*'Economische variabelen'!$D$240*Invoer!$H22+2*'Economische variabelen'!$D243*Invoer!$I22+2*'Economische variabelen'!$D246*Invoer!$J22+2*'Economische variabelen'!$D249*Invoer!$K22,0)</f>
        <v>0</v>
      </c>
      <c r="O219" s="13">
        <v>0</v>
      </c>
      <c r="P219" s="13">
        <f>IF(P205&lt;'Economische variabelen'!$D237,2*'Economische variabelen'!$D$240*Invoer!$H22+2*'Economische variabelen'!$D243*Invoer!$I22+2*'Economische variabelen'!$D246*Invoer!$J22+2*'Economische variabelen'!$D249*Invoer!$K22,0)</f>
        <v>0</v>
      </c>
      <c r="Q219" s="13">
        <v>0</v>
      </c>
      <c r="R219" s="13">
        <f>IF(R205&lt;'Economische variabelen'!$D237,2*'Economische variabelen'!$D$240*Invoer!$H22+2*'Economische variabelen'!$D243*Invoer!$I22+2*'Economische variabelen'!$D246*Invoer!$J22+2*'Economische variabelen'!$D249*Invoer!$K22,0)</f>
        <v>0</v>
      </c>
      <c r="S219" s="13">
        <v>0</v>
      </c>
      <c r="T219" s="13">
        <f>IF(T205&lt;'Economische variabelen'!$D237,2*'Economische variabelen'!$D$240*Invoer!$H22+2*'Economische variabelen'!$D243*Invoer!$I22+2*'Economische variabelen'!$D246*Invoer!$J22+2*'Economische variabelen'!$D249*Invoer!$K22,0)</f>
        <v>0</v>
      </c>
      <c r="U219" s="13">
        <v>0</v>
      </c>
      <c r="V219" s="13">
        <f>IF(V205&lt;'Economische variabelen'!$D237,2*'Economische variabelen'!$D$240*Invoer!$H22+2*'Economische variabelen'!$D243*Invoer!$I22+2*'Economische variabelen'!$D246*Invoer!$J22+2*'Economische variabelen'!$D249*Invoer!$K22,0)</f>
        <v>0</v>
      </c>
      <c r="W219" s="13">
        <v>0</v>
      </c>
      <c r="X219" s="13">
        <f>IF(X205&lt;'Economische variabelen'!$D237,2*'Economische variabelen'!$D$240*Invoer!$H22+2*'Economische variabelen'!$D243*Invoer!$I22+2*'Economische variabelen'!$D246*Invoer!$J22+2*'Economische variabelen'!$D249*Invoer!$K22,0)</f>
        <v>0</v>
      </c>
      <c r="Y219" s="13">
        <v>0</v>
      </c>
    </row>
    <row r="220" spans="1:25" ht="15.75" customHeight="1" x14ac:dyDescent="0.3">
      <c r="A220" s="14" t="s">
        <v>305</v>
      </c>
      <c r="B220" s="1"/>
      <c r="C220" s="175">
        <v>0</v>
      </c>
      <c r="D220" s="175">
        <f>D219*'Economische variabelen'!$I243</f>
        <v>0</v>
      </c>
      <c r="E220" s="175">
        <f>E219*'Economische variabelen'!$I243</f>
        <v>0</v>
      </c>
      <c r="F220" s="175">
        <f>F219*'Economische variabelen'!$I243</f>
        <v>0</v>
      </c>
      <c r="G220" s="175">
        <f>G219*'Economische variabelen'!$I243</f>
        <v>0</v>
      </c>
      <c r="H220" s="175">
        <f>H219*'Economische variabelen'!$I243</f>
        <v>0</v>
      </c>
      <c r="I220" s="175">
        <f>I219*'Economische variabelen'!$I243</f>
        <v>0</v>
      </c>
      <c r="J220" s="175">
        <f>J219*'Economische variabelen'!$I243</f>
        <v>0</v>
      </c>
      <c r="K220" s="175">
        <f>K219*'Economische variabelen'!$I243</f>
        <v>0</v>
      </c>
      <c r="L220" s="175">
        <f>L219*'Economische variabelen'!$I243</f>
        <v>0</v>
      </c>
      <c r="M220" s="175">
        <f>M219*'Economische variabelen'!$I243</f>
        <v>0</v>
      </c>
      <c r="N220" s="175">
        <f>N219*'Economische variabelen'!$I243</f>
        <v>0</v>
      </c>
      <c r="O220" s="175">
        <f>O219*'Economische variabelen'!$I243</f>
        <v>0</v>
      </c>
      <c r="P220" s="175">
        <f>P219*'Economische variabelen'!$I243</f>
        <v>0</v>
      </c>
      <c r="Q220" s="175">
        <f>Q219*'Economische variabelen'!$I243</f>
        <v>0</v>
      </c>
      <c r="R220" s="175">
        <f>R219*'Economische variabelen'!$I243</f>
        <v>0</v>
      </c>
      <c r="S220" s="175">
        <f>S219*'Economische variabelen'!$I243</f>
        <v>0</v>
      </c>
      <c r="T220" s="175">
        <f>T219*'Economische variabelen'!$I243</f>
        <v>0</v>
      </c>
      <c r="U220" s="175">
        <f>U219*'Economische variabelen'!$I243</f>
        <v>0</v>
      </c>
      <c r="V220" s="175">
        <f>V219*'Economische variabelen'!$I243</f>
        <v>0</v>
      </c>
      <c r="W220" s="175">
        <f>W219*'Economische variabelen'!$I243</f>
        <v>0</v>
      </c>
      <c r="X220" s="175">
        <f>X219*'Economische variabelen'!$I243</f>
        <v>0</v>
      </c>
      <c r="Y220" s="175">
        <f>Y219*'Economische variabelen'!$I243</f>
        <v>0</v>
      </c>
    </row>
    <row r="221" spans="1:25" ht="15.75" customHeight="1" x14ac:dyDescent="0.3">
      <c r="A221" s="14"/>
      <c r="B221" s="20"/>
      <c r="C221" s="1"/>
      <c r="D221" s="1"/>
      <c r="E221" s="1"/>
      <c r="F221" s="1"/>
      <c r="G221" s="1"/>
      <c r="H221" s="1"/>
      <c r="I221" s="1"/>
      <c r="J221" s="1"/>
      <c r="K221" s="1"/>
      <c r="L221" s="1"/>
      <c r="M221" s="1"/>
      <c r="N221" s="1"/>
      <c r="O221" s="1"/>
      <c r="P221" s="1"/>
      <c r="Q221" s="1"/>
      <c r="R221" s="1"/>
      <c r="S221" s="1"/>
      <c r="T221" s="1"/>
      <c r="U221" s="1"/>
      <c r="V221" s="1"/>
      <c r="W221" s="1"/>
      <c r="X221" s="1"/>
      <c r="Y221" s="1"/>
    </row>
    <row r="222" spans="1:25" ht="15.75" customHeight="1" x14ac:dyDescent="0.3">
      <c r="A222" s="14" t="s">
        <v>58</v>
      </c>
      <c r="B222" s="1"/>
      <c r="C222" s="175">
        <f>IF(C205&lt;='Economische variabelen'!$D237,'Economische variabelen'!$I244*CALC_Bos!$B203,0)</f>
        <v>0</v>
      </c>
      <c r="D222" s="175">
        <f>IF(D205&lt;='Economische variabelen'!$D237,'Economische variabelen'!$I244*CALC_Bos!$B203,0)</f>
        <v>0</v>
      </c>
      <c r="E222" s="175">
        <f>IF(E205&lt;='Economische variabelen'!$D237,'Economische variabelen'!$I244*CALC_Bos!$B203,0)</f>
        <v>0</v>
      </c>
      <c r="F222" s="175">
        <f>IF(F205&lt;='Economische variabelen'!$D237,'Economische variabelen'!$I244*CALC_Bos!$B203,0)</f>
        <v>0</v>
      </c>
      <c r="G222" s="175">
        <f>IF(G205&lt;='Economische variabelen'!$D237,'Economische variabelen'!$I244*CALC_Bos!$B203,0)</f>
        <v>0</v>
      </c>
      <c r="H222" s="175">
        <f>IF(H205&lt;='Economische variabelen'!$D237,'Economische variabelen'!$I244*CALC_Bos!$B203,0)</f>
        <v>0</v>
      </c>
      <c r="I222" s="175">
        <f>IF(I205&lt;='Economische variabelen'!$D237,'Economische variabelen'!$I244*CALC_Bos!$B203,0)</f>
        <v>0</v>
      </c>
      <c r="J222" s="175">
        <f>IF(J205&lt;='Economische variabelen'!$D237,'Economische variabelen'!$I244*CALC_Bos!$B203,0)</f>
        <v>0</v>
      </c>
      <c r="K222" s="175">
        <f>IF(K205&lt;='Economische variabelen'!$D237,'Economische variabelen'!$I244*CALC_Bos!$B203,0)</f>
        <v>0</v>
      </c>
      <c r="L222" s="175">
        <f>IF(L205&lt;='Economische variabelen'!$D237,'Economische variabelen'!$I244*CALC_Bos!$B203,0)</f>
        <v>0</v>
      </c>
      <c r="M222" s="175">
        <f>IF(M205&lt;='Economische variabelen'!$D237,'Economische variabelen'!$I244*CALC_Bos!$B203,0)</f>
        <v>0</v>
      </c>
      <c r="N222" s="175">
        <f>IF(N205&lt;='Economische variabelen'!$D237,'Economische variabelen'!$I244*CALC_Bos!$B203,0)</f>
        <v>0</v>
      </c>
      <c r="O222" s="175">
        <f>IF(O205&lt;='Economische variabelen'!$D237,'Economische variabelen'!$I244*CALC_Bos!$B203,0)</f>
        <v>0</v>
      </c>
      <c r="P222" s="175">
        <f>IF(P205&lt;='Economische variabelen'!$D237,'Economische variabelen'!$I244*CALC_Bos!$B203,0)</f>
        <v>0</v>
      </c>
      <c r="Q222" s="175">
        <f>IF(Q205&lt;='Economische variabelen'!$D237,'Economische variabelen'!$I244*CALC_Bos!$B203,0)</f>
        <v>0</v>
      </c>
      <c r="R222" s="175">
        <f>IF(R205&lt;='Economische variabelen'!$D237,'Economische variabelen'!$I244*CALC_Bos!$B203,0)</f>
        <v>0</v>
      </c>
      <c r="S222" s="175">
        <f>IF(S205&lt;='Economische variabelen'!$D237,'Economische variabelen'!$I244*CALC_Bos!$B203,0)</f>
        <v>0</v>
      </c>
      <c r="T222" s="175">
        <f>IF(T205&lt;='Economische variabelen'!$D237,'Economische variabelen'!$I244*CALC_Bos!$B203,0)</f>
        <v>0</v>
      </c>
      <c r="U222" s="175">
        <f>IF(U205&lt;='Economische variabelen'!$D237,'Economische variabelen'!$I244*CALC_Bos!$B203,0)</f>
        <v>0</v>
      </c>
      <c r="V222" s="175">
        <f>IF(V205&lt;='Economische variabelen'!$D237,'Economische variabelen'!$I244*CALC_Bos!$B203,0)</f>
        <v>0</v>
      </c>
      <c r="W222" s="175">
        <f>IF(W205&lt;='Economische variabelen'!$D237,'Economische variabelen'!$I244*CALC_Bos!$B203,0)</f>
        <v>0</v>
      </c>
      <c r="X222" s="175">
        <f>IF(X205&lt;='Economische variabelen'!$D237,'Economische variabelen'!$I244*CALC_Bos!$B203,0)</f>
        <v>0</v>
      </c>
      <c r="Y222" s="175">
        <f>IF(Y205&lt;='Economische variabelen'!$D237,'Economische variabelen'!$I244*CALC_Bos!$B203,0)</f>
        <v>0</v>
      </c>
    </row>
    <row r="223" spans="1:25"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5.75" customHeight="1" x14ac:dyDescent="0.35">
      <c r="A224" s="10" t="s">
        <v>276</v>
      </c>
      <c r="B224" s="10"/>
      <c r="C224" s="1"/>
      <c r="D224" s="1"/>
      <c r="E224" s="1"/>
      <c r="F224" s="1"/>
      <c r="G224" s="1"/>
      <c r="H224" s="1"/>
      <c r="I224" s="1"/>
      <c r="J224" s="1"/>
      <c r="K224" s="1"/>
      <c r="L224" s="1"/>
      <c r="M224" s="1"/>
      <c r="N224" s="1"/>
      <c r="O224" s="1"/>
      <c r="P224" s="1"/>
      <c r="Q224" s="1"/>
      <c r="R224" s="1"/>
      <c r="S224" s="1"/>
      <c r="T224" s="1"/>
      <c r="U224" s="1"/>
      <c r="V224" s="1"/>
      <c r="W224" s="1"/>
      <c r="X224" s="1"/>
      <c r="Y224" s="1"/>
    </row>
    <row r="225" spans="1:25" ht="15.75" customHeight="1" x14ac:dyDescent="0.3">
      <c r="A225" s="14" t="s">
        <v>306</v>
      </c>
      <c r="B225" s="1"/>
      <c r="C225" s="19">
        <f t="shared" ref="C225:Y225" si="23">C220+C222-C215</f>
        <v>0</v>
      </c>
      <c r="D225" s="19">
        <f t="shared" si="23"/>
        <v>0</v>
      </c>
      <c r="E225" s="19">
        <f t="shared" si="23"/>
        <v>0</v>
      </c>
      <c r="F225" s="19">
        <f t="shared" si="23"/>
        <v>0</v>
      </c>
      <c r="G225" s="19">
        <f t="shared" si="23"/>
        <v>0</v>
      </c>
      <c r="H225" s="19">
        <f t="shared" si="23"/>
        <v>0</v>
      </c>
      <c r="I225" s="19">
        <f t="shared" si="23"/>
        <v>0</v>
      </c>
      <c r="J225" s="19">
        <f t="shared" si="23"/>
        <v>0</v>
      </c>
      <c r="K225" s="19">
        <f t="shared" si="23"/>
        <v>0</v>
      </c>
      <c r="L225" s="19">
        <f t="shared" si="23"/>
        <v>0</v>
      </c>
      <c r="M225" s="19">
        <f t="shared" si="23"/>
        <v>0</v>
      </c>
      <c r="N225" s="19">
        <f t="shared" si="23"/>
        <v>0</v>
      </c>
      <c r="O225" s="19">
        <f t="shared" si="23"/>
        <v>0</v>
      </c>
      <c r="P225" s="19">
        <f t="shared" si="23"/>
        <v>0</v>
      </c>
      <c r="Q225" s="19">
        <f t="shared" si="23"/>
        <v>0</v>
      </c>
      <c r="R225" s="19">
        <f t="shared" si="23"/>
        <v>0</v>
      </c>
      <c r="S225" s="19">
        <f t="shared" si="23"/>
        <v>0</v>
      </c>
      <c r="T225" s="19">
        <f t="shared" si="23"/>
        <v>0</v>
      </c>
      <c r="U225" s="19">
        <f t="shared" si="23"/>
        <v>0</v>
      </c>
      <c r="V225" s="19">
        <f t="shared" si="23"/>
        <v>0</v>
      </c>
      <c r="W225" s="19">
        <f t="shared" si="23"/>
        <v>0</v>
      </c>
      <c r="X225" s="19">
        <f t="shared" si="23"/>
        <v>0</v>
      </c>
      <c r="Y225" s="19">
        <f t="shared" si="23"/>
        <v>0</v>
      </c>
    </row>
    <row r="226" spans="1:25" ht="15.75" customHeight="1" x14ac:dyDescent="0.3">
      <c r="A226" s="14"/>
      <c r="B226" s="1"/>
      <c r="C226" s="20"/>
      <c r="D226" s="20"/>
      <c r="E226" s="20"/>
      <c r="F226" s="20"/>
      <c r="G226" s="20"/>
      <c r="H226" s="20"/>
      <c r="I226" s="20"/>
      <c r="J226" s="20"/>
      <c r="K226" s="20"/>
      <c r="L226" s="20"/>
      <c r="M226" s="20"/>
      <c r="N226" s="20"/>
      <c r="O226" s="20"/>
      <c r="P226" s="20"/>
      <c r="Q226" s="20"/>
      <c r="R226" s="20"/>
      <c r="S226" s="20"/>
      <c r="T226" s="20"/>
      <c r="U226" s="20"/>
      <c r="V226" s="20"/>
      <c r="W226" s="20"/>
      <c r="X226" s="1"/>
      <c r="Y226" s="1"/>
    </row>
    <row r="227" spans="1:25" ht="15.75" customHeight="1" x14ac:dyDescent="0.3">
      <c r="A227" s="14" t="s">
        <v>216</v>
      </c>
      <c r="B227" s="19">
        <f>SUM(C225:Y225)/'Economische variabelen'!D237</f>
        <v>0</v>
      </c>
      <c r="C227" s="1"/>
      <c r="D227" s="1"/>
      <c r="E227" s="1"/>
      <c r="F227" s="1"/>
      <c r="G227" s="1"/>
      <c r="H227" s="1"/>
      <c r="I227" s="1"/>
      <c r="J227" s="1"/>
      <c r="K227" s="1"/>
      <c r="L227" s="1"/>
      <c r="M227" s="1"/>
      <c r="N227" s="1"/>
      <c r="O227" s="1"/>
      <c r="P227" s="1"/>
      <c r="Q227" s="1"/>
      <c r="R227" s="1"/>
      <c r="S227" s="1"/>
      <c r="T227" s="1"/>
      <c r="U227" s="1"/>
      <c r="V227" s="1"/>
      <c r="W227" s="1"/>
      <c r="X227" s="1"/>
      <c r="Y227" s="1"/>
    </row>
    <row r="228" spans="1:25" ht="15.75" customHeight="1" x14ac:dyDescent="0.3">
      <c r="A228" s="14" t="s">
        <v>214</v>
      </c>
      <c r="B228" s="20">
        <f>IF(B227&gt;0,B227/B203,0)</f>
        <v>0</v>
      </c>
      <c r="C228" s="1"/>
      <c r="D228" s="1"/>
      <c r="E228" s="1"/>
      <c r="F228" s="1"/>
      <c r="G228" s="1"/>
      <c r="H228" s="1"/>
      <c r="I228" s="1"/>
      <c r="J228" s="1"/>
      <c r="K228" s="1"/>
      <c r="L228" s="1"/>
      <c r="M228" s="1"/>
      <c r="N228" s="1"/>
      <c r="O228" s="1"/>
      <c r="P228" s="1"/>
      <c r="Q228" s="1"/>
      <c r="R228" s="1"/>
      <c r="S228" s="1"/>
      <c r="T228" s="1"/>
      <c r="U228" s="1"/>
      <c r="V228" s="1"/>
      <c r="W228" s="1"/>
      <c r="X228" s="1"/>
      <c r="Y228" s="1"/>
    </row>
    <row r="229" spans="1:25"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5.75" customHeight="1" x14ac:dyDescent="0.25"/>
    <row r="232" spans="1:25" ht="19.8" x14ac:dyDescent="0.4">
      <c r="A232" s="5" t="s">
        <v>308</v>
      </c>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5.75" customHeight="1" x14ac:dyDescent="0.3">
      <c r="A234" s="1" t="s">
        <v>250</v>
      </c>
      <c r="B234" s="1">
        <f>'Invoer - uitgebreid'!J27</f>
        <v>0</v>
      </c>
      <c r="C234" s="1"/>
      <c r="D234" s="1"/>
      <c r="E234" s="1"/>
      <c r="F234" s="1"/>
      <c r="G234" s="1"/>
      <c r="H234" s="1"/>
      <c r="I234" s="1"/>
      <c r="J234" s="1"/>
      <c r="K234" s="1"/>
      <c r="L234" s="1"/>
      <c r="M234" s="1"/>
      <c r="N234" s="1"/>
      <c r="O234" s="1"/>
      <c r="P234" s="1"/>
      <c r="Q234" s="1"/>
      <c r="R234" s="1"/>
      <c r="S234" s="1"/>
      <c r="T234" s="1"/>
      <c r="U234" s="1"/>
      <c r="V234" s="1"/>
      <c r="W234" s="1"/>
      <c r="X234" s="1"/>
      <c r="Y234" s="1"/>
    </row>
    <row r="235" spans="1:25" ht="15.75" customHeight="1" x14ac:dyDescent="0.3">
      <c r="A235" s="1"/>
      <c r="B235" s="1"/>
      <c r="C235" s="11" t="s">
        <v>75</v>
      </c>
      <c r="D235" s="11"/>
      <c r="E235" s="11"/>
      <c r="F235" s="11"/>
      <c r="G235" s="11"/>
      <c r="H235" s="11"/>
      <c r="I235" s="11"/>
      <c r="J235" s="11"/>
      <c r="K235" s="11"/>
      <c r="L235" s="11"/>
      <c r="M235" s="11"/>
      <c r="N235" s="11"/>
      <c r="O235" s="11"/>
      <c r="P235" s="11"/>
      <c r="Q235" s="11"/>
      <c r="R235" s="11"/>
      <c r="S235" s="11"/>
      <c r="T235" s="11"/>
      <c r="U235" s="11"/>
      <c r="V235" s="11"/>
      <c r="W235" s="11"/>
      <c r="X235" s="1"/>
      <c r="Y235" s="1"/>
    </row>
    <row r="236" spans="1:25" ht="15.75" customHeight="1" x14ac:dyDescent="0.35">
      <c r="A236" s="10" t="s">
        <v>45</v>
      </c>
      <c r="B236" s="10" t="s">
        <v>161</v>
      </c>
      <c r="C236" s="11">
        <v>0</v>
      </c>
      <c r="D236" s="11">
        <v>1</v>
      </c>
      <c r="E236" s="11">
        <v>2</v>
      </c>
      <c r="F236" s="11">
        <v>3</v>
      </c>
      <c r="G236" s="11">
        <v>4</v>
      </c>
      <c r="H236" s="11">
        <v>5</v>
      </c>
      <c r="I236" s="11">
        <v>6</v>
      </c>
      <c r="J236" s="11">
        <v>7</v>
      </c>
      <c r="K236" s="11">
        <v>8</v>
      </c>
      <c r="L236" s="11">
        <v>9</v>
      </c>
      <c r="M236" s="11">
        <v>10</v>
      </c>
      <c r="N236" s="11">
        <v>11</v>
      </c>
      <c r="O236" s="11">
        <v>12</v>
      </c>
      <c r="P236" s="11">
        <v>13</v>
      </c>
      <c r="Q236" s="11">
        <v>14</v>
      </c>
      <c r="R236" s="11">
        <v>15</v>
      </c>
      <c r="S236" s="11">
        <v>16</v>
      </c>
      <c r="T236" s="11">
        <v>17</v>
      </c>
      <c r="U236" s="11">
        <v>18</v>
      </c>
      <c r="V236" s="11">
        <v>19</v>
      </c>
      <c r="W236" s="11">
        <v>20</v>
      </c>
      <c r="X236" s="11">
        <v>21</v>
      </c>
      <c r="Y236" s="11">
        <v>22</v>
      </c>
    </row>
    <row r="237" spans="1:25" ht="15.75" customHeight="1" x14ac:dyDescent="0.3">
      <c r="A237" s="14" t="s">
        <v>261</v>
      </c>
      <c r="B237" s="174">
        <v>0</v>
      </c>
      <c r="C237" s="1"/>
      <c r="D237" s="1"/>
      <c r="E237" s="1"/>
      <c r="F237" s="1"/>
      <c r="G237" s="1"/>
      <c r="H237" s="1"/>
      <c r="I237" s="1"/>
      <c r="J237" s="1"/>
      <c r="K237" s="1"/>
      <c r="L237" s="1"/>
      <c r="M237" s="1"/>
      <c r="N237" s="1"/>
      <c r="O237" s="1"/>
      <c r="P237" s="1"/>
      <c r="Q237" s="1"/>
      <c r="R237" s="1"/>
      <c r="S237" s="1"/>
      <c r="T237" s="1"/>
      <c r="U237" s="1"/>
      <c r="V237" s="1"/>
      <c r="W237" s="1"/>
      <c r="X237" s="1"/>
      <c r="Y237" s="1"/>
    </row>
    <row r="238" spans="1:25" ht="15.75" customHeight="1" x14ac:dyDescent="0.3">
      <c r="A238" s="14" t="s">
        <v>51</v>
      </c>
      <c r="B238" s="174">
        <v>0</v>
      </c>
      <c r="C238" s="1"/>
      <c r="D238" s="1"/>
      <c r="E238" s="1"/>
      <c r="F238" s="1"/>
      <c r="G238" s="1"/>
      <c r="H238" s="1"/>
      <c r="I238" s="1"/>
      <c r="J238" s="1"/>
      <c r="K238" s="1"/>
      <c r="L238" s="1"/>
      <c r="M238" s="1"/>
      <c r="N238" s="1"/>
      <c r="O238" s="1"/>
      <c r="P238" s="1"/>
      <c r="Q238" s="1"/>
      <c r="R238" s="1"/>
      <c r="S238" s="1"/>
      <c r="T238" s="1"/>
      <c r="U238" s="1"/>
      <c r="V238" s="1"/>
      <c r="W238" s="1"/>
      <c r="X238" s="1"/>
      <c r="Y238" s="1"/>
    </row>
    <row r="239" spans="1:25" ht="15.75" customHeight="1" x14ac:dyDescent="0.3">
      <c r="A239" s="1"/>
      <c r="B239" s="194"/>
      <c r="C239" s="1"/>
      <c r="D239" s="1"/>
      <c r="E239" s="1"/>
      <c r="F239" s="1"/>
      <c r="G239" s="1"/>
      <c r="H239" s="1"/>
      <c r="I239" s="1"/>
      <c r="J239" s="1"/>
      <c r="K239" s="1"/>
      <c r="L239" s="1"/>
      <c r="M239" s="1"/>
      <c r="N239" s="1"/>
      <c r="O239" s="1"/>
      <c r="P239" s="1"/>
      <c r="Q239" s="1"/>
      <c r="R239" s="1"/>
      <c r="S239" s="1"/>
      <c r="T239" s="1"/>
      <c r="U239" s="1"/>
      <c r="V239" s="1"/>
      <c r="W239" s="1"/>
      <c r="X239" s="1"/>
      <c r="Y239" s="1"/>
    </row>
    <row r="240" spans="1:25" ht="15.75" customHeight="1" x14ac:dyDescent="0.3">
      <c r="A240" s="18" t="s">
        <v>65</v>
      </c>
      <c r="B240" s="174">
        <f>'Economische variabelen'!J237</f>
        <v>12450</v>
      </c>
      <c r="C240" s="175">
        <f>B240*B234</f>
        <v>0</v>
      </c>
      <c r="D240" s="1"/>
      <c r="E240" s="1"/>
      <c r="F240" s="1"/>
      <c r="G240" s="1"/>
      <c r="H240" s="1"/>
      <c r="I240" s="1"/>
      <c r="J240" s="1"/>
      <c r="K240" s="1"/>
      <c r="L240" s="1"/>
      <c r="M240" s="1"/>
      <c r="N240" s="1"/>
      <c r="O240" s="1"/>
      <c r="P240" s="1"/>
      <c r="Q240" s="1"/>
      <c r="R240" s="1"/>
      <c r="S240" s="1"/>
      <c r="T240" s="1"/>
      <c r="U240" s="1"/>
      <c r="V240" s="1"/>
      <c r="W240" s="1"/>
      <c r="X240" s="1"/>
      <c r="Y240" s="1"/>
    </row>
    <row r="241" spans="1:25"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5.75" customHeight="1" x14ac:dyDescent="0.35">
      <c r="A242" s="10" t="s">
        <v>44</v>
      </c>
      <c r="B242" s="10" t="s">
        <v>161</v>
      </c>
      <c r="C242" s="1"/>
      <c r="D242" s="1"/>
      <c r="E242" s="1"/>
      <c r="F242" s="1"/>
      <c r="G242" s="1"/>
      <c r="H242" s="1"/>
      <c r="I242" s="1"/>
      <c r="J242" s="1"/>
      <c r="K242" s="1"/>
      <c r="L242" s="1"/>
      <c r="M242" s="1"/>
      <c r="N242" s="1"/>
      <c r="O242" s="1"/>
      <c r="P242" s="1"/>
      <c r="Q242" s="1"/>
      <c r="R242" s="1"/>
      <c r="S242" s="1"/>
      <c r="T242" s="1"/>
      <c r="U242" s="1"/>
      <c r="V242" s="1"/>
      <c r="W242" s="1"/>
      <c r="X242" s="1"/>
      <c r="Y242" s="1"/>
    </row>
    <row r="243" spans="1:25" ht="15.75" customHeight="1" x14ac:dyDescent="0.3">
      <c r="A243" s="14" t="s">
        <v>301</v>
      </c>
      <c r="B243" s="174">
        <f>'Economische variabelen'!J239</f>
        <v>0</v>
      </c>
      <c r="C243" s="1"/>
      <c r="D243" s="175">
        <v>0</v>
      </c>
      <c r="E243" s="175">
        <v>0</v>
      </c>
      <c r="F243" s="175">
        <v>0</v>
      </c>
      <c r="G243" s="175">
        <v>0</v>
      </c>
      <c r="H243" s="175">
        <v>0</v>
      </c>
      <c r="I243" s="175">
        <v>0</v>
      </c>
      <c r="J243" s="175">
        <v>0</v>
      </c>
      <c r="K243" s="175">
        <v>0</v>
      </c>
      <c r="L243" s="175">
        <v>0</v>
      </c>
      <c r="M243" s="175">
        <v>0</v>
      </c>
      <c r="N243" s="175">
        <f t="shared" ref="N243:Y243" si="24">IF(N250&gt;0,$B243*$B234,0)</f>
        <v>0</v>
      </c>
      <c r="O243" s="175">
        <f t="shared" si="24"/>
        <v>0</v>
      </c>
      <c r="P243" s="175">
        <f t="shared" si="24"/>
        <v>0</v>
      </c>
      <c r="Q243" s="175">
        <f t="shared" si="24"/>
        <v>0</v>
      </c>
      <c r="R243" s="175">
        <f t="shared" si="24"/>
        <v>0</v>
      </c>
      <c r="S243" s="175">
        <f t="shared" si="24"/>
        <v>0</v>
      </c>
      <c r="T243" s="175">
        <f t="shared" si="24"/>
        <v>0</v>
      </c>
      <c r="U243" s="175">
        <f t="shared" si="24"/>
        <v>0</v>
      </c>
      <c r="V243" s="175">
        <f t="shared" si="24"/>
        <v>0</v>
      </c>
      <c r="W243" s="175">
        <f t="shared" si="24"/>
        <v>0</v>
      </c>
      <c r="X243" s="175">
        <f t="shared" si="24"/>
        <v>0</v>
      </c>
      <c r="Y243" s="175">
        <f t="shared" si="24"/>
        <v>0</v>
      </c>
    </row>
    <row r="244" spans="1:25" ht="15.75" customHeight="1" x14ac:dyDescent="0.3">
      <c r="A244" s="14" t="s">
        <v>52</v>
      </c>
      <c r="B244" s="174">
        <f>'Economische variabelen'!J238</f>
        <v>3527</v>
      </c>
      <c r="C244" s="1"/>
      <c r="D244" s="175">
        <f t="shared" ref="D244:Y244" si="25">IF(D250&gt;0,$B244*$B234,0)</f>
        <v>0</v>
      </c>
      <c r="E244" s="175">
        <f t="shared" si="25"/>
        <v>0</v>
      </c>
      <c r="F244" s="175">
        <f t="shared" si="25"/>
        <v>0</v>
      </c>
      <c r="G244" s="175">
        <f t="shared" si="25"/>
        <v>0</v>
      </c>
      <c r="H244" s="175">
        <f t="shared" si="25"/>
        <v>0</v>
      </c>
      <c r="I244" s="175">
        <f t="shared" si="25"/>
        <v>0</v>
      </c>
      <c r="J244" s="175">
        <f t="shared" si="25"/>
        <v>0</v>
      </c>
      <c r="K244" s="175">
        <f t="shared" si="25"/>
        <v>0</v>
      </c>
      <c r="L244" s="175">
        <f t="shared" si="25"/>
        <v>0</v>
      </c>
      <c r="M244" s="175">
        <f t="shared" si="25"/>
        <v>0</v>
      </c>
      <c r="N244" s="175">
        <f t="shared" si="25"/>
        <v>0</v>
      </c>
      <c r="O244" s="175">
        <f t="shared" si="25"/>
        <v>0</v>
      </c>
      <c r="P244" s="175">
        <f t="shared" si="25"/>
        <v>0</v>
      </c>
      <c r="Q244" s="175">
        <f t="shared" si="25"/>
        <v>0</v>
      </c>
      <c r="R244" s="175">
        <f t="shared" si="25"/>
        <v>0</v>
      </c>
      <c r="S244" s="175">
        <f t="shared" si="25"/>
        <v>0</v>
      </c>
      <c r="T244" s="175">
        <f t="shared" si="25"/>
        <v>0</v>
      </c>
      <c r="U244" s="175">
        <f t="shared" si="25"/>
        <v>0</v>
      </c>
      <c r="V244" s="175">
        <f t="shared" si="25"/>
        <v>0</v>
      </c>
      <c r="W244" s="175">
        <f t="shared" si="25"/>
        <v>0</v>
      </c>
      <c r="X244" s="175">
        <f t="shared" si="25"/>
        <v>0</v>
      </c>
      <c r="Y244" s="175">
        <f t="shared" si="25"/>
        <v>0</v>
      </c>
    </row>
    <row r="245" spans="1:25" ht="15.75" customHeight="1" x14ac:dyDescent="0.3">
      <c r="A245" s="14" t="s">
        <v>302</v>
      </c>
      <c r="B245" s="174">
        <f>'Economische variabelen'!J240</f>
        <v>0</v>
      </c>
      <c r="C245" s="1"/>
      <c r="D245" s="175">
        <f>IF(D236='Economische variabelen'!$E237,$B245*$B234,0)</f>
        <v>0</v>
      </c>
      <c r="E245" s="175">
        <f>IF(E236='Economische variabelen'!$E237,$B245*$B234,0)</f>
        <v>0</v>
      </c>
      <c r="F245" s="175">
        <f>IF(F236='Economische variabelen'!$E237,$B245*$B234,0)</f>
        <v>0</v>
      </c>
      <c r="G245" s="175">
        <f>IF(G236='Economische variabelen'!$E237,$B245*$B234,0)</f>
        <v>0</v>
      </c>
      <c r="H245" s="175">
        <f>IF(H236='Economische variabelen'!$E237,$B245*$B234,0)</f>
        <v>0</v>
      </c>
      <c r="I245" s="175">
        <f>IF(I236='Economische variabelen'!$E237,$B245*$B234,0)</f>
        <v>0</v>
      </c>
      <c r="J245" s="175">
        <f>IF(J236='Economische variabelen'!$E237,$B245*$B234,0)</f>
        <v>0</v>
      </c>
      <c r="K245" s="175">
        <f>IF(K236='Economische variabelen'!$E237,$B245*$B234,0)</f>
        <v>0</v>
      </c>
      <c r="L245" s="175">
        <f>IF(L236='Economische variabelen'!$E237,$B245*$B234,0)</f>
        <v>0</v>
      </c>
      <c r="M245" s="175">
        <f>IF(M236='Economische variabelen'!$E237,$B245*$B234,0)</f>
        <v>0</v>
      </c>
      <c r="N245" s="175">
        <f>IF(N236='Economische variabelen'!$E237,$B245*$B234,0)</f>
        <v>0</v>
      </c>
      <c r="O245" s="175">
        <f>IF(O236='Economische variabelen'!$E237,$B245*$B234,0)</f>
        <v>0</v>
      </c>
      <c r="P245" s="175">
        <f>IF(P236='Economische variabelen'!$E237,$B245*$B234,0)</f>
        <v>0</v>
      </c>
      <c r="Q245" s="175">
        <f>IF(Q236='Economische variabelen'!$E237,$B245*$B234,0)</f>
        <v>0</v>
      </c>
      <c r="R245" s="175">
        <f>IF(R236='Economische variabelen'!$E237,$B245*$B234,0)</f>
        <v>0</v>
      </c>
      <c r="S245" s="175">
        <f>IF(S236='Economische variabelen'!$E237,$B245*$B234,0)</f>
        <v>0</v>
      </c>
      <c r="T245" s="175">
        <f>IF(T236='Economische variabelen'!$E237,$B245*$B234,0)</f>
        <v>0</v>
      </c>
      <c r="U245" s="175">
        <f>IF(U236='Economische variabelen'!$E237,$B245*$B234,0)</f>
        <v>0</v>
      </c>
      <c r="V245" s="175">
        <f>IF(V236='Economische variabelen'!$E237,$B245*$B234,0)</f>
        <v>0</v>
      </c>
      <c r="W245" s="175">
        <f>IF(W236='Economische variabelen'!$E237,$B245*$B234,0)</f>
        <v>0</v>
      </c>
      <c r="X245" s="175">
        <f>IF(X236='Economische variabelen'!$E237,$B245*$B234,0)</f>
        <v>0</v>
      </c>
      <c r="Y245" s="175">
        <f>IF(Y236='Economische variabelen'!$E237,$B245*$B234,0)</f>
        <v>0</v>
      </c>
    </row>
    <row r="246" spans="1:25" ht="15.75" customHeight="1" x14ac:dyDescent="0.3">
      <c r="A246" s="18" t="s">
        <v>263</v>
      </c>
      <c r="B246" s="174">
        <f>SUM(B243:B245)</f>
        <v>3527</v>
      </c>
      <c r="C246" s="176">
        <f>C240</f>
        <v>0</v>
      </c>
      <c r="D246" s="176">
        <f t="shared" ref="D246:Y246" si="26">SUM(D243:D245)</f>
        <v>0</v>
      </c>
      <c r="E246" s="176">
        <f t="shared" si="26"/>
        <v>0</v>
      </c>
      <c r="F246" s="176">
        <f t="shared" si="26"/>
        <v>0</v>
      </c>
      <c r="G246" s="176">
        <f t="shared" si="26"/>
        <v>0</v>
      </c>
      <c r="H246" s="176">
        <f t="shared" si="26"/>
        <v>0</v>
      </c>
      <c r="I246" s="176">
        <f t="shared" si="26"/>
        <v>0</v>
      </c>
      <c r="J246" s="176">
        <f t="shared" si="26"/>
        <v>0</v>
      </c>
      <c r="K246" s="176">
        <f t="shared" si="26"/>
        <v>0</v>
      </c>
      <c r="L246" s="176">
        <f t="shared" si="26"/>
        <v>0</v>
      </c>
      <c r="M246" s="176">
        <f t="shared" si="26"/>
        <v>0</v>
      </c>
      <c r="N246" s="176">
        <f t="shared" si="26"/>
        <v>0</v>
      </c>
      <c r="O246" s="176">
        <f t="shared" si="26"/>
        <v>0</v>
      </c>
      <c r="P246" s="176">
        <f t="shared" si="26"/>
        <v>0</v>
      </c>
      <c r="Q246" s="176">
        <f t="shared" si="26"/>
        <v>0</v>
      </c>
      <c r="R246" s="176">
        <f t="shared" si="26"/>
        <v>0</v>
      </c>
      <c r="S246" s="176">
        <f t="shared" si="26"/>
        <v>0</v>
      </c>
      <c r="T246" s="176">
        <f t="shared" si="26"/>
        <v>0</v>
      </c>
      <c r="U246" s="176">
        <f t="shared" si="26"/>
        <v>0</v>
      </c>
      <c r="V246" s="176">
        <f t="shared" si="26"/>
        <v>0</v>
      </c>
      <c r="W246" s="176">
        <f t="shared" si="26"/>
        <v>0</v>
      </c>
      <c r="X246" s="176">
        <f t="shared" si="26"/>
        <v>0</v>
      </c>
      <c r="Y246" s="176">
        <f t="shared" si="26"/>
        <v>0</v>
      </c>
    </row>
    <row r="247" spans="1:25"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5.75" customHeight="1" x14ac:dyDescent="0.35">
      <c r="A248" s="10" t="s">
        <v>303</v>
      </c>
      <c r="B248" s="10"/>
      <c r="C248" s="1"/>
      <c r="D248" s="1"/>
      <c r="E248" s="1"/>
      <c r="F248" s="1"/>
      <c r="G248" s="1"/>
      <c r="H248" s="1"/>
      <c r="I248" s="1"/>
      <c r="J248" s="1"/>
      <c r="K248" s="1"/>
      <c r="L248" s="1"/>
      <c r="M248" s="1"/>
      <c r="N248" s="1"/>
      <c r="O248" s="1"/>
      <c r="P248" s="1"/>
      <c r="Q248" s="1"/>
      <c r="R248" s="1"/>
      <c r="S248" s="1"/>
      <c r="T248" s="1"/>
      <c r="U248" s="1"/>
      <c r="V248" s="1"/>
      <c r="W248" s="1"/>
      <c r="X248" s="1"/>
      <c r="Y248" s="1"/>
    </row>
    <row r="249" spans="1:25" ht="15.75" customHeight="1" x14ac:dyDescent="0.3">
      <c r="A249" s="14"/>
      <c r="B249" s="1"/>
      <c r="C249" s="11">
        <v>0</v>
      </c>
      <c r="D249" s="11">
        <v>1</v>
      </c>
      <c r="E249" s="11">
        <v>2</v>
      </c>
      <c r="F249" s="11">
        <v>3</v>
      </c>
      <c r="G249" s="11">
        <v>4</v>
      </c>
      <c r="H249" s="11">
        <v>5</v>
      </c>
      <c r="I249" s="11">
        <v>6</v>
      </c>
      <c r="J249" s="11">
        <v>7</v>
      </c>
      <c r="K249" s="11">
        <v>8</v>
      </c>
      <c r="L249" s="11">
        <v>9</v>
      </c>
      <c r="M249" s="11">
        <v>10</v>
      </c>
      <c r="N249" s="11">
        <v>11</v>
      </c>
      <c r="O249" s="11">
        <v>12</v>
      </c>
      <c r="P249" s="11">
        <v>13</v>
      </c>
      <c r="Q249" s="11">
        <v>14</v>
      </c>
      <c r="R249" s="11">
        <v>15</v>
      </c>
      <c r="S249" s="11">
        <v>16</v>
      </c>
      <c r="T249" s="11">
        <v>17</v>
      </c>
      <c r="U249" s="11">
        <v>18</v>
      </c>
      <c r="V249" s="11">
        <v>19</v>
      </c>
      <c r="W249" s="11">
        <v>20</v>
      </c>
      <c r="X249" s="11">
        <v>21</v>
      </c>
      <c r="Y249" s="11">
        <v>22</v>
      </c>
    </row>
    <row r="250" spans="1:25" ht="15.75" customHeight="1" x14ac:dyDescent="0.3">
      <c r="A250" s="14" t="s">
        <v>304</v>
      </c>
      <c r="B250" s="1"/>
      <c r="C250" s="13">
        <v>0</v>
      </c>
      <c r="D250" s="13">
        <f>'Economische variabelen'!E239*Invoer!M22+'Economische variabelen'!E242*Invoer!N22+'Economische variabelen'!E245*Invoer!O22+'Economische variabelen'!E248*Invoer!P22</f>
        <v>0</v>
      </c>
      <c r="E250" s="13">
        <v>0</v>
      </c>
      <c r="F250" s="13">
        <f>IF(F236&lt;'Economische variabelen'!$E237,2*'Economische variabelen'!$E240*Invoer!$M22+2*'Economische variabelen'!$E243*Invoer!$N22+2*'Economische variabelen'!$E246*Invoer!$O22+2*'Economische variabelen'!$E249*Invoer!$P22,0)</f>
        <v>0</v>
      </c>
      <c r="G250" s="13">
        <v>0</v>
      </c>
      <c r="H250" s="13">
        <f>IF(H236&lt;'Economische variabelen'!$E237,2*'Economische variabelen'!$E240*Invoer!$M22+2*'Economische variabelen'!$E243*Invoer!$N22+2*'Economische variabelen'!$E246*Invoer!$O22+2*'Economische variabelen'!$E249*Invoer!$P22,0)</f>
        <v>0</v>
      </c>
      <c r="I250" s="13">
        <v>0</v>
      </c>
      <c r="J250" s="13">
        <f>IF(J236&lt;'Economische variabelen'!$E237,2*'Economische variabelen'!$E240*Invoer!$M22+2*'Economische variabelen'!$E243*Invoer!$N22+2*'Economische variabelen'!$E246*Invoer!$O22+2*'Economische variabelen'!$E249*Invoer!$P22,0)</f>
        <v>0</v>
      </c>
      <c r="K250" s="13">
        <v>0</v>
      </c>
      <c r="L250" s="13">
        <f>IF(L236&lt;'Economische variabelen'!$E237,2*'Economische variabelen'!$E240*Invoer!$M22+2*'Economische variabelen'!$E243*Invoer!$N22+2*'Economische variabelen'!$E246*Invoer!$O22+2*'Economische variabelen'!$E249*Invoer!$P22,0)</f>
        <v>0</v>
      </c>
      <c r="M250" s="13">
        <v>0</v>
      </c>
      <c r="N250" s="13">
        <f>IF(N236&lt;'Economische variabelen'!$E237,2*'Economische variabelen'!$E240*Invoer!$M22+2*'Economische variabelen'!$E243*Invoer!$N22+2*'Economische variabelen'!$E246*Invoer!$O22+2*'Economische variabelen'!$E249*Invoer!$P22,0)</f>
        <v>0</v>
      </c>
      <c r="O250" s="13">
        <v>0</v>
      </c>
      <c r="P250" s="13">
        <f>IF(P236&lt;'Economische variabelen'!$E237,2*'Economische variabelen'!$E240*Invoer!$M22+2*'Economische variabelen'!$E243*Invoer!$N22+2*'Economische variabelen'!$E246*Invoer!$O22+2*'Economische variabelen'!$E249*Invoer!$P22,0)</f>
        <v>0</v>
      </c>
      <c r="Q250" s="13">
        <v>0</v>
      </c>
      <c r="R250" s="13">
        <f>IF(R236&lt;'Economische variabelen'!$E237,2*'Economische variabelen'!$E240*Invoer!$M22+2*'Economische variabelen'!$E243*Invoer!$N22+2*'Economische variabelen'!$E246*Invoer!$O22+2*'Economische variabelen'!$E249*Invoer!$P22,0)</f>
        <v>0</v>
      </c>
      <c r="S250" s="13">
        <v>0</v>
      </c>
      <c r="T250" s="13">
        <f>IF(T236&lt;'Economische variabelen'!$E237,2*'Economische variabelen'!$E240*Invoer!$M22+2*'Economische variabelen'!$E243*Invoer!$N22+2*'Economische variabelen'!$E246*Invoer!$O22+2*'Economische variabelen'!$E249*Invoer!$P22,0)</f>
        <v>0</v>
      </c>
      <c r="U250" s="13">
        <v>0</v>
      </c>
      <c r="V250" s="13">
        <f>IF(V236&lt;'Economische variabelen'!$E237,2*'Economische variabelen'!$E240*Invoer!$M22+2*'Economische variabelen'!$E243*Invoer!$N22+2*'Economische variabelen'!$E246*Invoer!$O22+2*'Economische variabelen'!$E249*Invoer!$P22,0)</f>
        <v>0</v>
      </c>
      <c r="W250" s="13">
        <v>0</v>
      </c>
      <c r="X250" s="13">
        <f>IF(X236&lt;'Economische variabelen'!$E237,2*'Economische variabelen'!$E240*Invoer!$M22+2*'Economische variabelen'!$E243*Invoer!$N22+2*'Economische variabelen'!$E246*Invoer!$O22+2*'Economische variabelen'!$E249*Invoer!$P22,0)</f>
        <v>0</v>
      </c>
      <c r="Y250" s="13">
        <v>0</v>
      </c>
    </row>
    <row r="251" spans="1:25" ht="15.75" customHeight="1" x14ac:dyDescent="0.3">
      <c r="A251" s="14" t="s">
        <v>305</v>
      </c>
      <c r="B251" s="1"/>
      <c r="C251" s="175">
        <v>0</v>
      </c>
      <c r="D251" s="175">
        <f>D250*'Economische variabelen'!$J243</f>
        <v>0</v>
      </c>
      <c r="E251" s="175">
        <f>E250*'Economische variabelen'!$J243</f>
        <v>0</v>
      </c>
      <c r="F251" s="175">
        <f>F250*'Economische variabelen'!$J243</f>
        <v>0</v>
      </c>
      <c r="G251" s="175">
        <f>G250*'Economische variabelen'!$J243</f>
        <v>0</v>
      </c>
      <c r="H251" s="175">
        <f>H250*'Economische variabelen'!$J243</f>
        <v>0</v>
      </c>
      <c r="I251" s="175">
        <f>I250*'Economische variabelen'!$J243</f>
        <v>0</v>
      </c>
      <c r="J251" s="175">
        <f>J250*'Economische variabelen'!$J243</f>
        <v>0</v>
      </c>
      <c r="K251" s="175">
        <f>K250*'Economische variabelen'!$J243</f>
        <v>0</v>
      </c>
      <c r="L251" s="175">
        <f>L250*'Economische variabelen'!$J243</f>
        <v>0</v>
      </c>
      <c r="M251" s="175">
        <f>M250*'Economische variabelen'!$J243</f>
        <v>0</v>
      </c>
      <c r="N251" s="175">
        <f>N250*'Economische variabelen'!$J243</f>
        <v>0</v>
      </c>
      <c r="O251" s="175">
        <f>O250*'Economische variabelen'!$J243</f>
        <v>0</v>
      </c>
      <c r="P251" s="175">
        <f>P250*'Economische variabelen'!$J243</f>
        <v>0</v>
      </c>
      <c r="Q251" s="175">
        <f>Q250*'Economische variabelen'!$J243</f>
        <v>0</v>
      </c>
      <c r="R251" s="175">
        <f>R250*'Economische variabelen'!$J243</f>
        <v>0</v>
      </c>
      <c r="S251" s="175">
        <f>S250*'Economische variabelen'!$J243</f>
        <v>0</v>
      </c>
      <c r="T251" s="175">
        <f>T250*'Economische variabelen'!$J243</f>
        <v>0</v>
      </c>
      <c r="U251" s="175">
        <f>U250*'Economische variabelen'!$J243</f>
        <v>0</v>
      </c>
      <c r="V251" s="175">
        <f>V250*'Economische variabelen'!$J243</f>
        <v>0</v>
      </c>
      <c r="W251" s="175">
        <f>W250*'Economische variabelen'!$J243</f>
        <v>0</v>
      </c>
      <c r="X251" s="175">
        <f>X250*'Economische variabelen'!$J243</f>
        <v>0</v>
      </c>
      <c r="Y251" s="175">
        <f>Y250*'Economische variabelen'!$J243</f>
        <v>0</v>
      </c>
    </row>
    <row r="252" spans="1:25" ht="15.75" customHeight="1" x14ac:dyDescent="0.3">
      <c r="A252" s="14"/>
      <c r="B252" s="20"/>
      <c r="C252" s="1"/>
      <c r="D252" s="1"/>
      <c r="E252" s="1"/>
      <c r="F252" s="1"/>
      <c r="G252" s="1"/>
      <c r="H252" s="1"/>
      <c r="I252" s="1"/>
      <c r="J252" s="1"/>
      <c r="K252" s="1"/>
      <c r="L252" s="1"/>
      <c r="M252" s="1"/>
      <c r="N252" s="1"/>
      <c r="O252" s="1"/>
      <c r="P252" s="1"/>
      <c r="Q252" s="1"/>
      <c r="R252" s="1"/>
      <c r="S252" s="1"/>
      <c r="T252" s="1"/>
      <c r="U252" s="1"/>
      <c r="V252" s="1"/>
      <c r="W252" s="1"/>
      <c r="X252" s="1"/>
      <c r="Y252" s="1"/>
    </row>
    <row r="253" spans="1:25" ht="15.75" customHeight="1" x14ac:dyDescent="0.3">
      <c r="A253" s="14" t="s">
        <v>58</v>
      </c>
      <c r="B253" s="1"/>
      <c r="C253" s="175">
        <f>IF(C236&lt;='Economische variabelen'!$E237,'Economische variabelen'!$J244*$B234,0)</f>
        <v>0</v>
      </c>
      <c r="D253" s="175">
        <f>IF(D236&lt;='Economische variabelen'!$E237,'Economische variabelen'!$J244*$B234,0)</f>
        <v>0</v>
      </c>
      <c r="E253" s="175">
        <f>IF(E236&lt;='Economische variabelen'!$E237,'Economische variabelen'!$J244*$B234,0)</f>
        <v>0</v>
      </c>
      <c r="F253" s="175">
        <f>IF(F236&lt;='Economische variabelen'!$E237,'Economische variabelen'!$J244*$B234,0)</f>
        <v>0</v>
      </c>
      <c r="G253" s="175">
        <f>IF(G236&lt;='Economische variabelen'!$E237,'Economische variabelen'!$J244*$B234,0)</f>
        <v>0</v>
      </c>
      <c r="H253" s="175">
        <f>IF(H236&lt;='Economische variabelen'!$E237,'Economische variabelen'!$J244*$B234,0)</f>
        <v>0</v>
      </c>
      <c r="I253" s="175">
        <f>IF(I236&lt;='Economische variabelen'!$E237,'Economische variabelen'!$J244*$B234,0)</f>
        <v>0</v>
      </c>
      <c r="J253" s="175">
        <f>IF(J236&lt;='Economische variabelen'!$E237,'Economische variabelen'!$J244*$B234,0)</f>
        <v>0</v>
      </c>
      <c r="K253" s="175">
        <f>IF(K236&lt;='Economische variabelen'!$E237,'Economische variabelen'!$J244*$B234,0)</f>
        <v>0</v>
      </c>
      <c r="L253" s="175">
        <f>IF(L236&lt;='Economische variabelen'!$E237,'Economische variabelen'!$J244*$B234,0)</f>
        <v>0</v>
      </c>
      <c r="M253" s="175">
        <f>IF(M236&lt;='Economische variabelen'!$E237,'Economische variabelen'!$J244*$B234,0)</f>
        <v>0</v>
      </c>
      <c r="N253" s="175">
        <f>IF(N236&lt;='Economische variabelen'!$E237,'Economische variabelen'!$J244*$B234,0)</f>
        <v>0</v>
      </c>
      <c r="O253" s="175">
        <f>IF(O236&lt;='Economische variabelen'!$E237,'Economische variabelen'!$J244*$B234,0)</f>
        <v>0</v>
      </c>
      <c r="P253" s="175">
        <f>IF(P236&lt;='Economische variabelen'!$E237,'Economische variabelen'!$J244*$B234,0)</f>
        <v>0</v>
      </c>
      <c r="Q253" s="175">
        <f>IF(Q236&lt;='Economische variabelen'!$E237,'Economische variabelen'!$J244*$B234,0)</f>
        <v>0</v>
      </c>
      <c r="R253" s="175">
        <f>IF(R236&lt;='Economische variabelen'!$E237,'Economische variabelen'!$J244*$B234,0)</f>
        <v>0</v>
      </c>
      <c r="S253" s="175">
        <f>IF(S236&lt;='Economische variabelen'!$E237,'Economische variabelen'!$J244*$B234,0)</f>
        <v>0</v>
      </c>
      <c r="T253" s="175">
        <f>IF(T236&lt;='Economische variabelen'!$E237,'Economische variabelen'!$J244*$B234,0)</f>
        <v>0</v>
      </c>
      <c r="U253" s="175">
        <f>IF(U236&lt;='Economische variabelen'!$E237,'Economische variabelen'!$J244*$B234,0)</f>
        <v>0</v>
      </c>
      <c r="V253" s="175">
        <f>IF(V236&lt;='Economische variabelen'!$E237,'Economische variabelen'!$J244*$B234,0)</f>
        <v>0</v>
      </c>
      <c r="W253" s="175">
        <f>IF(W236&lt;='Economische variabelen'!$E237,'Economische variabelen'!$J244*$B234,0)</f>
        <v>0</v>
      </c>
      <c r="X253" s="175">
        <f>IF(X236&lt;='Economische variabelen'!$E237,'Economische variabelen'!$J244*$B234,0)</f>
        <v>0</v>
      </c>
      <c r="Y253" s="175">
        <f>IF(Y236&lt;='Economische variabelen'!$E237,'Economische variabelen'!$J244*$B234,0)</f>
        <v>0</v>
      </c>
    </row>
    <row r="254" spans="1:25"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5.75" customHeight="1" x14ac:dyDescent="0.35">
      <c r="A255" s="10" t="s">
        <v>276</v>
      </c>
      <c r="B255" s="10"/>
      <c r="C255" s="1"/>
      <c r="D255" s="1"/>
      <c r="E255" s="1"/>
      <c r="F255" s="1"/>
      <c r="G255" s="1"/>
      <c r="H255" s="1"/>
      <c r="I255" s="1"/>
      <c r="J255" s="1"/>
      <c r="K255" s="1"/>
      <c r="L255" s="1"/>
      <c r="M255" s="1"/>
      <c r="N255" s="1"/>
      <c r="O255" s="1"/>
      <c r="P255" s="1"/>
      <c r="Q255" s="1"/>
      <c r="R255" s="1"/>
      <c r="S255" s="1"/>
      <c r="T255" s="1"/>
      <c r="U255" s="1"/>
      <c r="V255" s="1"/>
      <c r="W255" s="1"/>
      <c r="X255" s="1"/>
      <c r="Y255" s="1"/>
    </row>
    <row r="256" spans="1:25" ht="15.75" customHeight="1" x14ac:dyDescent="0.3">
      <c r="A256" s="14" t="s">
        <v>306</v>
      </c>
      <c r="B256" s="1"/>
      <c r="C256" s="19">
        <f t="shared" ref="C256:Y256" si="27">C251+C253-C246</f>
        <v>0</v>
      </c>
      <c r="D256" s="19">
        <f t="shared" si="27"/>
        <v>0</v>
      </c>
      <c r="E256" s="19">
        <f t="shared" si="27"/>
        <v>0</v>
      </c>
      <c r="F256" s="19">
        <f t="shared" si="27"/>
        <v>0</v>
      </c>
      <c r="G256" s="19">
        <f t="shared" si="27"/>
        <v>0</v>
      </c>
      <c r="H256" s="19">
        <f t="shared" si="27"/>
        <v>0</v>
      </c>
      <c r="I256" s="19">
        <f t="shared" si="27"/>
        <v>0</v>
      </c>
      <c r="J256" s="19">
        <f t="shared" si="27"/>
        <v>0</v>
      </c>
      <c r="K256" s="19">
        <f t="shared" si="27"/>
        <v>0</v>
      </c>
      <c r="L256" s="19">
        <f t="shared" si="27"/>
        <v>0</v>
      </c>
      <c r="M256" s="19">
        <f t="shared" si="27"/>
        <v>0</v>
      </c>
      <c r="N256" s="19">
        <f t="shared" si="27"/>
        <v>0</v>
      </c>
      <c r="O256" s="19">
        <f t="shared" si="27"/>
        <v>0</v>
      </c>
      <c r="P256" s="19">
        <f t="shared" si="27"/>
        <v>0</v>
      </c>
      <c r="Q256" s="19">
        <f t="shared" si="27"/>
        <v>0</v>
      </c>
      <c r="R256" s="19">
        <f t="shared" si="27"/>
        <v>0</v>
      </c>
      <c r="S256" s="19">
        <f t="shared" si="27"/>
        <v>0</v>
      </c>
      <c r="T256" s="19">
        <f t="shared" si="27"/>
        <v>0</v>
      </c>
      <c r="U256" s="19">
        <f t="shared" si="27"/>
        <v>0</v>
      </c>
      <c r="V256" s="19">
        <f t="shared" si="27"/>
        <v>0</v>
      </c>
      <c r="W256" s="19">
        <f t="shared" si="27"/>
        <v>0</v>
      </c>
      <c r="X256" s="19">
        <f t="shared" si="27"/>
        <v>0</v>
      </c>
      <c r="Y256" s="19">
        <f t="shared" si="27"/>
        <v>0</v>
      </c>
    </row>
    <row r="257" spans="1:25" ht="15.75" customHeight="1" x14ac:dyDescent="0.3">
      <c r="A257" s="14"/>
      <c r="B257" s="1"/>
      <c r="C257" s="20"/>
      <c r="D257" s="20"/>
      <c r="E257" s="20"/>
      <c r="F257" s="20"/>
      <c r="G257" s="20"/>
      <c r="H257" s="20"/>
      <c r="I257" s="20"/>
      <c r="J257" s="20"/>
      <c r="K257" s="20"/>
      <c r="L257" s="20"/>
      <c r="M257" s="20"/>
      <c r="N257" s="20"/>
      <c r="O257" s="20"/>
      <c r="P257" s="20"/>
      <c r="Q257" s="20"/>
      <c r="R257" s="20"/>
      <c r="S257" s="20"/>
      <c r="T257" s="20"/>
      <c r="U257" s="20"/>
      <c r="V257" s="20"/>
      <c r="W257" s="20"/>
      <c r="X257" s="1"/>
      <c r="Y257" s="1"/>
    </row>
    <row r="258" spans="1:25" ht="15.75" customHeight="1" x14ac:dyDescent="0.3">
      <c r="A258" s="14" t="s">
        <v>216</v>
      </c>
      <c r="B258" s="19">
        <f>SUM(C256:Y256)/'Economische variabelen'!E237</f>
        <v>0</v>
      </c>
      <c r="C258" s="1"/>
      <c r="D258" s="1"/>
      <c r="E258" s="1"/>
      <c r="F258" s="1"/>
      <c r="G258" s="1"/>
      <c r="H258" s="1"/>
      <c r="I258" s="1"/>
      <c r="J258" s="1"/>
      <c r="K258" s="1"/>
      <c r="L258" s="1"/>
      <c r="M258" s="1"/>
      <c r="N258" s="1"/>
      <c r="O258" s="1"/>
      <c r="P258" s="1"/>
      <c r="Q258" s="1"/>
      <c r="R258" s="1"/>
      <c r="S258" s="1"/>
      <c r="T258" s="1"/>
      <c r="U258" s="1"/>
      <c r="V258" s="1"/>
      <c r="W258" s="1"/>
      <c r="X258" s="1"/>
      <c r="Y258" s="1"/>
    </row>
    <row r="259" spans="1:25" ht="15.75" customHeight="1" x14ac:dyDescent="0.3">
      <c r="A259" s="14" t="s">
        <v>214</v>
      </c>
      <c r="B259" s="20">
        <f>IF(B258&gt;0,B258/B234,0)</f>
        <v>0</v>
      </c>
      <c r="C259" s="1"/>
      <c r="D259" s="1"/>
      <c r="E259" s="1"/>
      <c r="F259" s="1"/>
      <c r="G259" s="1"/>
      <c r="H259" s="1"/>
      <c r="I259" s="1"/>
      <c r="J259" s="1"/>
      <c r="K259" s="1"/>
      <c r="L259" s="1"/>
      <c r="M259" s="1"/>
      <c r="N259" s="1"/>
      <c r="O259" s="1"/>
      <c r="P259" s="1"/>
      <c r="Q259" s="1"/>
      <c r="R259" s="1"/>
      <c r="S259" s="1"/>
      <c r="T259" s="1"/>
      <c r="U259" s="1"/>
      <c r="V259" s="1"/>
      <c r="W259" s="1"/>
      <c r="X259" s="1"/>
      <c r="Y259" s="1"/>
    </row>
    <row r="260" spans="1:25"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sheetData>
  <sheetProtection sheet="1" objects="1" scenarios="1"/>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B1:B1000"/>
  <sheetViews>
    <sheetView workbookViewId="0">
      <selection activeCell="AA29" sqref="AA29"/>
    </sheetView>
  </sheetViews>
  <sheetFormatPr defaultColWidth="11.26953125" defaultRowHeight="15" customHeight="1" x14ac:dyDescent="0.25"/>
  <cols>
    <col min="1" max="26" width="6.453125" customWidth="1"/>
  </cols>
  <sheetData>
    <row r="1" spans="2:2" ht="15.75" customHeight="1" x14ac:dyDescent="0.25"/>
    <row r="2" spans="2:2" ht="15.75" customHeight="1" x14ac:dyDescent="0.55000000000000004">
      <c r="B2" s="235" t="s">
        <v>341</v>
      </c>
    </row>
    <row r="3" spans="2:2" ht="15.75" customHeight="1" x14ac:dyDescent="0.25"/>
    <row r="4" spans="2:2" ht="15.75" customHeight="1" x14ac:dyDescent="0.25"/>
    <row r="5" spans="2:2" ht="15.75" customHeight="1" x14ac:dyDescent="0.25"/>
    <row r="6" spans="2:2" ht="15.75" customHeight="1" x14ac:dyDescent="0.25"/>
    <row r="7" spans="2:2" ht="15.75" customHeight="1" x14ac:dyDescent="0.25"/>
    <row r="8" spans="2:2" ht="15.75" customHeight="1" x14ac:dyDescent="0.25"/>
    <row r="9" spans="2:2" ht="15.75" customHeight="1" x14ac:dyDescent="0.25"/>
    <row r="10" spans="2:2" ht="15.75" customHeight="1" x14ac:dyDescent="0.25"/>
    <row r="11" spans="2:2" ht="15.75" customHeight="1" x14ac:dyDescent="0.25"/>
    <row r="12" spans="2:2" ht="15.75" customHeight="1" x14ac:dyDescent="0.25"/>
    <row r="13" spans="2:2" ht="15.75" customHeight="1" x14ac:dyDescent="0.25"/>
    <row r="14" spans="2:2" ht="15.75" customHeight="1" x14ac:dyDescent="0.25"/>
    <row r="15" spans="2:2" ht="15.75" customHeight="1" x14ac:dyDescent="0.25"/>
    <row r="16" spans="2:2" ht="15.75" customHeight="1" x14ac:dyDescent="0.25"/>
    <row r="17" ht="15.75" customHeight="1" x14ac:dyDescent="0.25"/>
    <row r="18" ht="15.75" customHeight="1" x14ac:dyDescent="0.25"/>
    <row r="19" ht="15.75" customHeight="1" x14ac:dyDescent="0.25"/>
    <row r="20" ht="15.75" customHeight="1" x14ac:dyDescent="0.25"/>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Z1000"/>
  <sheetViews>
    <sheetView workbookViewId="0">
      <selection activeCell="W80" sqref="W80"/>
    </sheetView>
  </sheetViews>
  <sheetFormatPr defaultColWidth="11.26953125" defaultRowHeight="15" customHeight="1" x14ac:dyDescent="0.25"/>
  <cols>
    <col min="1" max="2" width="6.54296875" customWidth="1"/>
    <col min="3" max="3" width="17.54296875" customWidth="1"/>
    <col min="4" max="4" width="11.26953125" customWidth="1"/>
    <col min="5" max="5" width="13" customWidth="1"/>
    <col min="6" max="6" width="12" customWidth="1"/>
    <col min="7" max="7" width="9.26953125" customWidth="1"/>
    <col min="8" max="8" width="8.81640625" customWidth="1"/>
    <col min="9" max="9" width="12.26953125" customWidth="1"/>
    <col min="10" max="10" width="7.7265625" customWidth="1"/>
    <col min="11" max="11" width="9.1796875" customWidth="1"/>
    <col min="12" max="12" width="12.7265625" customWidth="1"/>
    <col min="13" max="13" width="11.81640625" customWidth="1"/>
    <col min="14" max="14" width="9.81640625" customWidth="1"/>
    <col min="15" max="15" width="10.453125" customWidth="1"/>
    <col min="16" max="16" width="8.1796875" customWidth="1"/>
    <col min="17" max="17" width="9.81640625" customWidth="1"/>
    <col min="18" max="18" width="10.54296875" customWidth="1"/>
    <col min="19" max="19" width="8.54296875" customWidth="1"/>
    <col min="20" max="20" width="8.81640625" customWidth="1"/>
    <col min="21" max="21" width="7.7265625" customWidth="1"/>
    <col min="22" max="22" width="10.54296875" customWidth="1"/>
    <col min="23" max="23" width="10.81640625" customWidth="1"/>
    <col min="24" max="24" width="8.7265625" customWidth="1"/>
    <col min="25" max="25" width="8.81640625" customWidth="1"/>
    <col min="26" max="26" width="6.453125" customWidth="1"/>
  </cols>
  <sheetData>
    <row r="1" spans="1:26" ht="15.75" customHeight="1" x14ac:dyDescent="0.3">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3">
      <c r="A2" s="1"/>
      <c r="B2" s="1"/>
      <c r="F2" s="1"/>
      <c r="G2" s="1"/>
      <c r="H2" s="1"/>
      <c r="I2" s="1"/>
      <c r="J2" s="1"/>
      <c r="K2" s="1"/>
      <c r="L2" s="1"/>
      <c r="M2" s="1"/>
      <c r="N2" s="1"/>
      <c r="O2" s="1"/>
      <c r="P2" s="1"/>
      <c r="Q2" s="1"/>
      <c r="R2" s="1"/>
      <c r="S2" s="1"/>
      <c r="T2" s="1"/>
      <c r="U2" s="1"/>
      <c r="V2" s="1"/>
      <c r="W2" s="1"/>
      <c r="X2" s="1"/>
      <c r="Y2" s="1"/>
      <c r="Z2" s="1"/>
    </row>
    <row r="3" spans="1:26" ht="15.75" customHeight="1" x14ac:dyDescent="0.3">
      <c r="A3" s="1"/>
      <c r="B3" s="1"/>
      <c r="F3" s="1"/>
      <c r="G3" s="1"/>
      <c r="H3" s="1"/>
      <c r="I3" s="1"/>
      <c r="J3" s="1"/>
      <c r="K3" s="1"/>
      <c r="L3" s="1"/>
      <c r="M3" s="1"/>
      <c r="N3" s="1"/>
      <c r="O3" s="1"/>
      <c r="P3" s="1"/>
      <c r="Q3" s="1"/>
      <c r="R3" s="1"/>
      <c r="S3" s="1"/>
      <c r="T3" s="1"/>
      <c r="U3" s="1"/>
      <c r="V3" s="1"/>
      <c r="W3" s="1"/>
      <c r="X3" s="1"/>
      <c r="Y3" s="1"/>
      <c r="Z3" s="1"/>
    </row>
    <row r="4" spans="1:26" ht="15.75" customHeight="1" x14ac:dyDescent="0.3">
      <c r="A4" s="1"/>
      <c r="B4" s="1"/>
      <c r="F4" s="1"/>
      <c r="G4" s="1"/>
      <c r="H4" s="1"/>
      <c r="I4" s="1"/>
      <c r="J4" s="1"/>
      <c r="K4" s="1"/>
      <c r="L4" s="1"/>
      <c r="M4" s="1"/>
      <c r="N4" s="1"/>
      <c r="O4" s="1"/>
      <c r="P4" s="1"/>
      <c r="Q4" s="1"/>
      <c r="R4" s="1"/>
      <c r="S4" s="1"/>
      <c r="T4" s="1"/>
      <c r="U4" s="1"/>
      <c r="V4" s="1"/>
      <c r="W4" s="1"/>
      <c r="X4" s="1"/>
      <c r="Y4" s="1"/>
      <c r="Z4" s="1"/>
    </row>
    <row r="5" spans="1:26" ht="15.75" customHeight="1" x14ac:dyDescent="0.3">
      <c r="A5" s="1"/>
      <c r="B5" s="1"/>
      <c r="F5" s="1"/>
      <c r="G5" s="1"/>
      <c r="H5" s="1"/>
      <c r="I5" s="1"/>
      <c r="J5" s="1"/>
      <c r="K5" s="1"/>
      <c r="L5" s="1"/>
      <c r="M5" s="1"/>
      <c r="N5" s="1"/>
      <c r="O5" s="1"/>
      <c r="P5" s="1"/>
      <c r="Q5" s="1"/>
      <c r="R5" s="1"/>
      <c r="S5" s="1"/>
      <c r="T5" s="1"/>
      <c r="U5" s="1"/>
      <c r="V5" s="1"/>
      <c r="W5" s="1"/>
      <c r="X5" s="1"/>
      <c r="Y5" s="1"/>
      <c r="Z5" s="1"/>
    </row>
    <row r="6" spans="1:26" ht="15.75" customHeight="1" x14ac:dyDescent="0.4">
      <c r="A6" s="1"/>
      <c r="B6" s="1"/>
      <c r="K6" s="1"/>
      <c r="Q6" s="5"/>
      <c r="R6" s="5"/>
      <c r="S6" s="5"/>
      <c r="T6" s="5"/>
      <c r="U6" s="5"/>
      <c r="V6" s="5"/>
      <c r="W6" s="5"/>
      <c r="X6" s="5"/>
      <c r="Y6" s="1"/>
      <c r="Z6" s="1"/>
    </row>
    <row r="7" spans="1:26" ht="15.75" customHeight="1" x14ac:dyDescent="0.3">
      <c r="A7" s="1"/>
      <c r="B7" s="1"/>
      <c r="K7" s="1"/>
      <c r="Q7" s="1"/>
      <c r="R7" s="1"/>
      <c r="S7" s="1"/>
      <c r="T7" s="1"/>
      <c r="U7" s="1"/>
      <c r="V7" s="1"/>
      <c r="W7" s="1"/>
      <c r="X7" s="1"/>
      <c r="Y7" s="1"/>
      <c r="Z7" s="1"/>
    </row>
    <row r="8" spans="1:26" ht="15.75" customHeight="1" x14ac:dyDescent="0.3">
      <c r="A8" s="1"/>
      <c r="B8" s="1"/>
      <c r="K8" s="1"/>
      <c r="Z8" s="1"/>
    </row>
    <row r="9" spans="1:26" ht="15.75" customHeight="1" x14ac:dyDescent="0.3">
      <c r="A9" s="1"/>
      <c r="B9" s="1"/>
      <c r="K9" s="1"/>
      <c r="Z9" s="1"/>
    </row>
    <row r="10" spans="1:26" ht="15.75" customHeight="1" x14ac:dyDescent="0.3">
      <c r="A10" s="1"/>
      <c r="B10" s="1"/>
      <c r="K10" s="1"/>
      <c r="Z10" s="1"/>
    </row>
    <row r="11" spans="1:26" ht="15.75" customHeight="1" x14ac:dyDescent="0.3">
      <c r="A11" s="1"/>
      <c r="B11" s="1"/>
      <c r="K11" s="1"/>
      <c r="Z11" s="1"/>
    </row>
    <row r="12" spans="1:26" ht="15.75" customHeight="1" x14ac:dyDescent="0.3">
      <c r="A12" s="1"/>
      <c r="B12" s="1"/>
      <c r="K12" s="1"/>
      <c r="Z12" s="1"/>
    </row>
    <row r="13" spans="1:26" ht="15.75" customHeight="1" x14ac:dyDescent="0.3">
      <c r="A13" s="1"/>
      <c r="B13" s="1"/>
      <c r="K13" s="1"/>
      <c r="Z13" s="1"/>
    </row>
    <row r="14" spans="1:26" ht="15.75" customHeight="1" x14ac:dyDescent="0.3">
      <c r="A14" s="1"/>
      <c r="B14" s="1"/>
      <c r="K14" s="1"/>
      <c r="Z14" s="1"/>
    </row>
    <row r="15" spans="1:26" ht="16.5" customHeight="1" x14ac:dyDescent="0.3">
      <c r="A15" s="1"/>
      <c r="B15" s="1"/>
      <c r="K15" s="1"/>
      <c r="Z15" s="1"/>
    </row>
    <row r="16" spans="1:26" ht="15.75" customHeight="1" x14ac:dyDescent="0.3">
      <c r="A16" s="1"/>
      <c r="B16" s="1"/>
      <c r="C16" s="1"/>
      <c r="D16" s="1"/>
      <c r="E16" s="1"/>
      <c r="F16" s="1"/>
      <c r="G16" s="1"/>
      <c r="H16" s="1"/>
      <c r="I16" s="1"/>
      <c r="J16" s="1"/>
      <c r="K16" s="1"/>
      <c r="Z16" s="1"/>
    </row>
    <row r="17" spans="1:26" ht="15.75" customHeight="1" x14ac:dyDescent="0.3">
      <c r="A17" s="1"/>
      <c r="B17" s="1"/>
      <c r="K17" s="1"/>
      <c r="Z17" s="1"/>
    </row>
    <row r="18" spans="1:26" ht="15.75" customHeight="1" x14ac:dyDescent="0.3">
      <c r="A18" s="1"/>
      <c r="B18" s="1"/>
      <c r="K18" s="1"/>
      <c r="Z18" s="1"/>
    </row>
    <row r="19" spans="1:26" ht="15.75" customHeight="1" x14ac:dyDescent="0.3">
      <c r="A19" s="1"/>
      <c r="B19" s="1"/>
      <c r="K19" s="1"/>
      <c r="Z19" s="1"/>
    </row>
    <row r="20" spans="1:26" ht="15.75" customHeight="1" x14ac:dyDescent="0.3">
      <c r="A20" s="1"/>
      <c r="B20" s="1"/>
      <c r="K20" s="1"/>
      <c r="Z20" s="1"/>
    </row>
    <row r="21" spans="1:26" ht="15.75" customHeight="1" x14ac:dyDescent="0.3">
      <c r="A21" s="1"/>
      <c r="B21" s="1"/>
      <c r="K21" s="1"/>
      <c r="Z21" s="1"/>
    </row>
    <row r="22" spans="1:26" ht="15.75" customHeight="1" x14ac:dyDescent="0.3">
      <c r="A22" s="1"/>
      <c r="B22" s="1"/>
      <c r="K22" s="1"/>
      <c r="Z22" s="1"/>
    </row>
    <row r="23" spans="1:26" ht="15.75" customHeight="1" x14ac:dyDescent="0.3">
      <c r="A23" s="1"/>
      <c r="B23" s="1"/>
      <c r="K23" s="1"/>
      <c r="Z23" s="1"/>
    </row>
    <row r="24" spans="1:26" ht="18" customHeight="1" x14ac:dyDescent="0.3">
      <c r="A24" s="1"/>
      <c r="B24" s="1"/>
      <c r="K24" s="1"/>
      <c r="Z24" s="1"/>
    </row>
    <row r="25" spans="1:26" ht="15.75" customHeight="1" x14ac:dyDescent="0.3">
      <c r="A25" s="1"/>
      <c r="B25" s="1"/>
      <c r="K25" s="1"/>
      <c r="L25" s="14"/>
      <c r="Z25" s="1"/>
    </row>
    <row r="26" spans="1:26" ht="15.75" customHeight="1" x14ac:dyDescent="0.3">
      <c r="A26" s="1"/>
      <c r="B26" s="1"/>
      <c r="K26" s="1"/>
      <c r="L26" s="14"/>
      <c r="Z26" s="1"/>
    </row>
    <row r="27" spans="1:26" ht="15.75" customHeight="1" x14ac:dyDescent="0.3">
      <c r="A27" s="1"/>
      <c r="B27" s="1"/>
      <c r="K27" s="1"/>
      <c r="L27" s="14"/>
      <c r="Z27" s="1"/>
    </row>
    <row r="28" spans="1:26" ht="15.75" customHeight="1" x14ac:dyDescent="0.3">
      <c r="A28" s="1"/>
      <c r="B28" s="1"/>
      <c r="K28" s="1"/>
      <c r="L28" s="14"/>
      <c r="Z28" s="1"/>
    </row>
    <row r="29" spans="1:26" ht="15.75" customHeight="1" x14ac:dyDescent="0.3">
      <c r="A29" s="1"/>
      <c r="B29" s="1"/>
      <c r="K29" s="1"/>
      <c r="L29" s="14"/>
      <c r="Z29" s="1"/>
    </row>
    <row r="30" spans="1:26" ht="15.75" customHeight="1" x14ac:dyDescent="0.3">
      <c r="A30" s="1"/>
      <c r="B30" s="1"/>
      <c r="K30" s="1"/>
      <c r="Z30" s="1"/>
    </row>
    <row r="31" spans="1:26" ht="15.75" customHeight="1" x14ac:dyDescent="0.3">
      <c r="A31" s="1"/>
      <c r="B31" s="1"/>
      <c r="K31" s="1"/>
      <c r="L31" s="1"/>
      <c r="M31" s="1"/>
      <c r="N31" s="1"/>
      <c r="O31" s="1"/>
      <c r="P31" s="1"/>
      <c r="W31" s="1"/>
      <c r="X31" s="1"/>
      <c r="Y31" s="1"/>
      <c r="Z31" s="1"/>
    </row>
    <row r="32" spans="1:26" ht="15.75" customHeight="1" x14ac:dyDescent="0.3">
      <c r="A32" s="1"/>
      <c r="B32" s="1"/>
      <c r="K32" s="1"/>
      <c r="L32" s="1"/>
      <c r="M32" s="1"/>
      <c r="N32" s="1"/>
      <c r="O32" s="1"/>
      <c r="P32" s="1"/>
      <c r="W32" s="1"/>
      <c r="X32" s="1"/>
      <c r="Y32" s="1"/>
      <c r="Z32" s="1"/>
    </row>
    <row r="33" spans="1:26" ht="16.5" customHeight="1" x14ac:dyDescent="0.3">
      <c r="A33" s="1"/>
      <c r="B33" s="1"/>
      <c r="K33" s="1"/>
      <c r="L33" s="1"/>
      <c r="M33" s="1"/>
      <c r="N33" s="1"/>
      <c r="O33" s="1"/>
      <c r="P33" s="1"/>
      <c r="W33" s="1"/>
      <c r="X33" s="1"/>
      <c r="Y33" s="1"/>
      <c r="Z33" s="1"/>
    </row>
    <row r="34" spans="1:26" ht="16.5" customHeight="1" x14ac:dyDescent="0.3">
      <c r="A34" s="1"/>
      <c r="B34" s="1"/>
      <c r="K34" s="1"/>
      <c r="L34" s="1"/>
      <c r="M34" s="1"/>
      <c r="N34" s="1"/>
      <c r="O34" s="1"/>
      <c r="P34" s="1"/>
      <c r="W34" s="1"/>
      <c r="X34" s="1"/>
      <c r="Y34" s="1"/>
      <c r="Z34" s="1"/>
    </row>
    <row r="35" spans="1:26" ht="15.75" customHeight="1" x14ac:dyDescent="0.3">
      <c r="A35" s="1"/>
      <c r="B35" s="1"/>
      <c r="K35" s="1"/>
      <c r="L35" s="1"/>
      <c r="M35" s="1"/>
      <c r="N35" s="1"/>
      <c r="O35" s="1"/>
      <c r="P35" s="1"/>
      <c r="W35" s="1"/>
      <c r="X35" s="1"/>
      <c r="Y35" s="1"/>
      <c r="Z35" s="1"/>
    </row>
    <row r="36" spans="1:26" ht="15.75" customHeight="1" x14ac:dyDescent="0.3">
      <c r="A36" s="1"/>
      <c r="B36" s="1"/>
      <c r="K36" s="1"/>
      <c r="L36" s="1"/>
      <c r="M36" s="1"/>
      <c r="N36" s="1"/>
      <c r="O36" s="1"/>
      <c r="P36" s="1"/>
      <c r="W36" s="1"/>
      <c r="X36" s="1"/>
      <c r="Y36" s="1"/>
      <c r="Z36" s="1"/>
    </row>
    <row r="37" spans="1:26" ht="15.75" customHeight="1" x14ac:dyDescent="0.3">
      <c r="A37" s="1"/>
      <c r="B37" s="1"/>
      <c r="C37" s="1"/>
      <c r="D37" s="1"/>
      <c r="E37" s="1"/>
      <c r="F37" s="1"/>
      <c r="G37" s="1"/>
      <c r="H37" s="1"/>
      <c r="I37" s="1"/>
      <c r="J37" s="1"/>
      <c r="K37" s="1"/>
      <c r="L37" s="1"/>
      <c r="M37" s="1"/>
      <c r="N37" s="1"/>
      <c r="O37" s="1"/>
      <c r="P37" s="1"/>
      <c r="W37" s="1"/>
      <c r="X37" s="1"/>
      <c r="Y37" s="1"/>
      <c r="Z37" s="1"/>
    </row>
    <row r="38" spans="1:26" ht="15.7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3">
      <c r="A42" s="1"/>
      <c r="B42" s="1"/>
      <c r="C42" s="1"/>
      <c r="D42" s="1"/>
      <c r="E42" s="1"/>
      <c r="F42" s="1"/>
      <c r="G42" s="1"/>
      <c r="H42" s="1"/>
      <c r="I42" s="1"/>
      <c r="J42" s="1"/>
      <c r="P42" s="1"/>
      <c r="Q42" s="1"/>
      <c r="R42" s="1"/>
      <c r="S42" s="1"/>
      <c r="T42" s="1"/>
      <c r="U42" s="1"/>
      <c r="V42" s="1"/>
      <c r="W42" s="1"/>
      <c r="X42" s="1"/>
      <c r="Y42" s="1"/>
      <c r="Z42" s="1"/>
    </row>
    <row r="43" spans="1:26" ht="15.75" customHeight="1" x14ac:dyDescent="0.3">
      <c r="A43" s="1"/>
      <c r="B43" s="1"/>
      <c r="C43" s="1"/>
      <c r="D43" s="1"/>
      <c r="E43" s="1"/>
      <c r="F43" s="1"/>
      <c r="G43" s="1"/>
      <c r="H43" s="1"/>
      <c r="I43" s="1"/>
      <c r="J43" s="1"/>
      <c r="P43" s="1"/>
      <c r="Q43" s="1"/>
      <c r="R43" s="1"/>
      <c r="S43" s="1"/>
      <c r="T43" s="1"/>
      <c r="U43" s="1"/>
      <c r="V43" s="1"/>
      <c r="W43" s="1"/>
      <c r="X43" s="1"/>
      <c r="Y43" s="1"/>
      <c r="Z43" s="1"/>
    </row>
    <row r="44" spans="1:26" ht="15.75" customHeight="1" x14ac:dyDescent="0.3">
      <c r="A44" s="1"/>
      <c r="B44" s="1"/>
      <c r="P44" s="1"/>
      <c r="Q44" s="1"/>
      <c r="R44" s="1"/>
      <c r="S44" s="1"/>
      <c r="T44" s="1"/>
      <c r="U44" s="1"/>
      <c r="V44" s="1"/>
      <c r="W44" s="1"/>
      <c r="X44" s="1"/>
      <c r="Y44" s="1"/>
      <c r="Z44" s="1"/>
    </row>
    <row r="45" spans="1:26" ht="15.75" customHeight="1" x14ac:dyDescent="0.3">
      <c r="A45" s="1"/>
      <c r="B45" s="1"/>
      <c r="P45" s="1"/>
      <c r="Q45" s="1"/>
      <c r="R45" s="1"/>
      <c r="S45" s="1"/>
      <c r="T45" s="1"/>
      <c r="U45" s="1"/>
      <c r="V45" s="1"/>
      <c r="W45" s="1"/>
      <c r="X45" s="1"/>
      <c r="Y45" s="1"/>
      <c r="Z45" s="1"/>
    </row>
    <row r="46" spans="1:26" ht="15.75" customHeight="1" x14ac:dyDescent="0.3">
      <c r="A46" s="1"/>
      <c r="B46" s="1"/>
      <c r="P46" s="1"/>
      <c r="Q46" s="1"/>
      <c r="R46" s="1"/>
      <c r="S46" s="1"/>
      <c r="T46" s="1"/>
      <c r="U46" s="1"/>
      <c r="V46" s="1"/>
      <c r="W46" s="1"/>
      <c r="X46" s="1"/>
      <c r="Y46" s="1"/>
      <c r="Z46" s="1"/>
    </row>
    <row r="47" spans="1:26" ht="15.75" customHeight="1" x14ac:dyDescent="0.3">
      <c r="A47" s="1"/>
      <c r="B47" s="1"/>
      <c r="P47" s="1"/>
      <c r="Q47" s="1"/>
      <c r="R47" s="1"/>
      <c r="S47" s="1"/>
      <c r="T47" s="1"/>
      <c r="U47" s="1"/>
      <c r="V47" s="1"/>
      <c r="W47" s="1"/>
      <c r="X47" s="1"/>
      <c r="Y47" s="1"/>
      <c r="Z47" s="1"/>
    </row>
    <row r="48" spans="1:26" ht="15.75" customHeight="1" x14ac:dyDescent="0.3">
      <c r="A48" s="1"/>
      <c r="B48" s="1"/>
      <c r="P48" s="1"/>
      <c r="Q48" s="1"/>
      <c r="R48" s="1"/>
      <c r="S48" s="1"/>
      <c r="T48" s="1"/>
      <c r="U48" s="1"/>
      <c r="V48" s="1"/>
      <c r="W48" s="1"/>
      <c r="X48" s="1"/>
      <c r="Y48" s="1"/>
      <c r="Z48" s="1"/>
    </row>
    <row r="49" spans="1:26" ht="15.75" customHeight="1" x14ac:dyDescent="0.3">
      <c r="A49" s="1"/>
      <c r="B49" s="1"/>
      <c r="P49" s="1"/>
      <c r="Q49" s="1"/>
      <c r="R49" s="1"/>
      <c r="S49" s="1"/>
      <c r="T49" s="1"/>
      <c r="U49" s="1"/>
      <c r="V49" s="1"/>
      <c r="W49" s="1"/>
      <c r="X49" s="1"/>
      <c r="Y49" s="1"/>
      <c r="Z49" s="1"/>
    </row>
    <row r="50" spans="1:26" ht="15.75" customHeight="1" x14ac:dyDescent="0.3">
      <c r="A50" s="1"/>
      <c r="B50" s="1"/>
      <c r="P50" s="1"/>
      <c r="Q50" s="1"/>
      <c r="R50" s="1"/>
      <c r="S50" s="1"/>
      <c r="T50" s="1"/>
      <c r="U50" s="1"/>
      <c r="V50" s="1"/>
      <c r="W50" s="1"/>
      <c r="X50" s="1"/>
      <c r="Y50" s="1"/>
      <c r="Z50" s="1"/>
    </row>
    <row r="51" spans="1:26" ht="15.75" customHeight="1" x14ac:dyDescent="0.3">
      <c r="A51" s="1"/>
      <c r="B51" s="1"/>
      <c r="P51" s="1"/>
      <c r="Q51" s="1"/>
      <c r="R51" s="1"/>
      <c r="S51" s="1"/>
      <c r="T51" s="1"/>
      <c r="U51" s="1"/>
      <c r="V51" s="1"/>
      <c r="W51" s="1"/>
      <c r="X51" s="1"/>
      <c r="Y51" s="1"/>
      <c r="Z51" s="1"/>
    </row>
    <row r="52" spans="1:26" ht="15.75" customHeight="1" x14ac:dyDescent="0.3">
      <c r="A52" s="1"/>
      <c r="B52" s="1"/>
      <c r="P52" s="1"/>
      <c r="Q52" s="1"/>
      <c r="R52" s="1"/>
      <c r="S52" s="1"/>
      <c r="T52" s="1"/>
      <c r="U52" s="1"/>
      <c r="V52" s="1"/>
      <c r="W52" s="1"/>
      <c r="X52" s="1"/>
      <c r="Y52" s="1"/>
      <c r="Z52" s="1"/>
    </row>
    <row r="53" spans="1:26" ht="15.75" customHeight="1" x14ac:dyDescent="0.3">
      <c r="A53" s="1"/>
      <c r="B53" s="1"/>
      <c r="P53" s="1"/>
      <c r="Q53" s="1"/>
      <c r="R53" s="1"/>
      <c r="S53" s="1"/>
      <c r="T53" s="1"/>
      <c r="U53" s="1"/>
      <c r="V53" s="1"/>
      <c r="W53" s="1"/>
      <c r="X53" s="1"/>
      <c r="Y53" s="1"/>
      <c r="Z53" s="1"/>
    </row>
    <row r="54" spans="1:26" ht="15.75" customHeight="1" x14ac:dyDescent="0.3">
      <c r="A54" s="1"/>
      <c r="B54" s="1"/>
      <c r="P54" s="1"/>
      <c r="Q54" s="1"/>
      <c r="R54" s="1"/>
      <c r="S54" s="1"/>
      <c r="T54" s="1"/>
      <c r="U54" s="1"/>
      <c r="V54" s="1"/>
      <c r="W54" s="1"/>
      <c r="X54" s="1"/>
      <c r="Y54" s="1"/>
      <c r="Z54" s="1"/>
    </row>
    <row r="55" spans="1:26" ht="15.75" customHeight="1" x14ac:dyDescent="0.3">
      <c r="A55" s="1"/>
      <c r="B55" s="1"/>
      <c r="P55" s="1"/>
      <c r="Q55" s="1"/>
      <c r="R55" s="1"/>
      <c r="S55" s="1"/>
      <c r="T55" s="1"/>
      <c r="U55" s="1"/>
      <c r="V55" s="1"/>
      <c r="W55" s="1"/>
      <c r="X55" s="1"/>
      <c r="Y55" s="1"/>
      <c r="Z55" s="1"/>
    </row>
    <row r="56" spans="1:26" ht="15.75" customHeight="1" x14ac:dyDescent="0.3">
      <c r="A56" s="1"/>
      <c r="B56" s="1"/>
      <c r="P56" s="1"/>
      <c r="Q56" s="1"/>
      <c r="R56" s="1"/>
      <c r="S56" s="1"/>
      <c r="T56" s="1"/>
      <c r="U56" s="1"/>
      <c r="V56" s="1"/>
      <c r="W56" s="1"/>
      <c r="X56" s="1"/>
      <c r="Y56" s="1"/>
      <c r="Z56" s="1"/>
    </row>
    <row r="57" spans="1:26" ht="15.75" customHeight="1" x14ac:dyDescent="0.3">
      <c r="A57" s="1"/>
      <c r="B57" s="1"/>
      <c r="P57" s="1"/>
      <c r="Q57" s="1"/>
      <c r="R57" s="1"/>
      <c r="S57" s="1"/>
      <c r="T57" s="1"/>
      <c r="U57" s="1"/>
      <c r="V57" s="1"/>
      <c r="W57" s="1"/>
      <c r="X57" s="1"/>
      <c r="Y57" s="1"/>
      <c r="Z57" s="1"/>
    </row>
    <row r="58" spans="1:26" ht="15.75" customHeight="1" x14ac:dyDescent="0.3">
      <c r="A58" s="1"/>
      <c r="B58" s="1"/>
      <c r="P58" s="1"/>
      <c r="Q58" s="1"/>
      <c r="R58" s="1"/>
      <c r="S58" s="1"/>
      <c r="T58" s="1"/>
      <c r="U58" s="1"/>
      <c r="V58" s="1"/>
      <c r="W58" s="1"/>
      <c r="X58" s="1"/>
      <c r="Y58" s="1"/>
      <c r="Z58" s="1"/>
    </row>
    <row r="59" spans="1:26" ht="15.75" customHeight="1" x14ac:dyDescent="0.3">
      <c r="A59" s="1"/>
      <c r="B59" s="1"/>
      <c r="P59" s="1"/>
      <c r="Q59" s="1"/>
      <c r="R59" s="1"/>
      <c r="S59" s="1"/>
      <c r="T59" s="1"/>
      <c r="U59" s="1"/>
      <c r="V59" s="1"/>
      <c r="W59" s="1"/>
      <c r="X59" s="1"/>
      <c r="Y59" s="1"/>
      <c r="Z59" s="1"/>
    </row>
    <row r="60" spans="1:26" ht="15.75" customHeight="1" x14ac:dyDescent="0.3">
      <c r="A60" s="1"/>
      <c r="B60" s="1"/>
      <c r="P60" s="1"/>
      <c r="Q60" s="1"/>
      <c r="R60" s="1"/>
      <c r="S60" s="1"/>
      <c r="T60" s="1"/>
      <c r="U60" s="1"/>
      <c r="V60" s="1"/>
      <c r="W60" s="1"/>
      <c r="X60" s="1"/>
      <c r="Y60" s="1"/>
      <c r="Z60" s="1"/>
    </row>
    <row r="61" spans="1:26" ht="15.75" customHeight="1" x14ac:dyDescent="0.3">
      <c r="A61" s="1"/>
      <c r="B61" s="1"/>
      <c r="P61" s="1"/>
      <c r="Q61" s="1"/>
      <c r="R61" s="1"/>
      <c r="S61" s="1"/>
      <c r="T61" s="1"/>
      <c r="U61" s="1"/>
      <c r="V61" s="1"/>
      <c r="W61" s="1"/>
      <c r="X61" s="1"/>
      <c r="Y61" s="1"/>
      <c r="Z61" s="1"/>
    </row>
    <row r="62" spans="1:26" ht="15.75" customHeight="1" x14ac:dyDescent="0.3">
      <c r="A62" s="1"/>
      <c r="B62" s="1"/>
      <c r="P62" s="1"/>
      <c r="Q62" s="1"/>
      <c r="R62" s="1"/>
      <c r="S62" s="1"/>
      <c r="T62" s="1"/>
      <c r="U62" s="1"/>
      <c r="V62" s="1"/>
      <c r="W62" s="1"/>
      <c r="X62" s="1"/>
      <c r="Y62" s="1"/>
      <c r="Z62" s="1"/>
    </row>
    <row r="63" spans="1:26" ht="15.75" customHeight="1" x14ac:dyDescent="0.3">
      <c r="A63" s="1"/>
      <c r="B63" s="1"/>
      <c r="P63" s="1"/>
      <c r="Q63" s="1"/>
      <c r="R63" s="1"/>
      <c r="S63" s="1"/>
      <c r="T63" s="1"/>
      <c r="U63" s="1"/>
      <c r="V63" s="1"/>
      <c r="W63" s="1"/>
      <c r="X63" s="1"/>
      <c r="Y63" s="1"/>
      <c r="Z63" s="1"/>
    </row>
    <row r="64" spans="1:26" ht="15.75" customHeight="1" x14ac:dyDescent="0.3">
      <c r="A64" s="1"/>
      <c r="B64" s="1"/>
      <c r="P64" s="1"/>
      <c r="Q64" s="1"/>
      <c r="R64" s="1"/>
      <c r="S64" s="1"/>
      <c r="T64" s="1"/>
      <c r="U64" s="1"/>
      <c r="V64" s="1"/>
      <c r="W64" s="1"/>
      <c r="X64" s="1"/>
      <c r="Y64" s="1"/>
      <c r="Z64" s="1"/>
    </row>
    <row r="65" spans="1:26" ht="15.75" customHeight="1" x14ac:dyDescent="0.3">
      <c r="A65" s="1"/>
      <c r="B65" s="1"/>
      <c r="P65" s="1"/>
      <c r="Q65" s="1"/>
      <c r="R65" s="1"/>
      <c r="S65" s="1"/>
      <c r="T65" s="1"/>
      <c r="U65" s="1"/>
      <c r="V65" s="1"/>
      <c r="W65" s="1"/>
      <c r="X65" s="1"/>
      <c r="Y65" s="1"/>
      <c r="Z65" s="1"/>
    </row>
    <row r="66" spans="1:26" ht="15.75" customHeight="1" x14ac:dyDescent="0.3">
      <c r="A66" s="1"/>
      <c r="B66" s="1"/>
      <c r="P66" s="1"/>
      <c r="Q66" s="1"/>
      <c r="R66" s="1"/>
      <c r="S66" s="1"/>
      <c r="T66" s="1"/>
      <c r="U66" s="1"/>
      <c r="V66" s="1"/>
      <c r="W66" s="1"/>
      <c r="X66" s="1"/>
      <c r="Y66" s="1"/>
      <c r="Z66" s="1"/>
    </row>
    <row r="67" spans="1:26" ht="15.75" customHeight="1" x14ac:dyDescent="0.3">
      <c r="A67" s="1"/>
      <c r="B67" s="1"/>
      <c r="P67" s="1"/>
      <c r="Q67" s="1"/>
      <c r="R67" s="1"/>
      <c r="S67" s="1"/>
      <c r="T67" s="1"/>
      <c r="U67" s="1"/>
      <c r="V67" s="1"/>
      <c r="W67" s="1"/>
      <c r="X67" s="1"/>
      <c r="Y67" s="1"/>
      <c r="Z67" s="1"/>
    </row>
    <row r="68" spans="1:26" ht="15.75" customHeight="1" x14ac:dyDescent="0.3">
      <c r="A68" s="1"/>
      <c r="B68" s="1"/>
      <c r="P68" s="1"/>
      <c r="Q68" s="1"/>
      <c r="R68" s="1"/>
      <c r="S68" s="1"/>
      <c r="T68" s="1"/>
      <c r="U68" s="1"/>
      <c r="V68" s="1"/>
      <c r="W68" s="1"/>
      <c r="X68" s="1"/>
      <c r="Y68" s="1"/>
      <c r="Z68" s="1"/>
    </row>
    <row r="69" spans="1:26" ht="15.75" customHeight="1" x14ac:dyDescent="0.3">
      <c r="A69" s="1"/>
      <c r="B69" s="1"/>
      <c r="P69" s="1"/>
      <c r="Q69" s="1"/>
      <c r="R69" s="1"/>
      <c r="S69" s="1"/>
      <c r="T69" s="1"/>
      <c r="U69" s="1"/>
      <c r="V69" s="1"/>
      <c r="W69" s="1"/>
      <c r="X69" s="1"/>
      <c r="Y69" s="1"/>
      <c r="Z69" s="1"/>
    </row>
    <row r="70" spans="1:26" ht="15.75" customHeight="1" x14ac:dyDescent="0.3">
      <c r="A70" s="1"/>
      <c r="B70" s="1"/>
      <c r="P70" s="1"/>
      <c r="Q70" s="1"/>
      <c r="R70" s="1"/>
      <c r="S70" s="1"/>
      <c r="T70" s="1"/>
      <c r="U70" s="1"/>
      <c r="V70" s="1"/>
      <c r="W70" s="1"/>
      <c r="X70" s="1"/>
      <c r="Y70" s="1"/>
      <c r="Z70" s="1"/>
    </row>
    <row r="71" spans="1:26" ht="15.75" customHeight="1" x14ac:dyDescent="0.3">
      <c r="A71" s="1"/>
      <c r="B71" s="1"/>
      <c r="P71" s="1"/>
      <c r="Q71" s="1"/>
      <c r="R71" s="1"/>
      <c r="S71" s="1"/>
      <c r="T71" s="1"/>
      <c r="U71" s="1"/>
      <c r="V71" s="1"/>
      <c r="W71" s="1"/>
      <c r="X71" s="1"/>
      <c r="Y71" s="1"/>
      <c r="Z71" s="1"/>
    </row>
    <row r="72" spans="1:26" ht="15.75" customHeight="1" x14ac:dyDescent="0.3">
      <c r="A72" s="1"/>
      <c r="B72" s="1"/>
      <c r="P72" s="1"/>
      <c r="Q72" s="1"/>
      <c r="R72" s="1"/>
      <c r="S72" s="1"/>
      <c r="T72" s="1"/>
      <c r="U72" s="1"/>
      <c r="V72" s="1"/>
      <c r="W72" s="1"/>
      <c r="X72" s="1"/>
      <c r="Y72" s="1"/>
      <c r="Z72" s="1"/>
    </row>
    <row r="73" spans="1:26" ht="15.75" customHeight="1" x14ac:dyDescent="0.3">
      <c r="A73" s="1"/>
      <c r="B73" s="1"/>
      <c r="P73" s="1"/>
      <c r="Q73" s="1"/>
      <c r="R73" s="1"/>
      <c r="S73" s="1"/>
      <c r="T73" s="1"/>
      <c r="U73" s="1"/>
      <c r="V73" s="1"/>
      <c r="W73" s="1"/>
      <c r="X73" s="1"/>
      <c r="Y73" s="1"/>
      <c r="Z73" s="1"/>
    </row>
    <row r="74" spans="1:26" ht="15.75" customHeight="1" x14ac:dyDescent="0.3">
      <c r="A74" s="1"/>
      <c r="B74" s="1"/>
      <c r="P74" s="1"/>
      <c r="Q74" s="1"/>
      <c r="R74" s="1"/>
      <c r="S74" s="1"/>
      <c r="T74" s="1"/>
      <c r="U74" s="1"/>
      <c r="V74" s="1"/>
      <c r="W74" s="1"/>
      <c r="X74" s="1"/>
      <c r="Y74" s="1"/>
      <c r="Z74" s="1"/>
    </row>
    <row r="75" spans="1:26" ht="15.75" customHeight="1" x14ac:dyDescent="0.3">
      <c r="A75" s="1"/>
      <c r="B75" s="1"/>
      <c r="P75" s="1"/>
      <c r="Q75" s="1"/>
      <c r="R75" s="1"/>
      <c r="S75" s="1"/>
      <c r="T75" s="1"/>
      <c r="U75" s="1"/>
      <c r="V75" s="1"/>
      <c r="W75" s="1"/>
      <c r="X75" s="1"/>
      <c r="Y75" s="1"/>
      <c r="Z75" s="1"/>
    </row>
    <row r="76" spans="1:26" ht="15.75" customHeight="1" x14ac:dyDescent="0.3">
      <c r="A76" s="1"/>
      <c r="B76" s="1"/>
      <c r="P76" s="1"/>
      <c r="Q76" s="1"/>
      <c r="R76" s="1"/>
      <c r="S76" s="1"/>
      <c r="T76" s="1"/>
      <c r="U76" s="1"/>
      <c r="V76" s="1"/>
      <c r="W76" s="1"/>
      <c r="X76" s="1"/>
      <c r="Y76" s="1"/>
      <c r="Z76" s="1"/>
    </row>
    <row r="77" spans="1:26" ht="15.75" customHeight="1" x14ac:dyDescent="0.3">
      <c r="A77" s="1"/>
      <c r="B77" s="1"/>
      <c r="P77" s="1"/>
      <c r="Q77" s="1"/>
      <c r="R77" s="1"/>
      <c r="S77" s="1"/>
      <c r="T77" s="1"/>
      <c r="U77" s="1"/>
      <c r="V77" s="1"/>
      <c r="W77" s="1"/>
      <c r="X77" s="1"/>
      <c r="Y77" s="1"/>
      <c r="Z77" s="1"/>
    </row>
    <row r="78" spans="1:26" ht="15.75" customHeight="1" x14ac:dyDescent="0.3">
      <c r="A78" s="1"/>
      <c r="B78" s="1"/>
      <c r="P78" s="1"/>
      <c r="Q78" s="1"/>
      <c r="R78" s="1"/>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
      <c r="B85" s="1"/>
      <c r="J85" s="1"/>
      <c r="K85" s="1"/>
      <c r="L85" s="1"/>
      <c r="M85" s="1"/>
      <c r="N85" s="1"/>
      <c r="O85" s="1"/>
      <c r="P85" s="1"/>
      <c r="Q85" s="1"/>
      <c r="R85" s="1"/>
      <c r="S85" s="1"/>
      <c r="T85" s="1"/>
      <c r="U85" s="1"/>
      <c r="V85" s="1"/>
      <c r="W85" s="1"/>
      <c r="X85" s="1"/>
      <c r="Y85" s="1"/>
      <c r="Z85" s="1"/>
    </row>
    <row r="86" spans="1:26" ht="15.75" customHeight="1" x14ac:dyDescent="0.3">
      <c r="A86" s="1"/>
      <c r="B86" s="1"/>
      <c r="J86" s="1"/>
      <c r="K86" s="1"/>
      <c r="L86" s="1"/>
      <c r="M86" s="1"/>
      <c r="N86" s="1"/>
      <c r="O86" s="1"/>
      <c r="P86" s="1"/>
      <c r="Q86" s="1"/>
      <c r="R86" s="1"/>
      <c r="S86" s="1"/>
      <c r="T86" s="1"/>
      <c r="U86" s="1"/>
      <c r="V86" s="1"/>
      <c r="W86" s="1"/>
      <c r="X86" s="1"/>
      <c r="Y86" s="1"/>
      <c r="Z86" s="1"/>
    </row>
    <row r="87" spans="1:26" ht="15.75" customHeight="1" x14ac:dyDescent="0.3">
      <c r="A87" s="1"/>
      <c r="B87" s="1"/>
      <c r="J87" s="1"/>
      <c r="K87" s="1"/>
      <c r="L87" s="1"/>
      <c r="M87" s="1"/>
      <c r="N87" s="1"/>
      <c r="O87" s="1"/>
      <c r="P87" s="1"/>
      <c r="Q87" s="1"/>
      <c r="R87" s="1"/>
      <c r="S87" s="1"/>
      <c r="T87" s="1"/>
      <c r="U87" s="1"/>
      <c r="V87" s="1"/>
      <c r="W87" s="1"/>
      <c r="X87" s="1"/>
      <c r="Y87" s="1"/>
      <c r="Z87" s="1"/>
    </row>
    <row r="88" spans="1:26" ht="15.75" customHeight="1" x14ac:dyDescent="0.3">
      <c r="A88" s="1"/>
      <c r="B88" s="1"/>
      <c r="J88" s="1"/>
      <c r="K88" s="1"/>
      <c r="L88" s="1"/>
      <c r="M88" s="1"/>
      <c r="N88" s="1"/>
      <c r="O88" s="1"/>
      <c r="P88" s="1"/>
      <c r="Q88" s="1"/>
      <c r="R88" s="1"/>
      <c r="S88" s="1"/>
      <c r="T88" s="1"/>
      <c r="U88" s="1"/>
      <c r="V88" s="1"/>
      <c r="W88" s="1"/>
      <c r="X88" s="1"/>
      <c r="Y88" s="1"/>
      <c r="Z88" s="1"/>
    </row>
    <row r="89" spans="1:26" ht="15.75" customHeight="1" x14ac:dyDescent="0.3">
      <c r="A89" s="1"/>
      <c r="B89" s="1"/>
      <c r="J89" s="1"/>
      <c r="K89" s="1"/>
      <c r="L89" s="1"/>
      <c r="M89" s="1"/>
      <c r="N89" s="1"/>
      <c r="O89" s="1"/>
      <c r="P89" s="1"/>
      <c r="Q89" s="1"/>
      <c r="R89" s="1"/>
      <c r="S89" s="1"/>
      <c r="T89" s="1"/>
      <c r="U89" s="1"/>
      <c r="V89" s="1"/>
      <c r="W89" s="1"/>
      <c r="X89" s="1"/>
      <c r="Y89" s="1"/>
      <c r="Z89" s="1"/>
    </row>
    <row r="90" spans="1:26" ht="15.75" customHeight="1" x14ac:dyDescent="0.3">
      <c r="A90" s="1"/>
      <c r="B90" s="1"/>
      <c r="J90" s="1"/>
      <c r="K90" s="1"/>
      <c r="L90" s="1"/>
      <c r="M90" s="1"/>
      <c r="N90" s="1"/>
      <c r="O90" s="1"/>
      <c r="P90" s="1"/>
      <c r="Q90" s="1"/>
      <c r="R90" s="1"/>
      <c r="S90" s="1"/>
      <c r="T90" s="1"/>
      <c r="U90" s="1"/>
      <c r="V90" s="1"/>
      <c r="W90" s="1"/>
      <c r="X90" s="1"/>
      <c r="Y90" s="1"/>
      <c r="Z90" s="1"/>
    </row>
    <row r="91" spans="1:26" ht="15.75" customHeight="1" x14ac:dyDescent="0.3">
      <c r="A91" s="1"/>
      <c r="B91" s="1"/>
      <c r="J91" s="1"/>
      <c r="K91" s="1"/>
      <c r="L91" s="1"/>
      <c r="M91" s="1"/>
      <c r="N91" s="1"/>
      <c r="O91" s="1"/>
      <c r="P91" s="1"/>
      <c r="Q91" s="1"/>
      <c r="R91" s="1"/>
      <c r="S91" s="1"/>
      <c r="T91" s="1"/>
      <c r="U91" s="1"/>
      <c r="V91" s="1"/>
      <c r="W91" s="1"/>
      <c r="X91" s="1"/>
      <c r="Y91" s="1"/>
      <c r="Z91" s="1"/>
    </row>
    <row r="92" spans="1:26" ht="15.75" customHeight="1" x14ac:dyDescent="0.3">
      <c r="A92" s="1"/>
      <c r="B92" s="1"/>
      <c r="J92" s="1"/>
      <c r="K92" s="1"/>
      <c r="L92" s="1"/>
      <c r="M92" s="1"/>
      <c r="N92" s="1"/>
      <c r="O92" s="1"/>
      <c r="P92" s="1"/>
      <c r="Q92" s="1"/>
      <c r="R92" s="1"/>
      <c r="S92" s="1"/>
      <c r="T92" s="1"/>
      <c r="U92" s="1"/>
      <c r="V92" s="1"/>
      <c r="W92" s="1"/>
      <c r="X92" s="1"/>
      <c r="Y92" s="1"/>
      <c r="Z92" s="1"/>
    </row>
    <row r="93" spans="1:26" ht="15.75" customHeight="1" x14ac:dyDescent="0.3">
      <c r="A93" s="1"/>
      <c r="B93" s="1"/>
      <c r="J93" s="1"/>
      <c r="K93" s="1"/>
      <c r="L93" s="1"/>
      <c r="M93" s="1"/>
      <c r="N93" s="1"/>
      <c r="O93" s="1"/>
      <c r="P93" s="1"/>
      <c r="Q93" s="1"/>
      <c r="R93" s="1"/>
      <c r="S93" s="1"/>
      <c r="T93" s="1"/>
      <c r="U93" s="1"/>
      <c r="V93" s="1"/>
      <c r="W93" s="1"/>
      <c r="X93" s="1"/>
      <c r="Y93" s="1"/>
      <c r="Z93" s="1"/>
    </row>
    <row r="94" spans="1:26" ht="15.75" customHeight="1" x14ac:dyDescent="0.3">
      <c r="A94" s="1"/>
      <c r="B94" s="1"/>
      <c r="J94" s="1"/>
      <c r="K94" s="1"/>
      <c r="L94" s="1"/>
      <c r="M94" s="1"/>
      <c r="N94" s="1"/>
      <c r="O94" s="1"/>
      <c r="P94" s="1"/>
      <c r="Q94" s="1"/>
      <c r="R94" s="1"/>
      <c r="S94" s="1"/>
      <c r="T94" s="1"/>
      <c r="U94" s="1"/>
      <c r="V94" s="1"/>
      <c r="W94" s="1"/>
      <c r="X94" s="1"/>
      <c r="Y94" s="1"/>
      <c r="Z94" s="1"/>
    </row>
    <row r="95" spans="1:26" ht="15.75" customHeight="1" x14ac:dyDescent="0.3">
      <c r="A95" s="1"/>
      <c r="B95" s="1"/>
      <c r="J95" s="1"/>
      <c r="K95" s="1"/>
      <c r="L95" s="1"/>
      <c r="M95" s="1"/>
      <c r="N95" s="1"/>
      <c r="O95" s="1"/>
      <c r="P95" s="1"/>
      <c r="Q95" s="1"/>
      <c r="R95" s="1"/>
      <c r="S95" s="1"/>
      <c r="T95" s="1"/>
      <c r="U95" s="1"/>
      <c r="V95" s="1"/>
      <c r="W95" s="1"/>
      <c r="X95" s="1"/>
      <c r="Y95" s="1"/>
      <c r="Z95" s="1"/>
    </row>
    <row r="96" spans="1:26" ht="15.75" customHeight="1" x14ac:dyDescent="0.3">
      <c r="A96" s="1"/>
      <c r="B96" s="1"/>
      <c r="J96" s="1"/>
      <c r="K96" s="1"/>
      <c r="L96" s="1"/>
      <c r="M96" s="1"/>
      <c r="N96" s="1"/>
      <c r="O96" s="1"/>
      <c r="P96" s="1"/>
      <c r="Q96" s="1"/>
      <c r="R96" s="1"/>
      <c r="S96" s="1"/>
      <c r="T96" s="1"/>
      <c r="U96" s="1"/>
      <c r="V96" s="1"/>
      <c r="W96" s="1"/>
      <c r="X96" s="1"/>
      <c r="Y96" s="1"/>
      <c r="Z96" s="1"/>
    </row>
    <row r="97" spans="1:26" ht="15.75" customHeight="1" x14ac:dyDescent="0.3">
      <c r="A97" s="1"/>
      <c r="B97" s="1"/>
      <c r="J97" s="1"/>
      <c r="K97" s="1"/>
      <c r="L97" s="1"/>
      <c r="M97" s="1"/>
      <c r="N97" s="1"/>
      <c r="O97" s="1"/>
      <c r="P97" s="1"/>
      <c r="Q97" s="1"/>
      <c r="R97" s="1"/>
      <c r="S97" s="1"/>
      <c r="T97" s="1"/>
      <c r="U97" s="1"/>
      <c r="V97" s="1"/>
      <c r="W97" s="1"/>
      <c r="X97" s="1"/>
      <c r="Y97" s="1"/>
      <c r="Z97" s="1"/>
    </row>
    <row r="98" spans="1:26" ht="15.75" customHeight="1" x14ac:dyDescent="0.3">
      <c r="A98" s="1"/>
      <c r="B98" s="1"/>
      <c r="J98" s="1"/>
      <c r="K98" s="1"/>
      <c r="L98" s="1"/>
      <c r="M98" s="1"/>
      <c r="N98" s="1"/>
      <c r="O98" s="1"/>
      <c r="P98" s="1"/>
      <c r="Q98" s="1"/>
      <c r="R98" s="1"/>
      <c r="S98" s="1"/>
      <c r="T98" s="1"/>
      <c r="U98" s="1"/>
      <c r="V98" s="1"/>
      <c r="W98" s="1"/>
      <c r="X98" s="1"/>
      <c r="Y98" s="1"/>
      <c r="Z98" s="1"/>
    </row>
    <row r="99" spans="1:26" ht="15.75" customHeight="1" x14ac:dyDescent="0.3">
      <c r="A99" s="1"/>
      <c r="B99" s="1"/>
      <c r="J99" s="1"/>
      <c r="K99" s="1"/>
      <c r="L99" s="1"/>
      <c r="M99" s="1"/>
      <c r="N99" s="1"/>
      <c r="O99" s="1"/>
      <c r="P99" s="1"/>
      <c r="Q99" s="1"/>
      <c r="R99" s="1"/>
      <c r="S99" s="1"/>
      <c r="T99" s="1"/>
      <c r="U99" s="1"/>
      <c r="V99" s="1"/>
      <c r="W99" s="1"/>
      <c r="X99" s="1"/>
      <c r="Y99" s="1"/>
      <c r="Z99" s="1"/>
    </row>
    <row r="100" spans="1:26" ht="15.75" customHeight="1" x14ac:dyDescent="0.3">
      <c r="A100" s="1"/>
      <c r="B100" s="1"/>
      <c r="J100" s="1"/>
      <c r="K100" s="1"/>
      <c r="L100" s="1"/>
      <c r="M100" s="1"/>
      <c r="N100" s="1"/>
      <c r="O100" s="1"/>
      <c r="P100" s="1"/>
      <c r="Q100" s="1"/>
      <c r="R100" s="1"/>
      <c r="S100" s="1"/>
      <c r="T100" s="1"/>
      <c r="U100" s="1"/>
      <c r="V100" s="1"/>
      <c r="W100" s="1"/>
      <c r="X100" s="1"/>
      <c r="Y100" s="1"/>
      <c r="Z100" s="1"/>
    </row>
    <row r="101" spans="1:26" ht="15.75" customHeight="1" x14ac:dyDescent="0.3">
      <c r="A101" s="1"/>
      <c r="B101" s="1"/>
      <c r="J101" s="1"/>
      <c r="K101" s="1"/>
      <c r="L101" s="1"/>
      <c r="M101" s="1"/>
      <c r="N101" s="1"/>
      <c r="O101" s="1"/>
      <c r="P101" s="1"/>
      <c r="Q101" s="1"/>
      <c r="R101" s="1"/>
      <c r="S101" s="1"/>
      <c r="T101" s="1"/>
      <c r="U101" s="1"/>
      <c r="V101" s="1"/>
      <c r="W101" s="1"/>
      <c r="X101" s="1"/>
      <c r="Y101" s="1"/>
      <c r="Z101" s="1"/>
    </row>
    <row r="102" spans="1:26" ht="15.75" customHeight="1" x14ac:dyDescent="0.3">
      <c r="A102" s="1"/>
      <c r="B102" s="1"/>
      <c r="J102" s="1"/>
      <c r="K102" s="1"/>
      <c r="L102" s="1"/>
      <c r="M102" s="1"/>
      <c r="N102" s="1"/>
      <c r="O102" s="1"/>
      <c r="P102" s="1"/>
      <c r="Q102" s="1"/>
      <c r="R102" s="1"/>
      <c r="S102" s="1"/>
      <c r="T102" s="1"/>
      <c r="U102" s="1"/>
      <c r="V102" s="1"/>
      <c r="W102" s="1"/>
      <c r="X102" s="1"/>
      <c r="Y102" s="1"/>
      <c r="Z102" s="1"/>
    </row>
    <row r="103" spans="1:26" ht="15.75" customHeight="1" x14ac:dyDescent="0.3">
      <c r="A103" s="1"/>
      <c r="B103" s="1"/>
      <c r="J103" s="1"/>
      <c r="K103" s="1"/>
      <c r="L103" s="1"/>
      <c r="M103" s="1"/>
      <c r="N103" s="1"/>
      <c r="O103" s="1"/>
      <c r="P103" s="1"/>
      <c r="Q103" s="1"/>
      <c r="R103" s="1"/>
      <c r="S103" s="1"/>
      <c r="T103" s="1"/>
      <c r="U103" s="1"/>
      <c r="V103" s="1"/>
      <c r="W103" s="1"/>
      <c r="X103" s="1"/>
      <c r="Y103" s="1"/>
      <c r="Z103" s="1"/>
    </row>
    <row r="104" spans="1:26" ht="15.75" customHeight="1" x14ac:dyDescent="0.3">
      <c r="A104" s="1"/>
      <c r="B104" s="1"/>
      <c r="J104" s="1"/>
      <c r="K104" s="1"/>
      <c r="L104" s="1"/>
      <c r="M104" s="1"/>
      <c r="N104" s="1"/>
      <c r="O104" s="1"/>
      <c r="P104" s="1"/>
      <c r="Q104" s="1"/>
      <c r="R104" s="1"/>
      <c r="S104" s="1"/>
      <c r="T104" s="1"/>
      <c r="U104" s="1"/>
      <c r="V104" s="1"/>
      <c r="W104" s="1"/>
      <c r="X104" s="1"/>
      <c r="Y104" s="1"/>
      <c r="Z104" s="1"/>
    </row>
    <row r="105" spans="1:26" ht="15.75" customHeight="1" x14ac:dyDescent="0.3">
      <c r="A105" s="1"/>
      <c r="B105" s="1"/>
      <c r="J105" s="1"/>
      <c r="K105" s="1"/>
      <c r="L105" s="1"/>
      <c r="M105" s="1"/>
      <c r="N105" s="1"/>
      <c r="O105" s="1"/>
      <c r="P105" s="1"/>
      <c r="Q105" s="1"/>
      <c r="R105" s="1"/>
      <c r="S105" s="1"/>
      <c r="T105" s="1"/>
      <c r="U105" s="1"/>
      <c r="V105" s="1"/>
      <c r="W105" s="1"/>
      <c r="X105" s="1"/>
      <c r="Y105" s="1"/>
      <c r="Z105" s="1"/>
    </row>
    <row r="106" spans="1:26" ht="15.75" customHeight="1" x14ac:dyDescent="0.3">
      <c r="A106" s="1"/>
      <c r="B106" s="1"/>
      <c r="J106" s="1"/>
      <c r="K106" s="1"/>
      <c r="L106" s="1"/>
      <c r="M106" s="1"/>
      <c r="N106" s="1"/>
      <c r="O106" s="1"/>
      <c r="P106" s="1"/>
      <c r="Q106" s="1"/>
      <c r="R106" s="1"/>
      <c r="S106" s="1"/>
      <c r="T106" s="1"/>
      <c r="U106" s="1"/>
      <c r="V106" s="1"/>
      <c r="W106" s="1"/>
      <c r="X106" s="1"/>
      <c r="Y106" s="1"/>
      <c r="Z106" s="1"/>
    </row>
    <row r="107" spans="1:26" ht="15.75" customHeight="1" x14ac:dyDescent="0.3">
      <c r="A107" s="1"/>
      <c r="B107" s="1"/>
      <c r="J107" s="1"/>
      <c r="K107" s="1"/>
      <c r="L107" s="1"/>
      <c r="M107" s="1"/>
      <c r="N107" s="1"/>
      <c r="O107" s="1"/>
      <c r="P107" s="1"/>
      <c r="Q107" s="1"/>
      <c r="R107" s="1"/>
      <c r="S107" s="1"/>
      <c r="T107" s="1"/>
      <c r="U107" s="1"/>
      <c r="V107" s="1"/>
      <c r="W107" s="1"/>
      <c r="X107" s="1"/>
      <c r="Y107" s="1"/>
      <c r="Z107" s="1"/>
    </row>
    <row r="108" spans="1:26" ht="15.75" customHeight="1" x14ac:dyDescent="0.3">
      <c r="A108" s="1"/>
      <c r="B108" s="1"/>
      <c r="J108" s="1"/>
      <c r="K108" s="1"/>
      <c r="L108" s="1"/>
      <c r="M108" s="1"/>
      <c r="N108" s="1"/>
      <c r="O108" s="1"/>
      <c r="P108" s="1"/>
      <c r="Q108" s="1"/>
      <c r="R108" s="1"/>
      <c r="S108" s="1"/>
      <c r="T108" s="1"/>
      <c r="U108" s="1"/>
      <c r="V108" s="1"/>
      <c r="W108" s="1"/>
      <c r="X108" s="1"/>
      <c r="Y108" s="1"/>
      <c r="Z108" s="1"/>
    </row>
    <row r="109" spans="1:26" ht="15.75" customHeight="1" x14ac:dyDescent="0.3">
      <c r="A109" s="1"/>
      <c r="B109" s="1"/>
      <c r="J109" s="1"/>
      <c r="K109" s="1"/>
      <c r="L109" s="1"/>
      <c r="M109" s="1"/>
      <c r="N109" s="1"/>
      <c r="O109" s="1"/>
      <c r="P109" s="1"/>
      <c r="Q109" s="1"/>
      <c r="R109" s="1"/>
      <c r="S109" s="1"/>
      <c r="T109" s="1"/>
      <c r="U109" s="1"/>
      <c r="V109" s="1"/>
      <c r="W109" s="1"/>
      <c r="X109" s="1"/>
      <c r="Y109" s="1"/>
      <c r="Z109" s="1"/>
    </row>
    <row r="110" spans="1:26" ht="15.75" customHeight="1" x14ac:dyDescent="0.3">
      <c r="A110" s="1"/>
      <c r="B110" s="1"/>
      <c r="J110" s="1"/>
      <c r="K110" s="1"/>
      <c r="L110" s="1"/>
      <c r="M110" s="1"/>
      <c r="N110" s="1"/>
      <c r="O110" s="1"/>
      <c r="P110" s="1"/>
      <c r="Q110" s="1"/>
      <c r="R110" s="1"/>
      <c r="S110" s="1"/>
      <c r="T110" s="1"/>
      <c r="U110" s="1"/>
      <c r="V110" s="1"/>
      <c r="W110" s="1"/>
      <c r="X110" s="1"/>
      <c r="Y110" s="1"/>
      <c r="Z110" s="1"/>
    </row>
    <row r="111" spans="1:26" ht="15.75" customHeight="1" x14ac:dyDescent="0.3">
      <c r="A111" s="1"/>
      <c r="B111" s="1"/>
      <c r="J111" s="1"/>
      <c r="K111" s="1"/>
      <c r="L111" s="1"/>
      <c r="M111" s="1"/>
      <c r="N111" s="1"/>
      <c r="O111" s="1"/>
      <c r="P111" s="1"/>
      <c r="Q111" s="1"/>
      <c r="R111" s="1"/>
      <c r="S111" s="1"/>
      <c r="T111" s="1"/>
      <c r="U111" s="1"/>
      <c r="V111" s="1"/>
      <c r="W111" s="1"/>
      <c r="X111" s="1"/>
      <c r="Y111" s="1"/>
      <c r="Z111" s="1"/>
    </row>
    <row r="112" spans="1:26" ht="15.75" customHeight="1" x14ac:dyDescent="0.3">
      <c r="A112" s="1"/>
      <c r="B112" s="1"/>
      <c r="J112" s="1"/>
      <c r="K112" s="1"/>
      <c r="L112" s="1"/>
      <c r="M112" s="1"/>
      <c r="N112" s="1"/>
      <c r="O112" s="1"/>
      <c r="P112" s="1"/>
      <c r="Q112" s="1"/>
      <c r="R112" s="1"/>
      <c r="S112" s="1"/>
      <c r="T112" s="1"/>
      <c r="U112" s="1"/>
      <c r="V112" s="1"/>
      <c r="W112" s="1"/>
      <c r="X112" s="1"/>
      <c r="Y112" s="1"/>
      <c r="Z112" s="1"/>
    </row>
    <row r="113" spans="1:26" ht="15.75" customHeight="1" x14ac:dyDescent="0.3">
      <c r="A113" s="1"/>
      <c r="B113" s="1"/>
      <c r="J113" s="1"/>
      <c r="K113" s="1"/>
      <c r="L113" s="1"/>
      <c r="M113" s="1"/>
      <c r="N113" s="1"/>
      <c r="O113" s="1"/>
      <c r="P113" s="1"/>
      <c r="Q113" s="1"/>
      <c r="R113" s="1"/>
      <c r="S113" s="1"/>
      <c r="T113" s="1"/>
      <c r="U113" s="1"/>
      <c r="V113" s="1"/>
      <c r="W113" s="1"/>
      <c r="X113" s="1"/>
      <c r="Y113" s="1"/>
      <c r="Z113" s="1"/>
    </row>
    <row r="114" spans="1:26" ht="15.75" customHeight="1" x14ac:dyDescent="0.3">
      <c r="A114" s="1"/>
      <c r="B114" s="1"/>
      <c r="J114" s="1"/>
      <c r="K114" s="1"/>
      <c r="L114" s="1"/>
      <c r="M114" s="1"/>
      <c r="N114" s="1"/>
      <c r="O114" s="1"/>
      <c r="P114" s="1"/>
      <c r="Q114" s="1"/>
      <c r="R114" s="1"/>
      <c r="S114" s="1"/>
      <c r="T114" s="1"/>
      <c r="U114" s="1"/>
      <c r="V114" s="1"/>
      <c r="W114" s="1"/>
      <c r="X114" s="1"/>
      <c r="Y114" s="1"/>
      <c r="Z114" s="1"/>
    </row>
    <row r="115" spans="1:26" ht="15.75" customHeight="1" x14ac:dyDescent="0.3">
      <c r="A115" s="1"/>
      <c r="B115" s="1"/>
      <c r="J115" s="1"/>
      <c r="K115" s="1"/>
      <c r="L115" s="1"/>
      <c r="M115" s="1"/>
      <c r="N115" s="1"/>
      <c r="O115" s="1"/>
      <c r="P115" s="1"/>
      <c r="Q115" s="1"/>
      <c r="R115" s="1"/>
      <c r="S115" s="1"/>
      <c r="T115" s="1"/>
      <c r="U115" s="1"/>
      <c r="V115" s="1"/>
      <c r="W115" s="1"/>
      <c r="X115" s="1"/>
      <c r="Y115" s="1"/>
      <c r="Z115" s="1"/>
    </row>
    <row r="116" spans="1:26" ht="15.75" customHeight="1" x14ac:dyDescent="0.3">
      <c r="A116" s="1"/>
      <c r="B116" s="1"/>
      <c r="J116" s="1"/>
      <c r="K116" s="1"/>
      <c r="L116" s="1"/>
      <c r="M116" s="1"/>
      <c r="N116" s="1"/>
      <c r="O116" s="1"/>
      <c r="P116" s="1"/>
      <c r="Q116" s="1"/>
      <c r="R116" s="1"/>
      <c r="S116" s="1"/>
      <c r="T116" s="1"/>
      <c r="U116" s="1"/>
      <c r="V116" s="1"/>
      <c r="W116" s="1"/>
      <c r="X116" s="1"/>
      <c r="Y116" s="1"/>
      <c r="Z116" s="1"/>
    </row>
    <row r="117" spans="1:26" ht="15.75" customHeight="1" x14ac:dyDescent="0.3">
      <c r="A117" s="1"/>
      <c r="B117" s="1"/>
      <c r="J117" s="1"/>
      <c r="K117" s="1"/>
      <c r="L117" s="1"/>
      <c r="M117" s="1"/>
      <c r="N117" s="1"/>
      <c r="O117" s="1"/>
      <c r="P117" s="1"/>
      <c r="Q117" s="1"/>
      <c r="R117" s="1"/>
      <c r="S117" s="1"/>
      <c r="T117" s="1"/>
      <c r="U117" s="1"/>
      <c r="V117" s="1"/>
      <c r="W117" s="1"/>
      <c r="X117" s="1"/>
      <c r="Y117" s="1"/>
      <c r="Z117" s="1"/>
    </row>
    <row r="118" spans="1:26" ht="15.75" customHeight="1" x14ac:dyDescent="0.3">
      <c r="A118" s="1"/>
      <c r="B118" s="1"/>
      <c r="J118" s="1"/>
      <c r="K118" s="1"/>
      <c r="L118" s="1"/>
      <c r="M118" s="1"/>
      <c r="N118" s="1"/>
      <c r="O118" s="1"/>
      <c r="P118" s="1"/>
      <c r="Q118" s="1"/>
      <c r="R118" s="1"/>
      <c r="S118" s="1"/>
      <c r="T118" s="1"/>
      <c r="U118" s="1"/>
      <c r="V118" s="1"/>
      <c r="W118" s="1"/>
      <c r="X118" s="1"/>
      <c r="Y118" s="1"/>
      <c r="Z118" s="1"/>
    </row>
    <row r="119" spans="1:26" ht="15.75" customHeight="1" x14ac:dyDescent="0.3">
      <c r="A119" s="1"/>
      <c r="B119" s="1"/>
      <c r="J119" s="1"/>
      <c r="K119" s="1"/>
      <c r="L119" s="1"/>
      <c r="M119" s="1"/>
      <c r="N119" s="1"/>
      <c r="O119" s="1"/>
      <c r="P119" s="1"/>
      <c r="Q119" s="1"/>
      <c r="R119" s="1"/>
      <c r="S119" s="1"/>
      <c r="T119" s="1"/>
      <c r="U119" s="1"/>
      <c r="V119" s="1"/>
      <c r="W119" s="1"/>
      <c r="X119" s="1"/>
      <c r="Y119" s="1"/>
      <c r="Z119" s="1"/>
    </row>
    <row r="120" spans="1:26" ht="15.75" customHeight="1" x14ac:dyDescent="0.3">
      <c r="A120" s="1"/>
      <c r="B120" s="1"/>
      <c r="J120" s="1"/>
      <c r="K120" s="1"/>
      <c r="L120" s="1"/>
      <c r="M120" s="1"/>
      <c r="N120" s="1"/>
      <c r="O120" s="1"/>
      <c r="P120" s="1"/>
      <c r="Q120" s="1"/>
      <c r="R120" s="1"/>
      <c r="S120" s="1"/>
      <c r="T120" s="1"/>
      <c r="U120" s="1"/>
      <c r="V120" s="1"/>
      <c r="W120" s="1"/>
      <c r="X120" s="1"/>
      <c r="Y120" s="1"/>
      <c r="Z120" s="1"/>
    </row>
    <row r="121" spans="1:26" ht="15.75" customHeight="1" x14ac:dyDescent="0.3">
      <c r="A121" s="1"/>
      <c r="B121" s="1"/>
      <c r="J121" s="1"/>
      <c r="K121" s="1"/>
      <c r="L121" s="1"/>
      <c r="M121" s="1"/>
      <c r="N121" s="1"/>
      <c r="O121" s="1"/>
      <c r="P121" s="1"/>
      <c r="Q121" s="1"/>
      <c r="R121" s="1"/>
      <c r="S121" s="1"/>
      <c r="T121" s="1"/>
      <c r="U121" s="1"/>
      <c r="V121" s="1"/>
      <c r="W121" s="1"/>
      <c r="X121" s="1"/>
      <c r="Y121" s="1"/>
      <c r="Z121" s="1"/>
    </row>
    <row r="122" spans="1:26" ht="15.75" customHeight="1" x14ac:dyDescent="0.3">
      <c r="A122" s="1"/>
      <c r="B122" s="1"/>
      <c r="J122" s="1"/>
      <c r="K122" s="1"/>
      <c r="L122" s="1"/>
      <c r="M122" s="1"/>
      <c r="N122" s="1"/>
      <c r="O122" s="1"/>
      <c r="P122" s="1"/>
      <c r="Q122" s="1"/>
      <c r="R122" s="1"/>
      <c r="S122" s="1"/>
      <c r="T122" s="1"/>
      <c r="U122" s="1"/>
      <c r="V122" s="1"/>
      <c r="W122" s="1"/>
      <c r="X122" s="1"/>
      <c r="Y122" s="1"/>
      <c r="Z122" s="1"/>
    </row>
    <row r="123" spans="1:26" ht="15.75" customHeight="1" x14ac:dyDescent="0.3">
      <c r="A123" s="1"/>
      <c r="B123" s="1"/>
      <c r="J123" s="1"/>
      <c r="K123" s="1"/>
      <c r="L123" s="1"/>
      <c r="M123" s="1"/>
      <c r="N123" s="1"/>
      <c r="O123" s="1"/>
      <c r="P123" s="1"/>
      <c r="Q123" s="1"/>
      <c r="R123" s="1"/>
      <c r="S123" s="1"/>
      <c r="T123" s="1"/>
      <c r="U123" s="1"/>
      <c r="V123" s="1"/>
      <c r="W123" s="1"/>
      <c r="X123" s="1"/>
      <c r="Y123" s="1"/>
      <c r="Z123" s="1"/>
    </row>
    <row r="124" spans="1:26" ht="15.75" customHeight="1" x14ac:dyDescent="0.3">
      <c r="A124" s="1"/>
      <c r="B124" s="1"/>
      <c r="J124" s="1"/>
      <c r="K124" s="1"/>
      <c r="L124" s="1"/>
      <c r="M124" s="1"/>
      <c r="N124" s="1"/>
      <c r="O124" s="1"/>
      <c r="P124" s="1"/>
      <c r="Q124" s="1"/>
      <c r="R124" s="1"/>
      <c r="S124" s="1"/>
      <c r="T124" s="1"/>
      <c r="U124" s="1"/>
      <c r="V124" s="1"/>
      <c r="W124" s="1"/>
      <c r="X124" s="1"/>
      <c r="Y124" s="1"/>
      <c r="Z124" s="1"/>
    </row>
    <row r="125" spans="1:26" ht="15.75" customHeight="1" x14ac:dyDescent="0.3">
      <c r="A125" s="1"/>
      <c r="B125" s="1"/>
      <c r="J125" s="1"/>
      <c r="K125" s="1"/>
      <c r="L125" s="1"/>
      <c r="M125" s="1"/>
      <c r="N125" s="1"/>
      <c r="O125" s="1"/>
      <c r="P125" s="1"/>
      <c r="Q125" s="1"/>
      <c r="R125" s="1"/>
      <c r="S125" s="1"/>
      <c r="T125" s="1"/>
      <c r="U125" s="1"/>
      <c r="V125" s="1"/>
      <c r="W125" s="1"/>
      <c r="X125" s="1"/>
      <c r="Y125" s="1"/>
      <c r="Z125" s="1"/>
    </row>
    <row r="126" spans="1:26" ht="15.75" customHeight="1" x14ac:dyDescent="0.3">
      <c r="A126" s="1"/>
      <c r="B126" s="1"/>
      <c r="J126" s="1"/>
      <c r="K126" s="1"/>
      <c r="L126" s="1"/>
      <c r="M126" s="1"/>
      <c r="N126" s="1"/>
      <c r="O126" s="1"/>
      <c r="P126" s="1"/>
      <c r="Q126" s="1"/>
      <c r="R126" s="1"/>
      <c r="S126" s="1"/>
      <c r="T126" s="1"/>
      <c r="U126" s="1"/>
      <c r="V126" s="1"/>
      <c r="W126" s="1"/>
      <c r="X126" s="1"/>
      <c r="Y126" s="1"/>
      <c r="Z126" s="1"/>
    </row>
    <row r="127" spans="1:26" ht="15.75" customHeight="1" x14ac:dyDescent="0.3">
      <c r="A127" s="1"/>
      <c r="B127" s="1"/>
      <c r="J127" s="1"/>
      <c r="K127" s="1"/>
      <c r="L127" s="1"/>
      <c r="M127" s="1"/>
      <c r="N127" s="1"/>
      <c r="O127" s="1"/>
      <c r="P127" s="1"/>
      <c r="Q127" s="1"/>
      <c r="R127" s="1"/>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conditionalFormatting sqref="C1:E1 B1:B3 F1:J5 L1:P5 V1:Y6 Q1:U7 Z1:Z7 K1:K8 A1:A1000 B5:B1000 Z13:Z23 C16:F16 K18:K38 L25:L29 L31:O31 P31:P1000 W31:Y1000 Q38:V1000 L41:O41 C79:I84 J79:O1000 C128:I1000">
    <cfRule type="cellIs" dxfId="0" priority="1" operator="lessThan">
      <formula>0</formula>
    </cfRule>
  </conditionalFormatting>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C739A-3497-4A9A-BACF-F88E57FC9A01}">
  <sheetPr>
    <tabColor rgb="FF6EC7F1"/>
  </sheetPr>
  <dimension ref="B1:Q23"/>
  <sheetViews>
    <sheetView showGridLines="0" zoomScaleNormal="100" workbookViewId="0">
      <selection activeCell="V14" sqref="V14"/>
    </sheetView>
  </sheetViews>
  <sheetFormatPr defaultColWidth="10.7265625" defaultRowHeight="15" x14ac:dyDescent="0.25"/>
  <cols>
    <col min="1" max="16384" width="10.7265625" style="597"/>
  </cols>
  <sheetData>
    <row r="1" spans="2:17" ht="15.6" thickBot="1" x14ac:dyDescent="0.3"/>
    <row r="2" spans="2:17" ht="16.05" customHeight="1" x14ac:dyDescent="0.25">
      <c r="B2" s="729" t="s">
        <v>510</v>
      </c>
      <c r="C2" s="730"/>
      <c r="D2" s="730"/>
      <c r="E2" s="730"/>
      <c r="F2" s="730"/>
      <c r="G2" s="730"/>
      <c r="H2" s="730"/>
      <c r="I2" s="730"/>
      <c r="J2" s="730"/>
      <c r="K2" s="730"/>
      <c r="L2" s="730"/>
      <c r="M2" s="730"/>
      <c r="N2" s="730"/>
      <c r="O2" s="731"/>
    </row>
    <row r="3" spans="2:17" ht="16.05" customHeight="1" x14ac:dyDescent="0.25">
      <c r="B3" s="732"/>
      <c r="C3" s="733"/>
      <c r="D3" s="733"/>
      <c r="E3" s="733"/>
      <c r="F3" s="733"/>
      <c r="G3" s="733"/>
      <c r="H3" s="733"/>
      <c r="I3" s="733"/>
      <c r="J3" s="733"/>
      <c r="K3" s="733"/>
      <c r="L3" s="733"/>
      <c r="M3" s="733"/>
      <c r="N3" s="733"/>
      <c r="O3" s="734"/>
    </row>
    <row r="4" spans="2:17" x14ac:dyDescent="0.25">
      <c r="B4" s="893" t="s">
        <v>625</v>
      </c>
      <c r="C4" s="894"/>
      <c r="D4" s="894"/>
      <c r="E4" s="894"/>
      <c r="F4" s="894"/>
      <c r="G4" s="894"/>
      <c r="H4" s="894"/>
      <c r="I4" s="894"/>
      <c r="J4" s="894"/>
      <c r="K4" s="894"/>
      <c r="L4" s="894"/>
      <c r="M4" s="894"/>
      <c r="N4" s="894"/>
      <c r="O4" s="895"/>
    </row>
    <row r="5" spans="2:17" x14ac:dyDescent="0.25">
      <c r="B5" s="893"/>
      <c r="C5" s="894"/>
      <c r="D5" s="894"/>
      <c r="E5" s="894"/>
      <c r="F5" s="894"/>
      <c r="G5" s="894"/>
      <c r="H5" s="894"/>
      <c r="I5" s="894"/>
      <c r="J5" s="894"/>
      <c r="K5" s="894"/>
      <c r="L5" s="894"/>
      <c r="M5" s="894"/>
      <c r="N5" s="894"/>
      <c r="O5" s="895"/>
    </row>
    <row r="6" spans="2:17" ht="15.6" x14ac:dyDescent="0.3">
      <c r="B6" s="735" t="s">
        <v>511</v>
      </c>
      <c r="C6" s="736"/>
      <c r="D6" s="736"/>
      <c r="E6" s="736"/>
      <c r="F6" s="736"/>
      <c r="G6" s="736"/>
      <c r="H6" s="736"/>
      <c r="I6" s="736"/>
      <c r="J6" s="736"/>
      <c r="K6" s="736"/>
      <c r="L6" s="736"/>
      <c r="M6" s="736"/>
      <c r="N6" s="736"/>
      <c r="O6" s="737"/>
    </row>
    <row r="7" spans="2:17" ht="57.6" customHeight="1" x14ac:dyDescent="0.25">
      <c r="B7" s="738" t="s">
        <v>561</v>
      </c>
      <c r="C7" s="739"/>
      <c r="D7" s="739"/>
      <c r="E7" s="739"/>
      <c r="F7" s="739"/>
      <c r="G7" s="739"/>
      <c r="H7" s="739"/>
      <c r="I7" s="739"/>
      <c r="J7" s="739"/>
      <c r="K7" s="739"/>
      <c r="L7" s="739"/>
      <c r="M7" s="739"/>
      <c r="N7" s="739"/>
      <c r="O7" s="740"/>
    </row>
    <row r="8" spans="2:17" ht="15.6" x14ac:dyDescent="0.3">
      <c r="B8" s="735" t="s">
        <v>512</v>
      </c>
      <c r="C8" s="736"/>
      <c r="D8" s="736"/>
      <c r="E8" s="736"/>
      <c r="F8" s="736"/>
      <c r="G8" s="736"/>
      <c r="H8" s="736"/>
      <c r="I8" s="736"/>
      <c r="J8" s="736"/>
      <c r="K8" s="736"/>
      <c r="L8" s="736"/>
      <c r="M8" s="736"/>
      <c r="N8" s="736"/>
      <c r="O8" s="737"/>
    </row>
    <row r="9" spans="2:17" ht="15.6" x14ac:dyDescent="0.3">
      <c r="B9" s="741" t="s">
        <v>513</v>
      </c>
      <c r="C9" s="742"/>
      <c r="D9" s="742"/>
      <c r="E9" s="742"/>
      <c r="F9" s="742"/>
      <c r="G9" s="742"/>
      <c r="H9" s="742"/>
      <c r="I9" s="742"/>
      <c r="J9" s="742"/>
      <c r="K9" s="742"/>
      <c r="L9" s="742"/>
      <c r="M9" s="742"/>
      <c r="N9" s="742"/>
      <c r="O9" s="743"/>
    </row>
    <row r="10" spans="2:17" ht="88.95" customHeight="1" x14ac:dyDescent="0.25">
      <c r="B10" s="738" t="s">
        <v>562</v>
      </c>
      <c r="C10" s="739"/>
      <c r="D10" s="739"/>
      <c r="E10" s="739"/>
      <c r="F10" s="739"/>
      <c r="G10" s="739"/>
      <c r="H10" s="739"/>
      <c r="I10" s="739"/>
      <c r="J10" s="739"/>
      <c r="K10" s="739"/>
      <c r="L10" s="739"/>
      <c r="M10" s="739"/>
      <c r="N10" s="739"/>
      <c r="O10" s="740"/>
    </row>
    <row r="11" spans="2:17" ht="16.05" customHeight="1" x14ac:dyDescent="0.3">
      <c r="B11" s="726" t="s">
        <v>514</v>
      </c>
      <c r="C11" s="727"/>
      <c r="D11" s="727"/>
      <c r="E11" s="727"/>
      <c r="F11" s="727"/>
      <c r="G11" s="727"/>
      <c r="H11" s="727"/>
      <c r="I11" s="727"/>
      <c r="J11" s="727"/>
      <c r="K11" s="727"/>
      <c r="L11" s="727"/>
      <c r="M11" s="727"/>
      <c r="N11" s="727"/>
      <c r="O11" s="728"/>
      <c r="Q11" s="598"/>
    </row>
    <row r="12" spans="2:17" ht="90" customHeight="1" x14ac:dyDescent="0.25">
      <c r="B12" s="744" t="s">
        <v>563</v>
      </c>
      <c r="C12" s="745"/>
      <c r="D12" s="745"/>
      <c r="E12" s="745"/>
      <c r="F12" s="745"/>
      <c r="G12" s="745"/>
      <c r="H12" s="745"/>
      <c r="I12" s="745"/>
      <c r="J12" s="745"/>
      <c r="K12" s="745"/>
      <c r="L12" s="745"/>
      <c r="M12" s="745"/>
      <c r="N12" s="745"/>
      <c r="O12" s="746"/>
      <c r="Q12" s="598"/>
    </row>
    <row r="13" spans="2:17" ht="15.6" x14ac:dyDescent="0.3">
      <c r="B13" s="726" t="s">
        <v>515</v>
      </c>
      <c r="C13" s="727"/>
      <c r="D13" s="727"/>
      <c r="E13" s="727"/>
      <c r="F13" s="727"/>
      <c r="G13" s="727"/>
      <c r="H13" s="727"/>
      <c r="I13" s="727"/>
      <c r="J13" s="727"/>
      <c r="K13" s="727"/>
      <c r="L13" s="727"/>
      <c r="M13" s="727"/>
      <c r="N13" s="727"/>
      <c r="O13" s="728"/>
    </row>
    <row r="14" spans="2:17" ht="87" customHeight="1" x14ac:dyDescent="0.25">
      <c r="B14" s="747" t="s">
        <v>516</v>
      </c>
      <c r="C14" s="748"/>
      <c r="D14" s="748"/>
      <c r="E14" s="748"/>
      <c r="F14" s="748"/>
      <c r="G14" s="748"/>
      <c r="H14" s="748"/>
      <c r="I14" s="748"/>
      <c r="J14" s="748"/>
      <c r="K14" s="748"/>
      <c r="L14" s="748"/>
      <c r="M14" s="748"/>
      <c r="N14" s="748"/>
      <c r="O14" s="749"/>
    </row>
    <row r="15" spans="2:17" ht="15.6" x14ac:dyDescent="0.3">
      <c r="B15" s="726" t="s">
        <v>517</v>
      </c>
      <c r="C15" s="727"/>
      <c r="D15" s="727"/>
      <c r="E15" s="727"/>
      <c r="F15" s="727"/>
      <c r="G15" s="727"/>
      <c r="H15" s="727"/>
      <c r="I15" s="727"/>
      <c r="J15" s="727"/>
      <c r="K15" s="727"/>
      <c r="L15" s="727"/>
      <c r="M15" s="727"/>
      <c r="N15" s="727"/>
      <c r="O15" s="728"/>
    </row>
    <row r="16" spans="2:17" ht="39" customHeight="1" x14ac:dyDescent="0.25">
      <c r="B16" s="747" t="s">
        <v>518</v>
      </c>
      <c r="C16" s="748"/>
      <c r="D16" s="748"/>
      <c r="E16" s="748"/>
      <c r="F16" s="748"/>
      <c r="G16" s="748"/>
      <c r="H16" s="748"/>
      <c r="I16" s="748"/>
      <c r="J16" s="748"/>
      <c r="K16" s="748"/>
      <c r="L16" s="748"/>
      <c r="M16" s="748"/>
      <c r="N16" s="748"/>
      <c r="O16" s="749"/>
    </row>
    <row r="17" spans="2:17" ht="16.05" customHeight="1" x14ac:dyDescent="0.3">
      <c r="B17" s="735" t="s">
        <v>519</v>
      </c>
      <c r="C17" s="736"/>
      <c r="D17" s="736"/>
      <c r="E17" s="736"/>
      <c r="F17" s="736"/>
      <c r="G17" s="736"/>
      <c r="H17" s="736"/>
      <c r="I17" s="736"/>
      <c r="J17" s="736"/>
      <c r="K17" s="736"/>
      <c r="L17" s="736"/>
      <c r="M17" s="736"/>
      <c r="N17" s="736"/>
      <c r="O17" s="737"/>
    </row>
    <row r="18" spans="2:17" ht="34.049999999999997" customHeight="1" thickBot="1" x14ac:dyDescent="0.3">
      <c r="B18" s="750" t="s">
        <v>520</v>
      </c>
      <c r="C18" s="751"/>
      <c r="D18" s="751"/>
      <c r="E18" s="751"/>
      <c r="F18" s="751"/>
      <c r="G18" s="751"/>
      <c r="H18" s="751"/>
      <c r="I18" s="751"/>
      <c r="J18" s="751"/>
      <c r="K18" s="751"/>
      <c r="L18" s="751"/>
      <c r="M18" s="751"/>
      <c r="N18" s="751"/>
      <c r="O18" s="752"/>
    </row>
    <row r="19" spans="2:17" ht="15.6" x14ac:dyDescent="0.3">
      <c r="B19" s="741" t="s">
        <v>521</v>
      </c>
      <c r="C19" s="742"/>
      <c r="D19" s="742"/>
      <c r="E19" s="742"/>
      <c r="F19" s="742"/>
      <c r="G19" s="742"/>
      <c r="H19" s="742"/>
      <c r="I19" s="742"/>
      <c r="J19" s="742"/>
      <c r="K19" s="742"/>
      <c r="L19" s="742"/>
      <c r="M19" s="742"/>
      <c r="N19" s="742"/>
      <c r="O19" s="743"/>
    </row>
    <row r="20" spans="2:17" ht="285" customHeight="1" x14ac:dyDescent="0.25">
      <c r="B20" s="738" t="s">
        <v>564</v>
      </c>
      <c r="C20" s="739"/>
      <c r="D20" s="739"/>
      <c r="E20" s="739"/>
      <c r="F20" s="739"/>
      <c r="G20" s="739"/>
      <c r="H20" s="739"/>
      <c r="I20" s="739"/>
      <c r="J20" s="739"/>
      <c r="K20" s="739"/>
      <c r="L20" s="739"/>
      <c r="M20" s="739"/>
      <c r="N20" s="739"/>
      <c r="O20" s="740"/>
    </row>
    <row r="21" spans="2:17" ht="16.05" customHeight="1" x14ac:dyDescent="0.3">
      <c r="B21" s="726" t="s">
        <v>522</v>
      </c>
      <c r="C21" s="727"/>
      <c r="D21" s="727"/>
      <c r="E21" s="727"/>
      <c r="F21" s="727"/>
      <c r="G21" s="727"/>
      <c r="H21" s="727"/>
      <c r="I21" s="727"/>
      <c r="J21" s="727"/>
      <c r="K21" s="727"/>
      <c r="L21" s="727"/>
      <c r="M21" s="727"/>
      <c r="N21" s="727"/>
      <c r="O21" s="728"/>
      <c r="Q21" s="598"/>
    </row>
    <row r="22" spans="2:17" ht="279" customHeight="1" x14ac:dyDescent="0.25">
      <c r="B22" s="744" t="s">
        <v>523</v>
      </c>
      <c r="C22" s="745"/>
      <c r="D22" s="745"/>
      <c r="E22" s="745"/>
      <c r="F22" s="745"/>
      <c r="G22" s="745"/>
      <c r="H22" s="745"/>
      <c r="I22" s="745"/>
      <c r="J22" s="745"/>
      <c r="K22" s="745"/>
      <c r="L22" s="745"/>
      <c r="M22" s="745"/>
      <c r="N22" s="745"/>
      <c r="O22" s="746"/>
      <c r="Q22" s="598"/>
    </row>
    <row r="23" spans="2:17" ht="16.05" customHeight="1" x14ac:dyDescent="0.25">
      <c r="O23" s="599"/>
    </row>
  </sheetData>
  <mergeCells count="19">
    <mergeCell ref="B22:O22"/>
    <mergeCell ref="B16:O16"/>
    <mergeCell ref="B17:O17"/>
    <mergeCell ref="B18:O18"/>
    <mergeCell ref="B19:O19"/>
    <mergeCell ref="B20:O20"/>
    <mergeCell ref="B21:O21"/>
    <mergeCell ref="B15:O15"/>
    <mergeCell ref="B2:O3"/>
    <mergeCell ref="B4:O5"/>
    <mergeCell ref="B6:O6"/>
    <mergeCell ref="B7:O7"/>
    <mergeCell ref="B8:O8"/>
    <mergeCell ref="B9:O9"/>
    <mergeCell ref="B10:O10"/>
    <mergeCell ref="B11:O11"/>
    <mergeCell ref="B12:O12"/>
    <mergeCell ref="B13:O13"/>
    <mergeCell ref="B14:O1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C12C8-FEB7-4BC3-85F9-06F0D14B216B}">
  <sheetPr>
    <tabColor rgb="FF6EC7F1"/>
  </sheetPr>
  <dimension ref="A1:Q687"/>
  <sheetViews>
    <sheetView showGridLines="0" zoomScale="70" zoomScaleNormal="70" workbookViewId="0">
      <selection activeCell="E29" sqref="E29"/>
    </sheetView>
  </sheetViews>
  <sheetFormatPr defaultColWidth="11.26953125" defaultRowHeight="15" customHeight="1" x14ac:dyDescent="0.3"/>
  <cols>
    <col min="1" max="1" width="8.7265625" style="682" customWidth="1"/>
    <col min="2" max="2" width="23.1796875" style="682" customWidth="1"/>
    <col min="3" max="3" width="34.7265625" style="682" bestFit="1" customWidth="1"/>
    <col min="4" max="4" width="29.08984375" style="685" bestFit="1" customWidth="1"/>
    <col min="5" max="5" width="11.7265625" style="682" customWidth="1"/>
    <col min="6" max="6" width="13.453125" style="682" customWidth="1"/>
    <col min="7" max="7" width="5.81640625" style="682" customWidth="1"/>
    <col min="8" max="10" width="6.54296875" style="682" customWidth="1"/>
    <col min="11" max="11" width="23.7265625" style="682" customWidth="1"/>
    <col min="12" max="13" width="6.54296875" style="682" customWidth="1"/>
    <col min="14" max="17" width="6.453125" style="682" customWidth="1"/>
    <col min="18" max="16384" width="11.26953125" style="682"/>
  </cols>
  <sheetData>
    <row r="1" spans="1:17" ht="10.8" customHeight="1" x14ac:dyDescent="0.3">
      <c r="B1" s="683"/>
      <c r="C1" s="683"/>
      <c r="D1" s="39"/>
      <c r="E1" s="683"/>
      <c r="F1" s="683"/>
      <c r="G1" s="683"/>
      <c r="H1" s="683"/>
      <c r="I1" s="683"/>
      <c r="J1" s="683"/>
      <c r="K1" s="683"/>
      <c r="L1" s="683"/>
      <c r="M1" s="683"/>
      <c r="N1" s="683"/>
      <c r="O1" s="683"/>
      <c r="P1" s="683"/>
      <c r="Q1" s="683"/>
    </row>
    <row r="2" spans="1:17" ht="36" customHeight="1" x14ac:dyDescent="0.65">
      <c r="B2" s="278" t="s">
        <v>623</v>
      </c>
      <c r="C2" s="278"/>
      <c r="D2" s="278"/>
      <c r="E2" s="278"/>
      <c r="F2" s="278"/>
      <c r="G2" s="683"/>
      <c r="H2" s="683"/>
      <c r="I2" s="683"/>
      <c r="J2" s="683"/>
      <c r="K2" s="683"/>
      <c r="L2" s="683"/>
      <c r="M2" s="683"/>
      <c r="N2" s="683"/>
      <c r="O2" s="683"/>
      <c r="P2" s="683"/>
      <c r="Q2" s="683"/>
    </row>
    <row r="3" spans="1:17" ht="10.199999999999999" customHeight="1" thickBot="1" x14ac:dyDescent="0.7">
      <c r="B3" s="278"/>
      <c r="C3" s="278"/>
      <c r="D3" s="278"/>
      <c r="E3" s="278"/>
      <c r="F3" s="278"/>
      <c r="G3" s="683"/>
      <c r="H3" s="683"/>
      <c r="I3" s="683"/>
      <c r="J3" s="683"/>
      <c r="K3" s="683"/>
      <c r="L3" s="683"/>
      <c r="M3" s="683"/>
      <c r="N3" s="683"/>
      <c r="O3" s="683"/>
      <c r="P3" s="683"/>
      <c r="Q3" s="683"/>
    </row>
    <row r="4" spans="1:17" ht="18.600000000000001" thickBot="1" x14ac:dyDescent="0.4">
      <c r="B4" s="245" t="s">
        <v>596</v>
      </c>
      <c r="C4" s="245" t="s">
        <v>593</v>
      </c>
      <c r="D4" s="245" t="s">
        <v>594</v>
      </c>
      <c r="E4" s="245">
        <v>2022</v>
      </c>
      <c r="F4" s="245">
        <v>2025</v>
      </c>
      <c r="N4" s="683"/>
      <c r="O4" s="683"/>
      <c r="P4" s="683"/>
      <c r="Q4" s="683"/>
    </row>
    <row r="5" spans="1:17" ht="18.600000000000001" thickTop="1" thickBot="1" x14ac:dyDescent="0.4">
      <c r="B5" s="687" t="s">
        <v>4</v>
      </c>
      <c r="C5" s="687"/>
      <c r="D5" s="687"/>
      <c r="E5" s="687"/>
      <c r="F5" s="687"/>
      <c r="N5" s="683"/>
      <c r="O5" s="683"/>
      <c r="P5" s="683"/>
      <c r="Q5" s="683"/>
    </row>
    <row r="6" spans="1:17" ht="18" x14ac:dyDescent="0.35">
      <c r="A6" s="686"/>
      <c r="B6" s="689" t="s">
        <v>9</v>
      </c>
      <c r="C6" s="690"/>
      <c r="D6" s="690"/>
      <c r="E6" s="690"/>
      <c r="F6" s="691"/>
      <c r="N6" s="683"/>
      <c r="O6" s="683"/>
      <c r="P6" s="683"/>
      <c r="Q6" s="683"/>
    </row>
    <row r="7" spans="1:17" ht="18" x14ac:dyDescent="0.35">
      <c r="A7" s="686"/>
      <c r="B7" s="692"/>
      <c r="C7" s="854" t="s">
        <v>45</v>
      </c>
      <c r="D7" s="854" t="s">
        <v>595</v>
      </c>
      <c r="E7" s="855">
        <v>2300</v>
      </c>
      <c r="F7" s="856">
        <v>2100</v>
      </c>
      <c r="N7" s="683"/>
      <c r="O7" s="683"/>
      <c r="P7" s="683"/>
      <c r="Q7" s="683"/>
    </row>
    <row r="8" spans="1:17" ht="18" x14ac:dyDescent="0.35">
      <c r="A8" s="686"/>
      <c r="B8" s="692"/>
      <c r="C8" s="854"/>
      <c r="D8" s="854" t="s">
        <v>47</v>
      </c>
      <c r="E8" s="855">
        <v>800</v>
      </c>
      <c r="F8" s="856">
        <v>2375</v>
      </c>
      <c r="N8" s="683"/>
      <c r="O8" s="683"/>
      <c r="P8" s="683"/>
      <c r="Q8" s="683"/>
    </row>
    <row r="9" spans="1:17" ht="18" x14ac:dyDescent="0.35">
      <c r="A9" s="686"/>
      <c r="B9" s="692"/>
      <c r="C9" s="854" t="s">
        <v>48</v>
      </c>
      <c r="D9" s="854" t="s">
        <v>596</v>
      </c>
      <c r="E9" s="855">
        <v>170</v>
      </c>
      <c r="F9" s="856">
        <v>140</v>
      </c>
      <c r="N9" s="683"/>
      <c r="O9" s="683"/>
      <c r="P9" s="683"/>
      <c r="Q9" s="683"/>
    </row>
    <row r="10" spans="1:17" ht="18" x14ac:dyDescent="0.35">
      <c r="A10" s="686"/>
      <c r="B10" s="692"/>
      <c r="C10" s="854"/>
      <c r="D10" s="854" t="s">
        <v>68</v>
      </c>
      <c r="E10" s="855">
        <v>70</v>
      </c>
      <c r="F10" s="856">
        <v>19</v>
      </c>
      <c r="N10" s="683"/>
      <c r="O10" s="683"/>
      <c r="P10" s="683"/>
      <c r="Q10" s="683"/>
    </row>
    <row r="11" spans="1:17" ht="18" x14ac:dyDescent="0.35">
      <c r="A11" s="686"/>
      <c r="B11" s="692"/>
      <c r="C11" s="854"/>
      <c r="D11" s="854" t="s">
        <v>63</v>
      </c>
      <c r="E11" s="855">
        <v>51</v>
      </c>
      <c r="F11" s="856">
        <v>240</v>
      </c>
      <c r="N11" s="683"/>
      <c r="O11" s="683"/>
      <c r="P11" s="683"/>
      <c r="Q11" s="683"/>
    </row>
    <row r="12" spans="1:17" ht="18" x14ac:dyDescent="0.35">
      <c r="A12" s="686"/>
      <c r="B12" s="692"/>
      <c r="C12" s="854"/>
      <c r="D12" s="854" t="s">
        <v>52</v>
      </c>
      <c r="E12" s="855">
        <v>291</v>
      </c>
      <c r="F12" s="856">
        <v>16</v>
      </c>
      <c r="N12" s="683"/>
      <c r="O12" s="683"/>
      <c r="P12" s="683"/>
      <c r="Q12" s="683"/>
    </row>
    <row r="13" spans="1:17" ht="18" x14ac:dyDescent="0.35">
      <c r="A13" s="686"/>
      <c r="B13" s="692"/>
      <c r="C13" s="854"/>
      <c r="D13" s="854" t="s">
        <v>597</v>
      </c>
      <c r="E13" s="855">
        <v>582</v>
      </c>
      <c r="F13" s="856">
        <v>415</v>
      </c>
      <c r="N13" s="683"/>
      <c r="O13" s="683"/>
      <c r="P13" s="683"/>
      <c r="Q13" s="683"/>
    </row>
    <row r="14" spans="1:17" ht="18" x14ac:dyDescent="0.35">
      <c r="A14" s="686"/>
      <c r="B14" s="692"/>
      <c r="C14" s="854" t="s">
        <v>53</v>
      </c>
      <c r="D14" s="854" t="s">
        <v>598</v>
      </c>
      <c r="E14" s="857">
        <v>20</v>
      </c>
      <c r="F14" s="858">
        <v>17.5</v>
      </c>
      <c r="N14" s="683"/>
      <c r="O14" s="683"/>
      <c r="P14" s="683"/>
      <c r="Q14" s="683"/>
    </row>
    <row r="15" spans="1:17" ht="18" x14ac:dyDescent="0.35">
      <c r="A15" s="686"/>
      <c r="B15" s="692"/>
      <c r="C15" s="854"/>
      <c r="D15" s="854" t="s">
        <v>599</v>
      </c>
      <c r="E15" s="855">
        <v>60</v>
      </c>
      <c r="F15" s="856">
        <v>150</v>
      </c>
      <c r="N15" s="683"/>
      <c r="O15" s="683"/>
      <c r="P15" s="683"/>
      <c r="Q15" s="683"/>
    </row>
    <row r="16" spans="1:17" ht="18" x14ac:dyDescent="0.35">
      <c r="A16" s="686"/>
      <c r="B16" s="692"/>
      <c r="C16" s="854"/>
      <c r="D16" s="854" t="s">
        <v>600</v>
      </c>
      <c r="E16" s="855">
        <v>1200</v>
      </c>
      <c r="F16" s="856">
        <v>2625</v>
      </c>
      <c r="N16" s="683"/>
      <c r="O16" s="683"/>
      <c r="P16" s="683"/>
      <c r="Q16" s="683"/>
    </row>
    <row r="17" spans="1:17" ht="18.600000000000001" thickBot="1" x14ac:dyDescent="0.4">
      <c r="A17" s="686"/>
      <c r="B17" s="692"/>
      <c r="C17" s="854" t="s">
        <v>214</v>
      </c>
      <c r="D17" s="854" t="s">
        <v>619</v>
      </c>
      <c r="E17" s="855">
        <v>366.55</v>
      </c>
      <c r="F17" s="856">
        <v>1269.9133333333334</v>
      </c>
      <c r="N17" s="683"/>
      <c r="O17" s="683"/>
      <c r="P17" s="683"/>
      <c r="Q17" s="683"/>
    </row>
    <row r="18" spans="1:17" ht="18" x14ac:dyDescent="0.35">
      <c r="A18" s="686"/>
      <c r="B18" s="689" t="s">
        <v>10</v>
      </c>
      <c r="C18" s="859"/>
      <c r="D18" s="859"/>
      <c r="E18" s="860"/>
      <c r="F18" s="861"/>
      <c r="N18" s="683"/>
      <c r="O18" s="683"/>
      <c r="P18" s="683"/>
      <c r="Q18" s="683"/>
    </row>
    <row r="19" spans="1:17" ht="18" x14ac:dyDescent="0.35">
      <c r="A19" s="686"/>
      <c r="B19" s="692"/>
      <c r="C19" s="854" t="s">
        <v>45</v>
      </c>
      <c r="D19" s="854" t="s">
        <v>595</v>
      </c>
      <c r="E19" s="855">
        <v>6515</v>
      </c>
      <c r="F19" s="856">
        <v>23000</v>
      </c>
      <c r="N19" s="683"/>
      <c r="O19" s="683"/>
      <c r="P19" s="683"/>
      <c r="Q19" s="683"/>
    </row>
    <row r="20" spans="1:17" ht="18" x14ac:dyDescent="0.35">
      <c r="A20" s="686"/>
      <c r="B20" s="692"/>
      <c r="C20" s="854"/>
      <c r="D20" s="854" t="s">
        <v>342</v>
      </c>
      <c r="E20" s="855">
        <v>4500</v>
      </c>
      <c r="F20" s="856">
        <v>9700</v>
      </c>
      <c r="N20" s="683"/>
      <c r="O20" s="683"/>
      <c r="P20" s="683"/>
      <c r="Q20" s="683"/>
    </row>
    <row r="21" spans="1:17" ht="18" x14ac:dyDescent="0.35">
      <c r="A21" s="686"/>
      <c r="B21" s="692"/>
      <c r="C21" s="854" t="s">
        <v>48</v>
      </c>
      <c r="D21" s="854" t="s">
        <v>596</v>
      </c>
      <c r="E21" s="855">
        <v>250</v>
      </c>
      <c r="F21" s="856">
        <v>660</v>
      </c>
      <c r="N21" s="683"/>
      <c r="O21" s="683"/>
      <c r="P21" s="683"/>
      <c r="Q21" s="683"/>
    </row>
    <row r="22" spans="1:17" ht="18" x14ac:dyDescent="0.35">
      <c r="A22" s="686"/>
      <c r="B22" s="692"/>
      <c r="C22" s="854"/>
      <c r="D22" s="854" t="s">
        <v>68</v>
      </c>
      <c r="E22" s="855">
        <v>373</v>
      </c>
      <c r="F22" s="856">
        <v>50</v>
      </c>
      <c r="N22" s="683"/>
      <c r="O22" s="683"/>
      <c r="P22" s="683"/>
      <c r="Q22" s="683"/>
    </row>
    <row r="23" spans="1:17" ht="18" x14ac:dyDescent="0.35">
      <c r="A23" s="686"/>
      <c r="B23" s="692"/>
      <c r="C23" s="854"/>
      <c r="D23" s="854" t="s">
        <v>63</v>
      </c>
      <c r="E23" s="855" t="s">
        <v>609</v>
      </c>
      <c r="F23" s="856" t="s">
        <v>609</v>
      </c>
      <c r="N23" s="683"/>
      <c r="O23" s="683"/>
      <c r="P23" s="683"/>
      <c r="Q23" s="683"/>
    </row>
    <row r="24" spans="1:17" ht="18" x14ac:dyDescent="0.35">
      <c r="A24" s="686"/>
      <c r="B24" s="692"/>
      <c r="C24" s="854"/>
      <c r="D24" s="854" t="s">
        <v>52</v>
      </c>
      <c r="E24" s="855">
        <v>600</v>
      </c>
      <c r="F24" s="856">
        <v>850</v>
      </c>
      <c r="N24" s="683"/>
      <c r="O24" s="683"/>
      <c r="P24" s="683"/>
      <c r="Q24" s="683"/>
    </row>
    <row r="25" spans="1:17" ht="18" x14ac:dyDescent="0.35">
      <c r="A25" s="686"/>
      <c r="B25" s="692"/>
      <c r="C25" s="854"/>
      <c r="D25" s="854" t="s">
        <v>597</v>
      </c>
      <c r="E25" s="855">
        <v>1223</v>
      </c>
      <c r="F25" s="856">
        <v>1560</v>
      </c>
      <c r="N25" s="683"/>
      <c r="O25" s="683"/>
      <c r="P25" s="683"/>
      <c r="Q25" s="683"/>
    </row>
    <row r="26" spans="1:17" ht="18" x14ac:dyDescent="0.35">
      <c r="A26" s="686"/>
      <c r="B26" s="692"/>
      <c r="C26" s="854" t="s">
        <v>53</v>
      </c>
      <c r="D26" s="854" t="s">
        <v>598</v>
      </c>
      <c r="E26" s="857">
        <v>13</v>
      </c>
      <c r="F26" s="858">
        <v>9</v>
      </c>
      <c r="N26" s="683"/>
      <c r="O26" s="683"/>
      <c r="P26" s="683"/>
      <c r="Q26" s="683"/>
    </row>
    <row r="27" spans="1:17" ht="18" x14ac:dyDescent="0.35">
      <c r="A27" s="686"/>
      <c r="B27" s="692"/>
      <c r="C27" s="854"/>
      <c r="D27" s="854" t="s">
        <v>599</v>
      </c>
      <c r="E27" s="855">
        <v>120</v>
      </c>
      <c r="F27" s="856">
        <v>180</v>
      </c>
      <c r="N27" s="683"/>
      <c r="O27" s="683"/>
      <c r="P27" s="683"/>
      <c r="Q27" s="683"/>
    </row>
    <row r="28" spans="1:17" ht="18" x14ac:dyDescent="0.35">
      <c r="A28" s="686"/>
      <c r="B28" s="692"/>
      <c r="C28" s="854"/>
      <c r="D28" s="854" t="s">
        <v>600</v>
      </c>
      <c r="E28" s="855">
        <f>E27*E26</f>
        <v>1560</v>
      </c>
      <c r="F28" s="856">
        <f>F27*F26</f>
        <v>1620</v>
      </c>
      <c r="N28" s="683"/>
      <c r="O28" s="683"/>
      <c r="P28" s="683"/>
      <c r="Q28" s="683"/>
    </row>
    <row r="29" spans="1:17" ht="18.600000000000001" thickBot="1" x14ac:dyDescent="0.4">
      <c r="A29" s="686"/>
      <c r="B29" s="692"/>
      <c r="C29" s="854" t="s">
        <v>214</v>
      </c>
      <c r="D29" s="854" t="s">
        <v>619</v>
      </c>
      <c r="E29" s="862">
        <v>-206.8</v>
      </c>
      <c r="F29" s="863">
        <v>-1343.6</v>
      </c>
      <c r="N29" s="683"/>
      <c r="O29" s="683"/>
      <c r="P29" s="683"/>
      <c r="Q29" s="683"/>
    </row>
    <row r="30" spans="1:17" ht="18" x14ac:dyDescent="0.35">
      <c r="A30" s="686"/>
      <c r="B30" s="689" t="s">
        <v>436</v>
      </c>
      <c r="C30" s="859"/>
      <c r="D30" s="859"/>
      <c r="E30" s="860"/>
      <c r="F30" s="861"/>
      <c r="N30" s="683"/>
      <c r="O30" s="683"/>
      <c r="P30" s="683"/>
      <c r="Q30" s="683"/>
    </row>
    <row r="31" spans="1:17" ht="18" x14ac:dyDescent="0.35">
      <c r="A31" s="686"/>
      <c r="B31" s="692"/>
      <c r="C31" s="854" t="s">
        <v>45</v>
      </c>
      <c r="D31" s="854" t="s">
        <v>62</v>
      </c>
      <c r="E31" s="855">
        <v>1950</v>
      </c>
      <c r="F31" s="856">
        <v>1830</v>
      </c>
      <c r="N31" s="683"/>
      <c r="O31" s="683"/>
      <c r="P31" s="683"/>
      <c r="Q31" s="683"/>
    </row>
    <row r="32" spans="1:17" ht="18" x14ac:dyDescent="0.35">
      <c r="A32" s="686"/>
      <c r="B32" s="692"/>
      <c r="C32" s="854"/>
      <c r="D32" s="854" t="s">
        <v>47</v>
      </c>
      <c r="E32" s="855">
        <v>150</v>
      </c>
      <c r="F32" s="856">
        <v>150</v>
      </c>
      <c r="N32" s="683"/>
      <c r="O32" s="683"/>
      <c r="P32" s="683"/>
      <c r="Q32" s="683"/>
    </row>
    <row r="33" spans="1:17" ht="18" x14ac:dyDescent="0.35">
      <c r="A33" s="686"/>
      <c r="B33" s="692"/>
      <c r="C33" s="854" t="s">
        <v>48</v>
      </c>
      <c r="D33" s="854" t="s">
        <v>50</v>
      </c>
      <c r="E33" s="855">
        <v>100</v>
      </c>
      <c r="F33" s="856">
        <v>0</v>
      </c>
      <c r="N33" s="683"/>
      <c r="O33" s="683"/>
      <c r="P33" s="683"/>
      <c r="Q33" s="683"/>
    </row>
    <row r="34" spans="1:17" ht="18" x14ac:dyDescent="0.35">
      <c r="A34" s="686"/>
      <c r="B34" s="692"/>
      <c r="C34" s="854"/>
      <c r="D34" s="854" t="s">
        <v>343</v>
      </c>
      <c r="E34" s="855">
        <v>15</v>
      </c>
      <c r="F34" s="856">
        <v>0</v>
      </c>
      <c r="N34" s="683"/>
      <c r="O34" s="683"/>
      <c r="P34" s="683"/>
      <c r="Q34" s="683"/>
    </row>
    <row r="35" spans="1:17" ht="18" x14ac:dyDescent="0.35">
      <c r="A35" s="686"/>
      <c r="B35" s="692"/>
      <c r="C35" s="854"/>
      <c r="D35" s="854" t="s">
        <v>63</v>
      </c>
      <c r="E35" s="855" t="s">
        <v>609</v>
      </c>
      <c r="F35" s="856">
        <v>350</v>
      </c>
      <c r="N35" s="683"/>
      <c r="O35" s="683"/>
      <c r="P35" s="683"/>
      <c r="Q35" s="683"/>
    </row>
    <row r="36" spans="1:17" ht="18" x14ac:dyDescent="0.35">
      <c r="A36" s="686"/>
      <c r="B36" s="692"/>
      <c r="C36" s="854"/>
      <c r="D36" s="854" t="s">
        <v>597</v>
      </c>
      <c r="E36" s="855">
        <v>115</v>
      </c>
      <c r="F36" s="856">
        <v>350</v>
      </c>
      <c r="N36" s="683"/>
      <c r="O36" s="683"/>
      <c r="P36" s="683"/>
      <c r="Q36" s="683"/>
    </row>
    <row r="37" spans="1:17" ht="18" x14ac:dyDescent="0.35">
      <c r="A37" s="686"/>
      <c r="B37" s="692"/>
      <c r="C37" s="854" t="s">
        <v>53</v>
      </c>
      <c r="D37" s="854" t="s">
        <v>598</v>
      </c>
      <c r="E37" s="857">
        <v>20</v>
      </c>
      <c r="F37" s="858">
        <v>15</v>
      </c>
      <c r="N37" s="683"/>
      <c r="O37" s="683"/>
      <c r="P37" s="683"/>
      <c r="Q37" s="683"/>
    </row>
    <row r="38" spans="1:17" ht="18" x14ac:dyDescent="0.35">
      <c r="A38" s="686"/>
      <c r="B38" s="692"/>
      <c r="C38" s="854"/>
      <c r="D38" s="854" t="s">
        <v>599</v>
      </c>
      <c r="E38" s="855">
        <v>110</v>
      </c>
      <c r="F38" s="856">
        <v>138</v>
      </c>
      <c r="N38" s="683"/>
      <c r="O38" s="683"/>
      <c r="P38" s="683"/>
      <c r="Q38" s="683"/>
    </row>
    <row r="39" spans="1:17" ht="18" x14ac:dyDescent="0.35">
      <c r="A39" s="686"/>
      <c r="B39" s="692"/>
      <c r="C39" s="854"/>
      <c r="D39" s="854" t="s">
        <v>600</v>
      </c>
      <c r="E39" s="855">
        <v>2200</v>
      </c>
      <c r="F39" s="856">
        <v>2070</v>
      </c>
      <c r="N39" s="683"/>
      <c r="O39" s="683"/>
      <c r="P39" s="683"/>
      <c r="Q39" s="683"/>
    </row>
    <row r="40" spans="1:17" ht="18.600000000000001" thickBot="1" x14ac:dyDescent="0.4">
      <c r="A40" s="686"/>
      <c r="B40" s="692"/>
      <c r="C40" s="854" t="s">
        <v>214</v>
      </c>
      <c r="D40" s="854" t="s">
        <v>619</v>
      </c>
      <c r="E40" s="855">
        <v>1886.6</v>
      </c>
      <c r="F40" s="856">
        <v>1530.4</v>
      </c>
      <c r="N40" s="683"/>
      <c r="O40" s="683"/>
      <c r="P40" s="683"/>
      <c r="Q40" s="683"/>
    </row>
    <row r="41" spans="1:17" ht="18" x14ac:dyDescent="0.35">
      <c r="A41" s="686"/>
      <c r="B41" s="689" t="s">
        <v>375</v>
      </c>
      <c r="C41" s="859"/>
      <c r="D41" s="859"/>
      <c r="E41" s="860"/>
      <c r="F41" s="861"/>
      <c r="N41" s="683"/>
      <c r="O41" s="683"/>
      <c r="P41" s="683"/>
      <c r="Q41" s="683"/>
    </row>
    <row r="42" spans="1:17" ht="18" x14ac:dyDescent="0.35">
      <c r="A42" s="686"/>
      <c r="B42" s="692"/>
      <c r="C42" s="854" t="s">
        <v>45</v>
      </c>
      <c r="D42" s="854" t="s">
        <v>604</v>
      </c>
      <c r="E42" s="855">
        <v>10216</v>
      </c>
      <c r="F42" s="856">
        <v>9000</v>
      </c>
      <c r="N42" s="683"/>
      <c r="O42" s="683"/>
      <c r="P42" s="683"/>
      <c r="Q42" s="683"/>
    </row>
    <row r="43" spans="1:17" ht="18" x14ac:dyDescent="0.35">
      <c r="A43" s="686"/>
      <c r="B43" s="692"/>
      <c r="C43" s="854"/>
      <c r="D43" s="854" t="s">
        <v>47</v>
      </c>
      <c r="E43" s="855">
        <v>9000</v>
      </c>
      <c r="F43" s="856">
        <v>9000</v>
      </c>
      <c r="N43" s="683"/>
      <c r="O43" s="683"/>
      <c r="P43" s="683"/>
      <c r="Q43" s="683"/>
    </row>
    <row r="44" spans="1:17" ht="18" x14ac:dyDescent="0.35">
      <c r="A44" s="686"/>
      <c r="B44" s="692"/>
      <c r="C44" s="854" t="s">
        <v>48</v>
      </c>
      <c r="D44" s="854" t="s">
        <v>377</v>
      </c>
      <c r="E44" s="855">
        <v>1750</v>
      </c>
      <c r="F44" s="856">
        <v>500</v>
      </c>
      <c r="N44" s="683"/>
      <c r="O44" s="683"/>
      <c r="P44" s="683"/>
      <c r="Q44" s="683"/>
    </row>
    <row r="45" spans="1:17" ht="18" x14ac:dyDescent="0.35">
      <c r="A45" s="686"/>
      <c r="B45" s="692"/>
      <c r="C45" s="854"/>
      <c r="D45" s="854" t="s">
        <v>541</v>
      </c>
      <c r="E45" s="889">
        <v>0.15</v>
      </c>
      <c r="F45" s="890">
        <v>0.15</v>
      </c>
      <c r="N45" s="683"/>
      <c r="O45" s="683"/>
      <c r="P45" s="683"/>
      <c r="Q45" s="683"/>
    </row>
    <row r="46" spans="1:17" ht="18" x14ac:dyDescent="0.35">
      <c r="A46" s="686"/>
      <c r="B46" s="692"/>
      <c r="C46" s="854"/>
      <c r="D46" s="854" t="s">
        <v>601</v>
      </c>
      <c r="E46" s="891">
        <v>2</v>
      </c>
      <c r="F46" s="892">
        <v>2</v>
      </c>
      <c r="N46" s="683"/>
      <c r="O46" s="683"/>
      <c r="P46" s="683"/>
      <c r="Q46" s="683"/>
    </row>
    <row r="47" spans="1:17" ht="18" x14ac:dyDescent="0.35">
      <c r="A47" s="686"/>
      <c r="B47" s="692"/>
      <c r="C47" s="854"/>
      <c r="D47" s="854" t="s">
        <v>602</v>
      </c>
      <c r="E47" s="855">
        <v>150</v>
      </c>
      <c r="F47" s="856">
        <v>80</v>
      </c>
      <c r="N47" s="683"/>
      <c r="O47" s="683"/>
      <c r="P47" s="683"/>
      <c r="Q47" s="683"/>
    </row>
    <row r="48" spans="1:17" ht="18" x14ac:dyDescent="0.35">
      <c r="A48" s="686"/>
      <c r="B48" s="692"/>
      <c r="C48" s="854"/>
      <c r="D48" s="854" t="s">
        <v>603</v>
      </c>
      <c r="E48" s="891">
        <v>6.5</v>
      </c>
      <c r="F48" s="892">
        <v>6</v>
      </c>
      <c r="N48" s="683"/>
      <c r="O48" s="683"/>
      <c r="P48" s="683"/>
      <c r="Q48" s="683"/>
    </row>
    <row r="49" spans="1:17" ht="18.600000000000001" thickBot="1" x14ac:dyDescent="0.4">
      <c r="A49" s="686"/>
      <c r="B49" s="692"/>
      <c r="C49" s="854" t="s">
        <v>214</v>
      </c>
      <c r="D49" s="854" t="s">
        <v>619</v>
      </c>
      <c r="E49" s="855">
        <v>7950.16</v>
      </c>
      <c r="F49" s="856">
        <v>5786.24</v>
      </c>
      <c r="N49" s="683"/>
      <c r="O49" s="683"/>
      <c r="P49" s="683"/>
      <c r="Q49" s="683"/>
    </row>
    <row r="50" spans="1:17" ht="18" x14ac:dyDescent="0.35">
      <c r="A50" s="686"/>
      <c r="B50" s="689" t="s">
        <v>11</v>
      </c>
      <c r="C50" s="698"/>
      <c r="D50" s="698"/>
      <c r="E50" s="852"/>
      <c r="F50" s="853"/>
      <c r="N50" s="683"/>
      <c r="O50" s="683"/>
      <c r="P50" s="683"/>
      <c r="Q50" s="683"/>
    </row>
    <row r="51" spans="1:17" ht="18" x14ac:dyDescent="0.35">
      <c r="A51" s="686"/>
      <c r="B51" s="692"/>
      <c r="C51" s="854" t="s">
        <v>45</v>
      </c>
      <c r="D51" s="854" t="s">
        <v>604</v>
      </c>
      <c r="E51" s="855">
        <v>8000</v>
      </c>
      <c r="F51" s="856">
        <v>12000</v>
      </c>
      <c r="N51" s="683"/>
      <c r="O51" s="683"/>
      <c r="P51" s="683"/>
      <c r="Q51" s="683"/>
    </row>
    <row r="52" spans="1:17" ht="18" x14ac:dyDescent="0.35">
      <c r="A52" s="686"/>
      <c r="B52" s="692"/>
      <c r="C52" s="854"/>
      <c r="D52" s="854" t="s">
        <v>342</v>
      </c>
      <c r="E52" s="855">
        <v>4500</v>
      </c>
      <c r="F52" s="856">
        <v>9700</v>
      </c>
      <c r="N52" s="683"/>
      <c r="O52" s="683"/>
      <c r="P52" s="683"/>
      <c r="Q52" s="683"/>
    </row>
    <row r="53" spans="1:17" ht="18" x14ac:dyDescent="0.35">
      <c r="A53" s="686"/>
      <c r="B53" s="692"/>
      <c r="C53" s="854" t="s">
        <v>48</v>
      </c>
      <c r="D53" s="854" t="s">
        <v>596</v>
      </c>
      <c r="E53" s="855">
        <v>89</v>
      </c>
      <c r="F53" s="856">
        <v>416</v>
      </c>
      <c r="N53" s="683"/>
      <c r="O53" s="683"/>
      <c r="P53" s="683"/>
      <c r="Q53" s="683"/>
    </row>
    <row r="54" spans="1:17" ht="18" x14ac:dyDescent="0.35">
      <c r="A54" s="686"/>
      <c r="B54" s="692"/>
      <c r="C54" s="854"/>
      <c r="D54" s="854" t="s">
        <v>68</v>
      </c>
      <c r="E54" s="855">
        <v>225</v>
      </c>
      <c r="F54" s="856">
        <v>50</v>
      </c>
      <c r="N54" s="683"/>
      <c r="O54" s="683"/>
      <c r="P54" s="683"/>
      <c r="Q54" s="683"/>
    </row>
    <row r="55" spans="1:17" ht="18" x14ac:dyDescent="0.35">
      <c r="A55" s="686"/>
      <c r="B55" s="692"/>
      <c r="C55" s="854"/>
      <c r="D55" s="854" t="s">
        <v>52</v>
      </c>
      <c r="E55" s="855">
        <v>300</v>
      </c>
      <c r="F55" s="856">
        <v>2611</v>
      </c>
      <c r="N55" s="683"/>
      <c r="O55" s="683"/>
      <c r="P55" s="683"/>
      <c r="Q55" s="683"/>
    </row>
    <row r="56" spans="1:17" ht="18" x14ac:dyDescent="0.35">
      <c r="A56" s="686"/>
      <c r="B56" s="692"/>
      <c r="C56" s="854"/>
      <c r="D56" s="854" t="s">
        <v>597</v>
      </c>
      <c r="E56" s="855">
        <v>614</v>
      </c>
      <c r="F56" s="856">
        <v>3077</v>
      </c>
      <c r="N56" s="683"/>
      <c r="O56" s="683"/>
      <c r="P56" s="683"/>
      <c r="Q56" s="683"/>
    </row>
    <row r="57" spans="1:17" ht="18" x14ac:dyDescent="0.35">
      <c r="A57" s="686"/>
      <c r="B57" s="692"/>
      <c r="C57" s="854" t="s">
        <v>53</v>
      </c>
      <c r="D57" s="854" t="s">
        <v>598</v>
      </c>
      <c r="E57" s="857">
        <v>15</v>
      </c>
      <c r="F57" s="858">
        <v>15</v>
      </c>
      <c r="N57" s="683"/>
      <c r="O57" s="683"/>
      <c r="P57" s="683"/>
      <c r="Q57" s="683"/>
    </row>
    <row r="58" spans="1:17" ht="18" x14ac:dyDescent="0.35">
      <c r="A58" s="686"/>
      <c r="B58" s="692"/>
      <c r="C58" s="854"/>
      <c r="D58" s="854" t="s">
        <v>605</v>
      </c>
      <c r="E58" s="855">
        <v>50</v>
      </c>
      <c r="F58" s="856">
        <v>90</v>
      </c>
      <c r="N58" s="683"/>
      <c r="O58" s="683"/>
      <c r="P58" s="683"/>
      <c r="Q58" s="683"/>
    </row>
    <row r="59" spans="1:17" ht="18" x14ac:dyDescent="0.35">
      <c r="A59" s="686"/>
      <c r="B59" s="692"/>
      <c r="C59" s="854"/>
      <c r="D59" s="854" t="s">
        <v>600</v>
      </c>
      <c r="E59" s="855">
        <f>E58*E57</f>
        <v>750</v>
      </c>
      <c r="F59" s="856">
        <f>F58*F57</f>
        <v>1350</v>
      </c>
      <c r="N59" s="683"/>
      <c r="O59" s="683"/>
      <c r="P59" s="683"/>
      <c r="Q59" s="683"/>
    </row>
    <row r="60" spans="1:17" ht="18.600000000000001" thickBot="1" x14ac:dyDescent="0.4">
      <c r="A60" s="686"/>
      <c r="B60" s="693"/>
      <c r="C60" s="864" t="s">
        <v>214</v>
      </c>
      <c r="D60" s="864" t="s">
        <v>619</v>
      </c>
      <c r="E60" s="865">
        <v>-561.5</v>
      </c>
      <c r="F60" s="866">
        <v>-2719.65</v>
      </c>
      <c r="N60" s="683"/>
      <c r="O60" s="683"/>
      <c r="P60" s="683"/>
      <c r="Q60" s="683"/>
    </row>
    <row r="61" spans="1:17" ht="18.600000000000001" thickBot="1" x14ac:dyDescent="0.4">
      <c r="B61" s="688"/>
      <c r="C61" s="867"/>
      <c r="D61" s="867"/>
      <c r="E61" s="868"/>
      <c r="F61" s="868"/>
      <c r="N61" s="683"/>
      <c r="O61" s="683"/>
      <c r="P61" s="683"/>
      <c r="Q61" s="683"/>
    </row>
    <row r="62" spans="1:17" ht="15.75" customHeight="1" thickTop="1" thickBot="1" x14ac:dyDescent="0.4">
      <c r="B62" s="687" t="s">
        <v>620</v>
      </c>
      <c r="C62" s="869"/>
      <c r="D62" s="869"/>
      <c r="E62" s="870"/>
      <c r="F62" s="870"/>
      <c r="G62" s="683"/>
      <c r="H62" s="683"/>
      <c r="I62" s="683"/>
      <c r="J62" s="683"/>
      <c r="K62" s="683"/>
      <c r="L62" s="683"/>
      <c r="M62" s="683"/>
      <c r="N62" s="683"/>
      <c r="O62" s="683"/>
      <c r="P62" s="683"/>
      <c r="Q62" s="683"/>
    </row>
    <row r="63" spans="1:17" ht="15.75" customHeight="1" x14ac:dyDescent="0.35">
      <c r="B63" s="689" t="s">
        <v>56</v>
      </c>
      <c r="C63" s="698"/>
      <c r="D63" s="698"/>
      <c r="E63" s="852"/>
      <c r="F63" s="853"/>
      <c r="G63" s="683"/>
      <c r="H63" s="683"/>
      <c r="I63" s="683"/>
      <c r="J63" s="683"/>
      <c r="K63" s="683"/>
      <c r="L63" s="683"/>
      <c r="M63" s="683"/>
      <c r="N63" s="683"/>
      <c r="O63" s="683"/>
      <c r="P63" s="683"/>
      <c r="Q63" s="683"/>
    </row>
    <row r="64" spans="1:17" ht="15.75" customHeight="1" x14ac:dyDescent="0.35">
      <c r="B64" s="692"/>
      <c r="C64" s="854" t="s">
        <v>44</v>
      </c>
      <c r="D64" s="854" t="s">
        <v>62</v>
      </c>
      <c r="E64" s="855">
        <v>220</v>
      </c>
      <c r="F64" s="856">
        <v>247</v>
      </c>
      <c r="G64" s="683"/>
      <c r="H64" s="683"/>
      <c r="I64" s="683"/>
      <c r="J64" s="683"/>
      <c r="K64" s="683"/>
      <c r="L64" s="683"/>
      <c r="M64" s="683"/>
      <c r="N64" s="683"/>
      <c r="O64" s="683"/>
      <c r="P64" s="683"/>
      <c r="Q64" s="683"/>
    </row>
    <row r="65" spans="2:17" ht="15.75" customHeight="1" x14ac:dyDescent="0.35">
      <c r="B65" s="692"/>
      <c r="C65" s="854"/>
      <c r="D65" s="854" t="s">
        <v>63</v>
      </c>
      <c r="E65" s="855">
        <v>1571</v>
      </c>
      <c r="F65" s="856">
        <v>1621</v>
      </c>
      <c r="G65" s="683"/>
      <c r="H65" s="683"/>
      <c r="I65" s="683"/>
      <c r="J65" s="683"/>
      <c r="K65" s="683"/>
      <c r="L65" s="683"/>
      <c r="M65" s="683"/>
      <c r="N65" s="683"/>
      <c r="O65" s="683"/>
      <c r="P65" s="683"/>
      <c r="Q65" s="683"/>
    </row>
    <row r="66" spans="2:17" ht="15.75" customHeight="1" x14ac:dyDescent="0.35">
      <c r="B66" s="692"/>
      <c r="C66" s="854"/>
      <c r="D66" s="854" t="s">
        <v>50</v>
      </c>
      <c r="E66" s="855">
        <v>152</v>
      </c>
      <c r="F66" s="856">
        <v>117</v>
      </c>
      <c r="G66" s="683"/>
      <c r="H66" s="683"/>
      <c r="I66" s="683"/>
      <c r="J66" s="683"/>
      <c r="K66" s="683"/>
      <c r="L66" s="683"/>
      <c r="M66" s="683"/>
      <c r="N66" s="683"/>
      <c r="O66" s="683"/>
      <c r="P66" s="683"/>
      <c r="Q66" s="683"/>
    </row>
    <row r="67" spans="2:17" ht="15.75" customHeight="1" x14ac:dyDescent="0.35">
      <c r="B67" s="692"/>
      <c r="C67" s="854"/>
      <c r="D67" s="854" t="s">
        <v>343</v>
      </c>
      <c r="E67" s="855">
        <v>178</v>
      </c>
      <c r="F67" s="856">
        <v>196</v>
      </c>
      <c r="G67" s="683"/>
      <c r="H67" s="683"/>
      <c r="I67" s="683"/>
      <c r="J67" s="683"/>
      <c r="K67" s="683"/>
      <c r="L67" s="683"/>
      <c r="M67" s="683"/>
      <c r="N67" s="683"/>
      <c r="O67" s="683"/>
      <c r="P67" s="683"/>
      <c r="Q67" s="683"/>
    </row>
    <row r="68" spans="2:17" ht="15.75" customHeight="1" x14ac:dyDescent="0.35">
      <c r="B68" s="692"/>
      <c r="C68" s="854"/>
      <c r="D68" s="854" t="s">
        <v>68</v>
      </c>
      <c r="E68" s="855">
        <v>73</v>
      </c>
      <c r="F68" s="856">
        <v>78</v>
      </c>
      <c r="G68" s="683"/>
      <c r="H68" s="683"/>
      <c r="I68" s="683"/>
      <c r="J68" s="683"/>
      <c r="K68" s="683"/>
      <c r="L68" s="683"/>
      <c r="M68" s="683"/>
      <c r="N68" s="683"/>
      <c r="O68" s="683"/>
      <c r="P68" s="683"/>
      <c r="Q68" s="683"/>
    </row>
    <row r="69" spans="2:17" ht="15.75" customHeight="1" x14ac:dyDescent="0.35">
      <c r="B69" s="692"/>
      <c r="C69" s="854"/>
      <c r="D69" s="854" t="s">
        <v>597</v>
      </c>
      <c r="E69" s="855">
        <v>2194</v>
      </c>
      <c r="F69" s="856">
        <v>2259</v>
      </c>
      <c r="G69" s="683"/>
      <c r="H69" s="683"/>
      <c r="I69" s="683"/>
      <c r="J69" s="683"/>
      <c r="K69" s="683"/>
      <c r="L69" s="683"/>
      <c r="M69" s="683"/>
      <c r="N69" s="683"/>
      <c r="O69" s="683"/>
      <c r="P69" s="683"/>
      <c r="Q69" s="683"/>
    </row>
    <row r="70" spans="2:17" ht="15.75" customHeight="1" x14ac:dyDescent="0.35">
      <c r="B70" s="692"/>
      <c r="C70" s="854" t="s">
        <v>53</v>
      </c>
      <c r="D70" s="854" t="s">
        <v>598</v>
      </c>
      <c r="E70" s="857">
        <v>3.08</v>
      </c>
      <c r="F70" s="858">
        <v>3.08</v>
      </c>
      <c r="G70" s="683"/>
      <c r="H70" s="683"/>
      <c r="I70" s="683"/>
      <c r="J70" s="683"/>
      <c r="K70" s="683"/>
      <c r="L70" s="683"/>
      <c r="M70" s="683"/>
      <c r="N70" s="683"/>
      <c r="O70" s="683"/>
      <c r="P70" s="683"/>
      <c r="Q70" s="683"/>
    </row>
    <row r="71" spans="2:17" ht="15.75" customHeight="1" x14ac:dyDescent="0.35">
      <c r="B71" s="692"/>
      <c r="C71" s="854"/>
      <c r="D71" s="854" t="s">
        <v>606</v>
      </c>
      <c r="E71" s="855">
        <v>2040</v>
      </c>
      <c r="F71" s="856">
        <v>3120</v>
      </c>
      <c r="G71" s="683"/>
      <c r="H71" s="683"/>
      <c r="I71" s="683"/>
      <c r="J71" s="683"/>
      <c r="K71" s="683"/>
      <c r="L71" s="683"/>
      <c r="M71" s="683"/>
      <c r="N71" s="683"/>
      <c r="O71" s="683"/>
      <c r="P71" s="683"/>
      <c r="Q71" s="683"/>
    </row>
    <row r="72" spans="2:17" ht="15.75" customHeight="1" x14ac:dyDescent="0.35">
      <c r="B72" s="692"/>
      <c r="C72" s="854"/>
      <c r="D72" s="854" t="s">
        <v>607</v>
      </c>
      <c r="E72" s="855">
        <v>342</v>
      </c>
      <c r="F72" s="856">
        <v>279</v>
      </c>
      <c r="G72" s="683"/>
      <c r="H72" s="683"/>
      <c r="I72" s="683"/>
      <c r="J72" s="683"/>
      <c r="K72" s="683"/>
      <c r="L72" s="683"/>
      <c r="M72" s="683"/>
      <c r="N72" s="683"/>
      <c r="O72" s="683"/>
      <c r="P72" s="683"/>
      <c r="Q72" s="683"/>
    </row>
    <row r="73" spans="2:17" ht="15.75" customHeight="1" x14ac:dyDescent="0.35">
      <c r="B73" s="692"/>
      <c r="C73" s="854"/>
      <c r="D73" s="854" t="s">
        <v>608</v>
      </c>
      <c r="E73" s="855">
        <v>855</v>
      </c>
      <c r="F73" s="856">
        <v>997.5</v>
      </c>
      <c r="G73" s="683"/>
      <c r="H73" s="683"/>
      <c r="I73" s="683"/>
      <c r="J73" s="683"/>
      <c r="K73" s="683"/>
      <c r="L73" s="683"/>
      <c r="M73" s="683"/>
      <c r="N73" s="683"/>
      <c r="O73" s="683"/>
      <c r="P73" s="683"/>
      <c r="Q73" s="683"/>
    </row>
    <row r="74" spans="2:17" ht="15.75" customHeight="1" x14ac:dyDescent="0.35">
      <c r="B74" s="692"/>
      <c r="C74" s="854"/>
      <c r="D74" s="854" t="s">
        <v>600</v>
      </c>
      <c r="E74" s="855">
        <v>3237</v>
      </c>
      <c r="F74" s="856">
        <v>4396.5</v>
      </c>
      <c r="G74" s="683"/>
      <c r="H74" s="683"/>
      <c r="I74" s="683"/>
      <c r="J74" s="683"/>
      <c r="K74" s="683"/>
      <c r="L74" s="683"/>
      <c r="M74" s="683"/>
      <c r="N74" s="683"/>
      <c r="O74" s="683"/>
      <c r="P74" s="683"/>
      <c r="Q74" s="683"/>
    </row>
    <row r="75" spans="2:17" ht="15.75" customHeight="1" thickBot="1" x14ac:dyDescent="0.4">
      <c r="B75" s="693"/>
      <c r="C75" s="864" t="s">
        <v>214</v>
      </c>
      <c r="D75" s="864" t="s">
        <v>240</v>
      </c>
      <c r="E75" s="865">
        <v>1043</v>
      </c>
      <c r="F75" s="866">
        <v>2137.5</v>
      </c>
      <c r="G75" s="683"/>
      <c r="H75" s="683"/>
      <c r="I75" s="683"/>
      <c r="J75" s="683"/>
      <c r="K75" s="683"/>
      <c r="L75" s="683"/>
      <c r="M75" s="683"/>
      <c r="N75" s="683"/>
      <c r="O75" s="683"/>
      <c r="P75" s="683"/>
      <c r="Q75" s="683"/>
    </row>
    <row r="76" spans="2:17" ht="15.75" customHeight="1" x14ac:dyDescent="0.35">
      <c r="B76" s="689" t="s">
        <v>378</v>
      </c>
      <c r="C76" s="698"/>
      <c r="D76" s="698"/>
      <c r="E76" s="852"/>
      <c r="F76" s="853"/>
      <c r="G76" s="683"/>
      <c r="H76" s="683"/>
      <c r="I76" s="683"/>
      <c r="J76" s="683"/>
      <c r="K76" s="683"/>
      <c r="L76" s="683"/>
      <c r="M76" s="683"/>
      <c r="N76" s="683"/>
      <c r="O76" s="683"/>
      <c r="P76" s="683"/>
      <c r="Q76" s="683"/>
    </row>
    <row r="77" spans="2:17" ht="15.75" customHeight="1" x14ac:dyDescent="0.35">
      <c r="B77" s="692"/>
      <c r="C77" s="854" t="s">
        <v>44</v>
      </c>
      <c r="D77" s="854" t="s">
        <v>62</v>
      </c>
      <c r="E77" s="855">
        <v>150</v>
      </c>
      <c r="F77" s="856">
        <v>150</v>
      </c>
      <c r="G77" s="683"/>
      <c r="H77" s="683"/>
      <c r="I77" s="683"/>
      <c r="J77" s="683"/>
      <c r="K77" s="683"/>
      <c r="L77" s="683"/>
      <c r="M77" s="683"/>
      <c r="N77" s="683"/>
      <c r="O77" s="683"/>
      <c r="P77" s="683"/>
      <c r="Q77" s="683"/>
    </row>
    <row r="78" spans="2:17" ht="15.75" customHeight="1" x14ac:dyDescent="0.35">
      <c r="B78" s="692"/>
      <c r="C78" s="854"/>
      <c r="D78" s="854" t="s">
        <v>63</v>
      </c>
      <c r="E78" s="855">
        <v>400</v>
      </c>
      <c r="F78" s="856">
        <v>450</v>
      </c>
      <c r="G78" s="683"/>
      <c r="H78" s="683"/>
      <c r="I78" s="683"/>
      <c r="J78" s="683"/>
      <c r="K78" s="683"/>
      <c r="L78" s="683"/>
      <c r="M78" s="683"/>
      <c r="N78" s="683"/>
      <c r="O78" s="683"/>
      <c r="P78" s="683"/>
      <c r="Q78" s="683"/>
    </row>
    <row r="79" spans="2:17" ht="15.6" customHeight="1" x14ac:dyDescent="0.35">
      <c r="B79" s="692"/>
      <c r="C79" s="854"/>
      <c r="D79" s="854" t="s">
        <v>50</v>
      </c>
      <c r="E79" s="855">
        <v>150</v>
      </c>
      <c r="F79" s="856">
        <v>105</v>
      </c>
      <c r="G79" s="683"/>
      <c r="H79" s="683"/>
      <c r="I79" s="683"/>
      <c r="J79" s="683"/>
      <c r="K79" s="683"/>
      <c r="L79" s="683"/>
      <c r="M79" s="683"/>
      <c r="N79" s="683"/>
      <c r="O79" s="683"/>
      <c r="P79" s="683"/>
      <c r="Q79" s="683"/>
    </row>
    <row r="80" spans="2:17" ht="15.75" customHeight="1" x14ac:dyDescent="0.35">
      <c r="B80" s="692"/>
      <c r="C80" s="854"/>
      <c r="D80" s="854" t="s">
        <v>343</v>
      </c>
      <c r="E80" s="855">
        <v>200</v>
      </c>
      <c r="F80" s="856">
        <v>80</v>
      </c>
      <c r="G80" s="683"/>
      <c r="H80" s="683"/>
      <c r="I80" s="683"/>
      <c r="J80" s="683"/>
      <c r="K80" s="683"/>
      <c r="L80" s="683"/>
      <c r="M80" s="683"/>
      <c r="N80" s="683"/>
      <c r="O80" s="683"/>
      <c r="P80" s="683"/>
      <c r="Q80" s="683"/>
    </row>
    <row r="81" spans="2:17" ht="15.75" customHeight="1" x14ac:dyDescent="0.35">
      <c r="B81" s="692"/>
      <c r="C81" s="854"/>
      <c r="D81" s="854" t="s">
        <v>68</v>
      </c>
      <c r="E81" s="855">
        <v>90</v>
      </c>
      <c r="F81" s="856" t="s">
        <v>609</v>
      </c>
      <c r="G81" s="683"/>
      <c r="H81" s="683"/>
      <c r="I81" s="683"/>
      <c r="J81" s="683"/>
      <c r="K81" s="683"/>
      <c r="L81" s="683"/>
      <c r="M81" s="683"/>
      <c r="N81" s="683"/>
      <c r="O81" s="683"/>
      <c r="P81" s="683"/>
      <c r="Q81" s="683"/>
    </row>
    <row r="82" spans="2:17" ht="15.75" customHeight="1" x14ac:dyDescent="0.35">
      <c r="B82" s="692"/>
      <c r="C82" s="854"/>
      <c r="D82" s="854" t="s">
        <v>597</v>
      </c>
      <c r="E82" s="855">
        <v>990</v>
      </c>
      <c r="F82" s="856">
        <v>785</v>
      </c>
      <c r="G82" s="683"/>
      <c r="H82" s="683"/>
      <c r="I82" s="683"/>
      <c r="J82" s="683"/>
      <c r="K82" s="683"/>
      <c r="L82" s="683"/>
      <c r="M82" s="683"/>
      <c r="N82" s="683"/>
      <c r="O82" s="683"/>
      <c r="P82" s="683"/>
      <c r="Q82" s="683"/>
    </row>
    <row r="83" spans="2:17" ht="15.75" customHeight="1" x14ac:dyDescent="0.35">
      <c r="B83" s="692"/>
      <c r="C83" s="854" t="s">
        <v>53</v>
      </c>
      <c r="D83" s="854" t="s">
        <v>598</v>
      </c>
      <c r="E83" s="857">
        <v>11.6</v>
      </c>
      <c r="F83" s="858">
        <v>11.6</v>
      </c>
      <c r="G83" s="683"/>
      <c r="H83" s="683"/>
      <c r="I83" s="683"/>
      <c r="J83" s="683"/>
      <c r="K83" s="683"/>
      <c r="L83" s="683"/>
      <c r="M83" s="683"/>
      <c r="N83" s="683"/>
      <c r="O83" s="683"/>
      <c r="P83" s="683"/>
      <c r="Q83" s="683"/>
    </row>
    <row r="84" spans="2:17" ht="15.75" customHeight="1" x14ac:dyDescent="0.35">
      <c r="B84" s="692"/>
      <c r="C84" s="854"/>
      <c r="D84" s="854" t="s">
        <v>610</v>
      </c>
      <c r="E84" s="855">
        <v>1509.2</v>
      </c>
      <c r="F84" s="856">
        <v>1276</v>
      </c>
      <c r="G84" s="683"/>
      <c r="H84" s="683"/>
      <c r="I84" s="683"/>
      <c r="J84" s="683"/>
      <c r="K84" s="683"/>
      <c r="L84" s="683"/>
      <c r="M84" s="683"/>
      <c r="N84" s="683"/>
      <c r="O84" s="683"/>
      <c r="P84" s="683"/>
      <c r="Q84" s="683"/>
    </row>
    <row r="85" spans="2:17" ht="15.75" customHeight="1" x14ac:dyDescent="0.35">
      <c r="B85" s="692"/>
      <c r="C85" s="854"/>
      <c r="D85" s="854" t="s">
        <v>611</v>
      </c>
      <c r="E85" s="855">
        <v>285.60000000000002</v>
      </c>
      <c r="F85" s="856">
        <v>285.60000000000002</v>
      </c>
      <c r="G85" s="683"/>
      <c r="H85" s="683"/>
      <c r="I85" s="683"/>
      <c r="J85" s="683"/>
      <c r="K85" s="683"/>
      <c r="L85" s="683"/>
      <c r="M85" s="683"/>
      <c r="N85" s="683"/>
      <c r="O85" s="683"/>
      <c r="P85" s="683"/>
      <c r="Q85" s="683"/>
    </row>
    <row r="86" spans="2:17" ht="15.75" customHeight="1" x14ac:dyDescent="0.35">
      <c r="B86" s="692"/>
      <c r="C86" s="854"/>
      <c r="D86" s="854" t="s">
        <v>600</v>
      </c>
      <c r="E86" s="855">
        <v>1794.8</v>
      </c>
      <c r="F86" s="856">
        <v>1561.6</v>
      </c>
      <c r="G86" s="683"/>
      <c r="H86" s="683"/>
      <c r="I86" s="683"/>
      <c r="J86" s="683"/>
      <c r="K86" s="683"/>
      <c r="L86" s="683"/>
      <c r="M86" s="683"/>
      <c r="N86" s="683"/>
      <c r="O86" s="683"/>
      <c r="P86" s="683"/>
      <c r="Q86" s="683"/>
    </row>
    <row r="87" spans="2:17" ht="15.75" customHeight="1" thickBot="1" x14ac:dyDescent="0.4">
      <c r="B87" s="693"/>
      <c r="C87" s="864" t="s">
        <v>214</v>
      </c>
      <c r="D87" s="864" t="s">
        <v>240</v>
      </c>
      <c r="E87" s="865">
        <v>804.8</v>
      </c>
      <c r="F87" s="866">
        <v>776.6</v>
      </c>
      <c r="G87" s="683"/>
      <c r="H87" s="683"/>
      <c r="I87" s="683"/>
      <c r="J87" s="683"/>
      <c r="K87" s="683"/>
      <c r="L87" s="683"/>
      <c r="M87" s="683"/>
      <c r="N87" s="683"/>
      <c r="O87" s="683"/>
      <c r="P87" s="683"/>
      <c r="Q87" s="683"/>
    </row>
    <row r="88" spans="2:17" ht="15.75" customHeight="1" x14ac:dyDescent="0.35">
      <c r="B88" s="689" t="s">
        <v>66</v>
      </c>
      <c r="C88" s="698"/>
      <c r="D88" s="698"/>
      <c r="E88" s="852"/>
      <c r="F88" s="853"/>
      <c r="G88" s="683"/>
      <c r="H88" s="683"/>
      <c r="I88" s="683"/>
      <c r="J88" s="683"/>
      <c r="K88" s="683"/>
      <c r="L88" s="683"/>
      <c r="M88" s="683"/>
      <c r="N88" s="683"/>
      <c r="O88" s="683"/>
      <c r="P88" s="683"/>
      <c r="Q88" s="683"/>
    </row>
    <row r="89" spans="2:17" ht="15.75" customHeight="1" x14ac:dyDescent="0.35">
      <c r="B89" s="692"/>
      <c r="C89" s="854" t="s">
        <v>44</v>
      </c>
      <c r="D89" s="854" t="s">
        <v>62</v>
      </c>
      <c r="E89" s="855">
        <v>175</v>
      </c>
      <c r="F89" s="856">
        <v>175</v>
      </c>
      <c r="G89" s="683"/>
      <c r="H89" s="683"/>
      <c r="I89" s="683"/>
      <c r="J89" s="683"/>
      <c r="K89" s="683"/>
      <c r="L89" s="683"/>
      <c r="M89" s="683"/>
      <c r="N89" s="683"/>
      <c r="O89" s="683"/>
      <c r="P89" s="683"/>
      <c r="Q89" s="683"/>
    </row>
    <row r="90" spans="2:17" ht="15.75" customHeight="1" x14ac:dyDescent="0.35">
      <c r="B90" s="692"/>
      <c r="C90" s="854"/>
      <c r="D90" s="854" t="s">
        <v>50</v>
      </c>
      <c r="E90" s="855">
        <v>290</v>
      </c>
      <c r="F90" s="856">
        <v>235</v>
      </c>
      <c r="G90" s="683"/>
      <c r="H90" s="683"/>
      <c r="I90" s="683"/>
      <c r="J90" s="683"/>
      <c r="K90" s="683"/>
      <c r="L90" s="683"/>
      <c r="M90" s="683"/>
      <c r="N90" s="683"/>
      <c r="O90" s="683"/>
      <c r="P90" s="683"/>
      <c r="Q90" s="683"/>
    </row>
    <row r="91" spans="2:17" ht="15.75" customHeight="1" x14ac:dyDescent="0.35">
      <c r="B91" s="692"/>
      <c r="C91" s="854"/>
      <c r="D91" s="854" t="s">
        <v>68</v>
      </c>
      <c r="E91" s="855">
        <v>60</v>
      </c>
      <c r="F91" s="856">
        <v>57</v>
      </c>
      <c r="G91" s="683"/>
      <c r="H91" s="683"/>
      <c r="I91" s="683"/>
      <c r="J91" s="683"/>
      <c r="K91" s="683"/>
      <c r="L91" s="683"/>
      <c r="M91" s="683"/>
      <c r="N91" s="683"/>
      <c r="O91" s="683"/>
      <c r="P91" s="683"/>
      <c r="Q91" s="683"/>
    </row>
    <row r="92" spans="2:17" ht="15.75" customHeight="1" x14ac:dyDescent="0.35">
      <c r="B92" s="692"/>
      <c r="C92" s="854"/>
      <c r="D92" s="854" t="s">
        <v>597</v>
      </c>
      <c r="E92" s="855">
        <v>525</v>
      </c>
      <c r="F92" s="856">
        <v>467</v>
      </c>
      <c r="G92" s="683"/>
      <c r="H92" s="683"/>
      <c r="I92" s="683"/>
      <c r="J92" s="683"/>
      <c r="K92" s="683"/>
      <c r="L92" s="683"/>
      <c r="M92" s="683"/>
      <c r="N92" s="683"/>
      <c r="O92" s="683"/>
      <c r="P92" s="683"/>
      <c r="Q92" s="683"/>
    </row>
    <row r="93" spans="2:17" ht="15.75" customHeight="1" x14ac:dyDescent="0.35">
      <c r="B93" s="692"/>
      <c r="C93" s="854" t="s">
        <v>53</v>
      </c>
      <c r="D93" s="854" t="s">
        <v>598</v>
      </c>
      <c r="E93" s="857">
        <v>7.6</v>
      </c>
      <c r="F93" s="858">
        <v>8</v>
      </c>
      <c r="G93" s="683"/>
      <c r="H93" s="683"/>
      <c r="I93" s="683"/>
      <c r="J93" s="683"/>
      <c r="K93" s="683"/>
      <c r="L93" s="683"/>
      <c r="M93" s="683"/>
      <c r="N93" s="683"/>
      <c r="O93" s="683"/>
      <c r="P93" s="683"/>
      <c r="Q93" s="683"/>
    </row>
    <row r="94" spans="2:17" ht="15.75" customHeight="1" x14ac:dyDescent="0.35">
      <c r="B94" s="692"/>
      <c r="C94" s="854"/>
      <c r="D94" s="854" t="s">
        <v>605</v>
      </c>
      <c r="E94" s="855">
        <v>150</v>
      </c>
      <c r="F94" s="856">
        <v>150</v>
      </c>
      <c r="G94" s="683"/>
      <c r="H94" s="683"/>
      <c r="I94" s="683"/>
      <c r="J94" s="683"/>
      <c r="K94" s="683"/>
      <c r="L94" s="683"/>
      <c r="M94" s="683"/>
      <c r="N94" s="683"/>
      <c r="O94" s="683"/>
      <c r="P94" s="683"/>
      <c r="Q94" s="683"/>
    </row>
    <row r="95" spans="2:17" ht="15.75" customHeight="1" x14ac:dyDescent="0.35">
      <c r="B95" s="692"/>
      <c r="C95" s="854"/>
      <c r="D95" s="854" t="s">
        <v>600</v>
      </c>
      <c r="E95" s="855">
        <v>1140</v>
      </c>
      <c r="F95" s="856">
        <v>1200</v>
      </c>
      <c r="G95" s="683"/>
      <c r="H95" s="683"/>
      <c r="I95" s="683"/>
      <c r="J95" s="683"/>
      <c r="K95" s="683"/>
      <c r="L95" s="683"/>
      <c r="M95" s="683"/>
      <c r="N95" s="683"/>
      <c r="O95" s="683"/>
      <c r="P95" s="683"/>
      <c r="Q95" s="683"/>
    </row>
    <row r="96" spans="2:17" ht="15.75" customHeight="1" thickBot="1" x14ac:dyDescent="0.4">
      <c r="B96" s="693"/>
      <c r="C96" s="864" t="s">
        <v>214</v>
      </c>
      <c r="D96" s="864" t="s">
        <v>240</v>
      </c>
      <c r="E96" s="865">
        <v>615</v>
      </c>
      <c r="F96" s="866">
        <v>733</v>
      </c>
      <c r="G96" s="683"/>
      <c r="H96" s="683"/>
      <c r="I96" s="683"/>
      <c r="J96" s="683"/>
      <c r="K96" s="683"/>
      <c r="L96" s="683"/>
      <c r="M96" s="683"/>
      <c r="N96" s="683"/>
      <c r="O96" s="683"/>
      <c r="P96" s="683"/>
      <c r="Q96" s="683"/>
    </row>
    <row r="97" spans="2:17" ht="15.75" customHeight="1" x14ac:dyDescent="0.35">
      <c r="B97" s="684"/>
      <c r="C97" s="871"/>
      <c r="D97" s="871"/>
      <c r="E97" s="872"/>
      <c r="F97" s="872"/>
      <c r="G97" s="683"/>
      <c r="H97" s="683"/>
      <c r="I97" s="683"/>
      <c r="J97" s="683"/>
      <c r="K97" s="683"/>
      <c r="L97" s="683"/>
      <c r="M97" s="683"/>
      <c r="N97" s="683"/>
      <c r="O97" s="683"/>
      <c r="P97" s="683"/>
      <c r="Q97" s="683"/>
    </row>
    <row r="98" spans="2:17" ht="15.75" customHeight="1" thickBot="1" x14ac:dyDescent="0.4">
      <c r="B98" s="684"/>
      <c r="C98" s="871"/>
      <c r="D98" s="871"/>
      <c r="E98" s="872"/>
      <c r="F98" s="872"/>
      <c r="G98" s="683"/>
      <c r="H98" s="683"/>
      <c r="I98" s="683"/>
      <c r="J98" s="683"/>
      <c r="K98" s="683"/>
      <c r="L98" s="683"/>
      <c r="M98" s="683"/>
      <c r="N98" s="683"/>
      <c r="O98" s="683"/>
      <c r="P98" s="683"/>
      <c r="Q98" s="683"/>
    </row>
    <row r="99" spans="2:17" ht="15.75" customHeight="1" x14ac:dyDescent="0.35">
      <c r="B99" s="694" t="s">
        <v>612</v>
      </c>
      <c r="C99" s="873" t="s">
        <v>6</v>
      </c>
      <c r="D99" s="859" t="s">
        <v>240</v>
      </c>
      <c r="E99" s="874">
        <v>4128.67</v>
      </c>
      <c r="F99" s="875">
        <v>3174.5</v>
      </c>
      <c r="G99" s="683"/>
      <c r="H99" s="683"/>
      <c r="I99" s="683"/>
      <c r="J99" s="683"/>
      <c r="K99" s="683"/>
      <c r="L99" s="683"/>
      <c r="M99" s="683"/>
      <c r="N99" s="683"/>
      <c r="O99" s="683"/>
      <c r="P99" s="683"/>
      <c r="Q99" s="683"/>
    </row>
    <row r="100" spans="2:17" ht="15.75" customHeight="1" x14ac:dyDescent="0.35">
      <c r="B100" s="695" t="s">
        <v>612</v>
      </c>
      <c r="C100" s="876" t="s">
        <v>7</v>
      </c>
      <c r="D100" s="854" t="s">
        <v>240</v>
      </c>
      <c r="E100" s="877">
        <v>4128.67</v>
      </c>
      <c r="F100" s="878">
        <v>3174.5</v>
      </c>
      <c r="G100" s="683"/>
      <c r="H100" s="683"/>
      <c r="I100" s="683"/>
      <c r="J100" s="683"/>
      <c r="K100" s="683"/>
      <c r="L100" s="683"/>
      <c r="M100" s="683"/>
      <c r="N100" s="683"/>
      <c r="O100" s="683"/>
      <c r="P100" s="683"/>
      <c r="Q100" s="683"/>
    </row>
    <row r="101" spans="2:17" ht="15.75" customHeight="1" x14ac:dyDescent="0.35">
      <c r="B101" s="695" t="s">
        <v>612</v>
      </c>
      <c r="C101" s="876" t="s">
        <v>8</v>
      </c>
      <c r="D101" s="854" t="s">
        <v>240</v>
      </c>
      <c r="E101" s="877">
        <v>4442</v>
      </c>
      <c r="F101" s="878">
        <v>3269</v>
      </c>
      <c r="G101" s="683"/>
      <c r="H101" s="683"/>
      <c r="I101" s="683"/>
      <c r="J101" s="683"/>
      <c r="K101" s="683"/>
      <c r="L101" s="683"/>
      <c r="M101" s="683"/>
      <c r="N101" s="683"/>
      <c r="O101" s="683"/>
      <c r="P101" s="683"/>
      <c r="Q101" s="683"/>
    </row>
    <row r="102" spans="2:17" ht="15.75" customHeight="1" x14ac:dyDescent="0.35">
      <c r="B102" s="695" t="s">
        <v>613</v>
      </c>
      <c r="C102" s="876" t="s">
        <v>6</v>
      </c>
      <c r="D102" s="854" t="s">
        <v>240</v>
      </c>
      <c r="E102" s="877">
        <v>2637.33</v>
      </c>
      <c r="F102" s="878">
        <v>2145</v>
      </c>
      <c r="G102" s="683"/>
      <c r="H102" s="683"/>
      <c r="I102" s="683"/>
      <c r="J102" s="683"/>
      <c r="K102" s="683"/>
      <c r="L102" s="683"/>
      <c r="M102" s="683"/>
      <c r="N102" s="683"/>
      <c r="O102" s="683"/>
      <c r="P102" s="683"/>
      <c r="Q102" s="683"/>
    </row>
    <row r="103" spans="2:17" ht="15.75" customHeight="1" x14ac:dyDescent="0.35">
      <c r="B103" s="695" t="s">
        <v>613</v>
      </c>
      <c r="C103" s="876" t="s">
        <v>7</v>
      </c>
      <c r="D103" s="854" t="s">
        <v>240</v>
      </c>
      <c r="E103" s="877">
        <v>2637.33</v>
      </c>
      <c r="F103" s="878">
        <v>2145</v>
      </c>
      <c r="G103" s="683"/>
      <c r="H103" s="683"/>
      <c r="I103" s="683"/>
      <c r="J103" s="683"/>
      <c r="K103" s="683"/>
      <c r="L103" s="683"/>
      <c r="M103" s="683"/>
      <c r="N103" s="683"/>
      <c r="O103" s="683"/>
      <c r="P103" s="683"/>
      <c r="Q103" s="683"/>
    </row>
    <row r="104" spans="2:17" ht="15.75" customHeight="1" x14ac:dyDescent="0.35">
      <c r="B104" s="695" t="s">
        <v>613</v>
      </c>
      <c r="C104" s="876" t="s">
        <v>8</v>
      </c>
      <c r="D104" s="854" t="s">
        <v>240</v>
      </c>
      <c r="E104" s="877">
        <v>2234</v>
      </c>
      <c r="F104" s="878">
        <v>1632.5</v>
      </c>
      <c r="G104" s="683"/>
      <c r="H104" s="683"/>
      <c r="I104" s="683"/>
      <c r="J104" s="683"/>
      <c r="K104" s="683"/>
      <c r="L104" s="683"/>
      <c r="M104" s="683"/>
      <c r="N104" s="683"/>
      <c r="O104" s="683"/>
      <c r="P104" s="683"/>
      <c r="Q104" s="683"/>
    </row>
    <row r="105" spans="2:17" ht="15.75" customHeight="1" x14ac:dyDescent="0.35">
      <c r="B105" s="695" t="s">
        <v>614</v>
      </c>
      <c r="C105" s="876" t="s">
        <v>6</v>
      </c>
      <c r="D105" s="854" t="s">
        <v>240</v>
      </c>
      <c r="E105" s="877">
        <v>1167</v>
      </c>
      <c r="F105" s="878">
        <v>974.6</v>
      </c>
      <c r="G105" s="683"/>
      <c r="H105" s="683"/>
      <c r="I105" s="683"/>
      <c r="J105" s="683"/>
      <c r="K105" s="683"/>
      <c r="L105" s="683"/>
      <c r="M105" s="683"/>
      <c r="N105" s="683"/>
      <c r="O105" s="683"/>
      <c r="P105" s="683"/>
      <c r="Q105" s="683"/>
    </row>
    <row r="106" spans="2:17" ht="15.75" customHeight="1" x14ac:dyDescent="0.35">
      <c r="B106" s="695" t="s">
        <v>614</v>
      </c>
      <c r="C106" s="876" t="s">
        <v>7</v>
      </c>
      <c r="D106" s="854" t="s">
        <v>240</v>
      </c>
      <c r="E106" s="877">
        <v>1167</v>
      </c>
      <c r="F106" s="878">
        <v>974.6</v>
      </c>
      <c r="G106" s="683"/>
      <c r="H106" s="683"/>
      <c r="I106" s="683"/>
      <c r="J106" s="683"/>
      <c r="K106" s="683"/>
      <c r="L106" s="683"/>
      <c r="M106" s="683"/>
      <c r="N106" s="683"/>
      <c r="O106" s="683"/>
      <c r="P106" s="683"/>
      <c r="Q106" s="683"/>
    </row>
    <row r="107" spans="2:17" ht="15.75" customHeight="1" thickBot="1" x14ac:dyDescent="0.4">
      <c r="B107" s="696" t="s">
        <v>614</v>
      </c>
      <c r="C107" s="879" t="s">
        <v>8</v>
      </c>
      <c r="D107" s="880" t="s">
        <v>240</v>
      </c>
      <c r="E107" s="881">
        <v>961</v>
      </c>
      <c r="F107" s="882">
        <v>694.33</v>
      </c>
      <c r="G107" s="683"/>
      <c r="H107" s="683"/>
      <c r="I107" s="683"/>
      <c r="J107" s="683"/>
      <c r="K107" s="683"/>
      <c r="L107" s="683"/>
      <c r="M107" s="683"/>
      <c r="N107" s="683"/>
      <c r="O107" s="683"/>
      <c r="P107" s="683"/>
      <c r="Q107" s="683"/>
    </row>
    <row r="108" spans="2:17" ht="15.75" customHeight="1" thickBot="1" x14ac:dyDescent="0.4">
      <c r="B108" s="684"/>
      <c r="C108" s="871"/>
      <c r="D108" s="871"/>
      <c r="E108" s="872"/>
      <c r="F108" s="872"/>
      <c r="G108" s="683"/>
      <c r="H108" s="683"/>
      <c r="I108" s="683"/>
      <c r="J108" s="683"/>
      <c r="K108" s="683"/>
      <c r="L108" s="683"/>
      <c r="M108" s="683"/>
      <c r="N108" s="683"/>
      <c r="O108" s="683"/>
      <c r="P108" s="683"/>
      <c r="Q108" s="683"/>
    </row>
    <row r="109" spans="2:17" ht="15.75" customHeight="1" thickBot="1" x14ac:dyDescent="0.4">
      <c r="B109" s="697" t="s">
        <v>21</v>
      </c>
      <c r="C109" s="883"/>
      <c r="D109" s="884" t="s">
        <v>240</v>
      </c>
      <c r="E109" s="885">
        <v>3062.4</v>
      </c>
      <c r="F109" s="886">
        <v>2594</v>
      </c>
      <c r="G109" s="683"/>
      <c r="H109" s="683"/>
      <c r="I109" s="683"/>
      <c r="J109" s="683"/>
      <c r="K109" s="683"/>
      <c r="L109" s="683"/>
      <c r="M109" s="683"/>
      <c r="N109" s="683"/>
      <c r="O109" s="683"/>
      <c r="P109" s="683"/>
      <c r="Q109" s="683"/>
    </row>
    <row r="110" spans="2:17" ht="15.75" customHeight="1" thickBot="1" x14ac:dyDescent="0.4">
      <c r="B110" s="684"/>
      <c r="C110" s="871"/>
      <c r="D110" s="871"/>
      <c r="E110" s="872"/>
      <c r="F110" s="872"/>
      <c r="G110" s="683"/>
      <c r="H110" s="683"/>
      <c r="I110" s="683"/>
      <c r="J110" s="683"/>
      <c r="K110" s="683"/>
      <c r="L110" s="683"/>
      <c r="M110" s="683"/>
      <c r="N110" s="683"/>
      <c r="O110" s="683"/>
      <c r="P110" s="683"/>
      <c r="Q110" s="683"/>
    </row>
    <row r="111" spans="2:17" ht="15.75" customHeight="1" x14ac:dyDescent="0.35">
      <c r="B111" s="694" t="s">
        <v>14</v>
      </c>
      <c r="C111" s="873" t="s">
        <v>5</v>
      </c>
      <c r="D111" s="698" t="s">
        <v>240</v>
      </c>
      <c r="E111" s="874" t="s">
        <v>609</v>
      </c>
      <c r="F111" s="875" t="s">
        <v>609</v>
      </c>
      <c r="G111" s="683"/>
      <c r="H111" s="683"/>
      <c r="I111" s="683"/>
      <c r="J111" s="683"/>
      <c r="K111" s="683"/>
      <c r="L111" s="683"/>
      <c r="M111" s="683"/>
      <c r="N111" s="683"/>
      <c r="O111" s="683"/>
      <c r="P111" s="683"/>
      <c r="Q111" s="683"/>
    </row>
    <row r="112" spans="2:17" ht="15.75" customHeight="1" x14ac:dyDescent="0.35">
      <c r="B112" s="695"/>
      <c r="C112" s="876" t="s">
        <v>6</v>
      </c>
      <c r="D112" s="686" t="s">
        <v>240</v>
      </c>
      <c r="E112" s="877">
        <v>2644.33</v>
      </c>
      <c r="F112" s="878">
        <v>2098.0300000000002</v>
      </c>
      <c r="G112" s="683"/>
      <c r="H112" s="683"/>
      <c r="I112" s="683"/>
      <c r="J112" s="683"/>
      <c r="K112" s="683"/>
      <c r="L112" s="683"/>
      <c r="M112" s="683"/>
      <c r="N112" s="683"/>
      <c r="O112" s="683"/>
      <c r="P112" s="683"/>
      <c r="Q112" s="683"/>
    </row>
    <row r="113" spans="2:17" ht="15.75" customHeight="1" x14ac:dyDescent="0.35">
      <c r="B113" s="695"/>
      <c r="C113" s="876" t="s">
        <v>7</v>
      </c>
      <c r="D113" s="686" t="s">
        <v>240</v>
      </c>
      <c r="E113" s="877">
        <v>2644.33</v>
      </c>
      <c r="F113" s="878">
        <v>2098.0300000000002</v>
      </c>
      <c r="G113" s="683"/>
      <c r="H113" s="683"/>
      <c r="I113" s="683"/>
      <c r="J113" s="683"/>
      <c r="K113" s="683"/>
      <c r="L113" s="683"/>
      <c r="M113" s="683"/>
      <c r="N113" s="683"/>
      <c r="O113" s="683"/>
      <c r="P113" s="683"/>
      <c r="Q113" s="683"/>
    </row>
    <row r="114" spans="2:17" ht="15.75" customHeight="1" thickBot="1" x14ac:dyDescent="0.4">
      <c r="B114" s="696"/>
      <c r="C114" s="879" t="s">
        <v>8</v>
      </c>
      <c r="D114" s="880" t="s">
        <v>240</v>
      </c>
      <c r="E114" s="881">
        <v>2545.67</v>
      </c>
      <c r="F114" s="882">
        <v>1865.28</v>
      </c>
      <c r="G114" s="683"/>
      <c r="H114" s="683"/>
      <c r="I114" s="683"/>
      <c r="J114" s="683"/>
      <c r="K114" s="683"/>
      <c r="L114" s="683"/>
      <c r="M114" s="683"/>
      <c r="N114" s="683"/>
      <c r="O114" s="683"/>
      <c r="P114" s="683"/>
      <c r="Q114" s="683"/>
    </row>
    <row r="115" spans="2:17" ht="15.75" customHeight="1" thickBot="1" x14ac:dyDescent="0.4">
      <c r="B115" s="684"/>
      <c r="C115" s="871"/>
      <c r="D115" s="871"/>
      <c r="E115" s="872"/>
      <c r="F115" s="872"/>
      <c r="G115" s="683"/>
      <c r="H115" s="683"/>
      <c r="I115" s="683"/>
      <c r="J115" s="683"/>
      <c r="K115" s="683"/>
      <c r="L115" s="683"/>
      <c r="M115" s="683"/>
      <c r="N115" s="683"/>
      <c r="O115" s="683"/>
      <c r="P115" s="683"/>
      <c r="Q115" s="683"/>
    </row>
    <row r="116" spans="2:17" ht="15.75" customHeight="1" x14ac:dyDescent="0.35">
      <c r="B116" s="694" t="s">
        <v>17</v>
      </c>
      <c r="C116" s="873"/>
      <c r="D116" s="873" t="s">
        <v>312</v>
      </c>
      <c r="E116" s="874">
        <v>452</v>
      </c>
      <c r="F116" s="875">
        <v>242.9</v>
      </c>
      <c r="G116" s="683"/>
      <c r="H116" s="683"/>
      <c r="I116" s="683"/>
      <c r="J116" s="683"/>
      <c r="K116" s="683"/>
      <c r="L116" s="683"/>
      <c r="M116" s="683"/>
      <c r="N116" s="683"/>
      <c r="O116" s="683"/>
      <c r="P116" s="683"/>
      <c r="Q116" s="683"/>
    </row>
    <row r="117" spans="2:17" ht="15.75" customHeight="1" x14ac:dyDescent="0.35">
      <c r="B117" s="695" t="s">
        <v>18</v>
      </c>
      <c r="C117" s="876"/>
      <c r="D117" s="876" t="s">
        <v>312</v>
      </c>
      <c r="E117" s="877">
        <v>456.23</v>
      </c>
      <c r="F117" s="878">
        <v>354.7</v>
      </c>
      <c r="G117" s="683"/>
      <c r="H117" s="683"/>
      <c r="I117" s="683"/>
      <c r="J117" s="683"/>
      <c r="K117" s="683"/>
      <c r="L117" s="683"/>
      <c r="M117" s="683"/>
      <c r="N117" s="683"/>
      <c r="O117" s="683"/>
      <c r="P117" s="683"/>
      <c r="Q117" s="683"/>
    </row>
    <row r="118" spans="2:17" ht="15.75" customHeight="1" x14ac:dyDescent="0.35">
      <c r="B118" s="695" t="s">
        <v>615</v>
      </c>
      <c r="C118" s="876"/>
      <c r="D118" s="876" t="s">
        <v>312</v>
      </c>
      <c r="E118" s="877">
        <v>454.11</v>
      </c>
      <c r="F118" s="878">
        <v>298.8</v>
      </c>
      <c r="G118" s="683"/>
      <c r="H118" s="683"/>
      <c r="I118" s="683"/>
      <c r="J118" s="683"/>
      <c r="K118" s="683"/>
      <c r="L118" s="683"/>
      <c r="M118" s="683"/>
      <c r="N118" s="683"/>
      <c r="O118" s="683"/>
      <c r="P118" s="683"/>
      <c r="Q118" s="683"/>
    </row>
    <row r="119" spans="2:17" ht="15.75" customHeight="1" thickBot="1" x14ac:dyDescent="0.4">
      <c r="B119" s="696" t="s">
        <v>141</v>
      </c>
      <c r="C119" s="879"/>
      <c r="D119" s="879" t="s">
        <v>312</v>
      </c>
      <c r="E119" s="881">
        <v>307.95</v>
      </c>
      <c r="F119" s="882">
        <v>389</v>
      </c>
      <c r="G119" s="683"/>
      <c r="H119" s="683"/>
      <c r="I119" s="683"/>
      <c r="J119" s="683"/>
      <c r="K119" s="683"/>
      <c r="L119" s="683"/>
      <c r="M119" s="683"/>
      <c r="N119" s="683"/>
      <c r="O119" s="683"/>
      <c r="P119" s="683"/>
      <c r="Q119" s="683"/>
    </row>
    <row r="120" spans="2:17" ht="15.75" customHeight="1" x14ac:dyDescent="0.35">
      <c r="B120" s="684"/>
      <c r="C120" s="871"/>
      <c r="D120" s="871"/>
      <c r="E120" s="872"/>
      <c r="F120" s="872"/>
      <c r="G120" s="683"/>
      <c r="H120" s="683"/>
      <c r="I120" s="683"/>
      <c r="J120" s="683"/>
      <c r="K120" s="683"/>
      <c r="L120" s="683"/>
      <c r="M120" s="683"/>
      <c r="N120" s="683"/>
      <c r="O120" s="683"/>
      <c r="P120" s="683"/>
      <c r="Q120" s="683"/>
    </row>
    <row r="121" spans="2:17" ht="15.75" customHeight="1" thickBot="1" x14ac:dyDescent="0.4">
      <c r="B121" s="684"/>
      <c r="C121" s="871"/>
      <c r="D121" s="871"/>
      <c r="E121" s="872"/>
      <c r="F121" s="872"/>
      <c r="G121" s="683"/>
      <c r="H121" s="683"/>
      <c r="I121" s="683"/>
      <c r="J121" s="683"/>
      <c r="K121" s="683"/>
      <c r="L121" s="683"/>
      <c r="M121" s="683"/>
      <c r="N121" s="683"/>
      <c r="O121" s="683"/>
      <c r="P121" s="683"/>
      <c r="Q121" s="683"/>
    </row>
    <row r="122" spans="2:17" ht="15.75" customHeight="1" x14ac:dyDescent="0.35">
      <c r="B122" s="694" t="s">
        <v>616</v>
      </c>
      <c r="C122" s="873"/>
      <c r="D122" s="873" t="s">
        <v>617</v>
      </c>
      <c r="E122" s="887">
        <v>0.37</v>
      </c>
      <c r="F122" s="888">
        <v>0.44</v>
      </c>
      <c r="G122" s="683"/>
      <c r="H122" s="683"/>
      <c r="I122" s="683"/>
      <c r="J122" s="683"/>
      <c r="K122" s="683"/>
      <c r="L122" s="683"/>
      <c r="M122" s="683"/>
      <c r="N122" s="683"/>
      <c r="O122" s="683"/>
      <c r="P122" s="683"/>
      <c r="Q122" s="683"/>
    </row>
    <row r="123" spans="2:17" ht="15.75" customHeight="1" thickBot="1" x14ac:dyDescent="0.4">
      <c r="B123" s="696"/>
      <c r="C123" s="879"/>
      <c r="D123" s="879" t="s">
        <v>618</v>
      </c>
      <c r="E123" s="881">
        <v>558</v>
      </c>
      <c r="F123" s="882">
        <v>640</v>
      </c>
      <c r="G123" s="683"/>
      <c r="H123" s="683"/>
      <c r="I123" s="683"/>
      <c r="J123" s="683"/>
      <c r="K123" s="683"/>
      <c r="L123" s="683"/>
      <c r="M123" s="683"/>
      <c r="N123" s="683"/>
      <c r="O123" s="683"/>
      <c r="P123" s="683"/>
      <c r="Q123" s="683"/>
    </row>
    <row r="124" spans="2:17" ht="15.75" customHeight="1" x14ac:dyDescent="0.35">
      <c r="B124" s="684"/>
      <c r="C124" s="871"/>
      <c r="D124" s="871"/>
      <c r="E124" s="871"/>
      <c r="F124" s="871"/>
      <c r="G124" s="683"/>
      <c r="H124" s="683"/>
      <c r="I124" s="683"/>
      <c r="J124" s="683"/>
      <c r="K124" s="683"/>
      <c r="L124" s="683"/>
      <c r="M124" s="683"/>
      <c r="N124" s="683"/>
      <c r="O124" s="683"/>
      <c r="P124" s="683"/>
      <c r="Q124" s="683"/>
    </row>
    <row r="125" spans="2:17" ht="15.75" customHeight="1" x14ac:dyDescent="0.35">
      <c r="B125" s="684"/>
      <c r="C125" s="871"/>
      <c r="D125" s="871"/>
      <c r="E125" s="871"/>
      <c r="F125" s="871"/>
      <c r="G125" s="683"/>
      <c r="H125" s="683"/>
      <c r="I125" s="683"/>
      <c r="J125" s="683"/>
      <c r="K125" s="683"/>
      <c r="L125" s="683"/>
      <c r="M125" s="683"/>
      <c r="N125" s="683"/>
      <c r="O125" s="683"/>
      <c r="P125" s="683"/>
      <c r="Q125" s="683"/>
    </row>
    <row r="126" spans="2:17" ht="15.75" customHeight="1" x14ac:dyDescent="0.35">
      <c r="B126" s="684"/>
      <c r="C126" s="871"/>
      <c r="D126" s="871"/>
      <c r="E126" s="871"/>
      <c r="F126" s="871"/>
      <c r="G126" s="683"/>
      <c r="H126" s="683"/>
      <c r="I126" s="683"/>
      <c r="J126" s="683"/>
      <c r="K126" s="683"/>
      <c r="L126" s="683"/>
      <c r="M126" s="683"/>
      <c r="N126" s="683"/>
      <c r="O126" s="683"/>
      <c r="P126" s="683"/>
      <c r="Q126" s="683"/>
    </row>
    <row r="127" spans="2:17" ht="15.75" customHeight="1" x14ac:dyDescent="0.35">
      <c r="B127" s="684"/>
      <c r="C127" s="871"/>
      <c r="D127" s="871"/>
      <c r="E127" s="871"/>
      <c r="F127" s="871"/>
      <c r="G127" s="683"/>
      <c r="H127" s="683"/>
      <c r="I127" s="683"/>
      <c r="J127" s="683"/>
      <c r="K127" s="683"/>
      <c r="L127" s="683"/>
      <c r="M127" s="683"/>
      <c r="N127" s="683"/>
      <c r="O127" s="683"/>
      <c r="P127" s="683"/>
      <c r="Q127" s="683"/>
    </row>
    <row r="128" spans="2:17" ht="15.75" customHeight="1" x14ac:dyDescent="0.35">
      <c r="B128" s="684"/>
      <c r="C128" s="871"/>
      <c r="D128" s="871"/>
      <c r="E128" s="871"/>
      <c r="F128" s="871"/>
      <c r="G128" s="683"/>
      <c r="H128" s="683"/>
      <c r="I128" s="683"/>
      <c r="J128" s="683"/>
      <c r="K128" s="683"/>
      <c r="L128" s="683"/>
      <c r="M128" s="683"/>
      <c r="N128" s="683"/>
      <c r="O128" s="683"/>
      <c r="P128" s="683"/>
      <c r="Q128" s="683"/>
    </row>
    <row r="129" spans="2:17" ht="15.75" customHeight="1" x14ac:dyDescent="0.35">
      <c r="B129" s="684"/>
      <c r="C129" s="871"/>
      <c r="D129" s="871"/>
      <c r="E129" s="871"/>
      <c r="F129" s="871"/>
      <c r="G129" s="683"/>
      <c r="H129" s="683"/>
      <c r="I129" s="683"/>
      <c r="J129" s="683"/>
      <c r="K129" s="683"/>
      <c r="L129" s="683"/>
      <c r="M129" s="683"/>
      <c r="N129" s="683"/>
      <c r="O129" s="683"/>
      <c r="P129" s="683"/>
      <c r="Q129" s="683"/>
    </row>
    <row r="130" spans="2:17" ht="15.75" customHeight="1" x14ac:dyDescent="0.35">
      <c r="B130" s="684"/>
      <c r="C130" s="871"/>
      <c r="D130" s="871"/>
      <c r="E130" s="871"/>
      <c r="F130" s="871"/>
      <c r="G130" s="683"/>
      <c r="H130" s="683"/>
      <c r="I130" s="683"/>
      <c r="J130" s="683"/>
      <c r="K130" s="683"/>
      <c r="L130" s="683"/>
      <c r="M130" s="683"/>
      <c r="N130" s="683"/>
      <c r="O130" s="683"/>
      <c r="P130" s="683"/>
      <c r="Q130" s="683"/>
    </row>
    <row r="131" spans="2:17" ht="15.75" customHeight="1" x14ac:dyDescent="0.35">
      <c r="B131" s="684"/>
      <c r="C131" s="871"/>
      <c r="D131" s="871"/>
      <c r="E131" s="871"/>
      <c r="F131" s="871"/>
      <c r="G131" s="683"/>
      <c r="H131" s="683"/>
      <c r="I131" s="683"/>
      <c r="J131" s="683"/>
      <c r="K131" s="683"/>
      <c r="L131" s="683"/>
      <c r="M131" s="683"/>
      <c r="N131" s="683"/>
      <c r="O131" s="683"/>
      <c r="P131" s="683"/>
      <c r="Q131" s="683"/>
    </row>
    <row r="132" spans="2:17" ht="15.75" customHeight="1" x14ac:dyDescent="0.35">
      <c r="B132" s="684"/>
      <c r="C132" s="871"/>
      <c r="D132" s="871"/>
      <c r="E132" s="871"/>
      <c r="F132" s="871"/>
      <c r="G132" s="683"/>
      <c r="H132" s="683"/>
      <c r="I132" s="683"/>
      <c r="J132" s="683"/>
      <c r="K132" s="683"/>
      <c r="L132" s="683"/>
      <c r="M132" s="683"/>
      <c r="N132" s="683"/>
      <c r="O132" s="683"/>
      <c r="P132" s="683"/>
      <c r="Q132" s="683"/>
    </row>
    <row r="133" spans="2:17" ht="15.75" customHeight="1" x14ac:dyDescent="0.35">
      <c r="B133" s="684"/>
      <c r="C133" s="871"/>
      <c r="D133" s="871"/>
      <c r="E133" s="871"/>
      <c r="F133" s="871"/>
      <c r="G133" s="683"/>
      <c r="H133" s="683"/>
      <c r="I133" s="683"/>
      <c r="J133" s="683"/>
      <c r="K133" s="683"/>
      <c r="L133" s="683"/>
      <c r="M133" s="683"/>
      <c r="N133" s="683"/>
      <c r="O133" s="683"/>
      <c r="P133" s="683"/>
      <c r="Q133" s="683"/>
    </row>
    <row r="134" spans="2:17" ht="15.75" customHeight="1" x14ac:dyDescent="0.35">
      <c r="B134" s="684"/>
      <c r="C134" s="871"/>
      <c r="D134" s="871"/>
      <c r="E134" s="871"/>
      <c r="F134" s="871"/>
      <c r="G134" s="683"/>
      <c r="H134" s="683"/>
      <c r="I134" s="683"/>
      <c r="J134" s="683"/>
      <c r="K134" s="683"/>
      <c r="L134" s="683"/>
      <c r="M134" s="683"/>
      <c r="N134" s="683"/>
      <c r="O134" s="683"/>
      <c r="P134" s="683"/>
      <c r="Q134" s="683"/>
    </row>
    <row r="135" spans="2:17" ht="15.75" customHeight="1" x14ac:dyDescent="0.35">
      <c r="B135" s="684"/>
      <c r="C135" s="871"/>
      <c r="D135" s="871"/>
      <c r="E135" s="871"/>
      <c r="F135" s="871"/>
      <c r="G135" s="683"/>
      <c r="H135" s="683"/>
      <c r="I135" s="683"/>
      <c r="J135" s="683"/>
      <c r="K135" s="683"/>
      <c r="L135" s="683"/>
      <c r="M135" s="683"/>
      <c r="N135" s="683"/>
      <c r="O135" s="683"/>
      <c r="P135" s="683"/>
      <c r="Q135" s="683"/>
    </row>
    <row r="136" spans="2:17" ht="15.75" customHeight="1" x14ac:dyDescent="0.35">
      <c r="B136" s="684"/>
      <c r="C136" s="871"/>
      <c r="D136" s="871"/>
      <c r="E136" s="871"/>
      <c r="F136" s="871"/>
      <c r="G136" s="683"/>
      <c r="H136" s="683"/>
      <c r="I136" s="683"/>
      <c r="J136" s="683"/>
      <c r="K136" s="683"/>
      <c r="L136" s="683"/>
      <c r="M136" s="683"/>
      <c r="N136" s="683"/>
      <c r="O136" s="683"/>
      <c r="P136" s="683"/>
      <c r="Q136" s="683"/>
    </row>
    <row r="137" spans="2:17" ht="15.75" customHeight="1" x14ac:dyDescent="0.35">
      <c r="B137" s="684"/>
      <c r="C137" s="871"/>
      <c r="D137" s="871"/>
      <c r="E137" s="871"/>
      <c r="F137" s="871"/>
      <c r="G137" s="683"/>
      <c r="H137" s="683"/>
      <c r="I137" s="683"/>
      <c r="J137" s="683"/>
      <c r="K137" s="683"/>
      <c r="L137" s="683"/>
      <c r="M137" s="683"/>
      <c r="N137" s="683"/>
      <c r="O137" s="683"/>
      <c r="P137" s="683"/>
      <c r="Q137" s="683"/>
    </row>
    <row r="138" spans="2:17" ht="15.75" customHeight="1" x14ac:dyDescent="0.35">
      <c r="B138" s="684"/>
      <c r="C138" s="871"/>
      <c r="D138" s="871"/>
      <c r="E138" s="871"/>
      <c r="F138" s="871"/>
      <c r="G138" s="683"/>
      <c r="H138" s="683"/>
      <c r="I138" s="683"/>
      <c r="J138" s="683"/>
      <c r="K138" s="683"/>
      <c r="L138" s="683"/>
      <c r="M138" s="683"/>
      <c r="N138" s="683"/>
      <c r="O138" s="683"/>
      <c r="P138" s="683"/>
      <c r="Q138" s="683"/>
    </row>
    <row r="139" spans="2:17" ht="15.75" customHeight="1" x14ac:dyDescent="0.35">
      <c r="B139" s="684"/>
      <c r="C139" s="871"/>
      <c r="D139" s="871"/>
      <c r="E139" s="871"/>
      <c r="F139" s="871"/>
      <c r="G139" s="683"/>
      <c r="H139" s="683"/>
      <c r="I139" s="683"/>
      <c r="J139" s="683"/>
      <c r="K139" s="683"/>
      <c r="L139" s="683"/>
      <c r="M139" s="683"/>
      <c r="N139" s="683"/>
      <c r="O139" s="683"/>
      <c r="P139" s="683"/>
      <c r="Q139" s="683"/>
    </row>
    <row r="140" spans="2:17" ht="15.75" customHeight="1" x14ac:dyDescent="0.35">
      <c r="B140" s="684"/>
      <c r="C140" s="871"/>
      <c r="D140" s="871"/>
      <c r="E140" s="871"/>
      <c r="F140" s="871"/>
      <c r="G140" s="683"/>
      <c r="H140" s="683"/>
      <c r="I140" s="683"/>
      <c r="J140" s="683"/>
      <c r="K140" s="683"/>
      <c r="L140" s="683"/>
      <c r="M140" s="683"/>
      <c r="N140" s="683"/>
      <c r="O140" s="683"/>
      <c r="P140" s="683"/>
      <c r="Q140" s="683"/>
    </row>
    <row r="141" spans="2:17" ht="15.75" customHeight="1" x14ac:dyDescent="0.35">
      <c r="B141" s="684"/>
      <c r="C141" s="871"/>
      <c r="D141" s="871"/>
      <c r="E141" s="871"/>
      <c r="F141" s="871"/>
      <c r="G141" s="683"/>
      <c r="H141" s="683"/>
      <c r="I141" s="683"/>
      <c r="J141" s="683"/>
      <c r="K141" s="683"/>
      <c r="L141" s="683"/>
      <c r="M141" s="683"/>
      <c r="N141" s="683"/>
      <c r="O141" s="683"/>
      <c r="P141" s="683"/>
      <c r="Q141" s="683"/>
    </row>
    <row r="142" spans="2:17" ht="15.75" customHeight="1" x14ac:dyDescent="0.35">
      <c r="B142" s="684"/>
      <c r="C142" s="871"/>
      <c r="D142" s="871"/>
      <c r="E142" s="871"/>
      <c r="F142" s="871"/>
      <c r="G142" s="683"/>
      <c r="H142" s="683"/>
      <c r="I142" s="683"/>
      <c r="J142" s="683"/>
      <c r="K142" s="683"/>
      <c r="L142" s="683"/>
      <c r="M142" s="683"/>
      <c r="N142" s="683"/>
      <c r="O142" s="683"/>
      <c r="P142" s="683"/>
      <c r="Q142" s="683"/>
    </row>
    <row r="143" spans="2:17" ht="15.75" customHeight="1" x14ac:dyDescent="0.35">
      <c r="B143" s="684"/>
      <c r="C143" s="871"/>
      <c r="D143" s="871"/>
      <c r="E143" s="871"/>
      <c r="F143" s="871"/>
      <c r="G143" s="683"/>
      <c r="H143" s="683"/>
      <c r="I143" s="683"/>
      <c r="J143" s="683"/>
      <c r="K143" s="683"/>
      <c r="L143" s="683"/>
      <c r="M143" s="683"/>
      <c r="N143" s="683"/>
      <c r="O143" s="683"/>
      <c r="P143" s="683"/>
      <c r="Q143" s="683"/>
    </row>
    <row r="144" spans="2:17" ht="15.75" customHeight="1" x14ac:dyDescent="0.35">
      <c r="B144" s="684"/>
      <c r="C144" s="871"/>
      <c r="D144" s="871"/>
      <c r="E144" s="871"/>
      <c r="F144" s="871"/>
      <c r="G144" s="683"/>
      <c r="H144" s="683"/>
      <c r="I144" s="683"/>
      <c r="J144" s="683"/>
      <c r="K144" s="683"/>
      <c r="L144" s="683"/>
      <c r="M144" s="683"/>
      <c r="N144" s="683"/>
      <c r="O144" s="683"/>
      <c r="P144" s="683"/>
      <c r="Q144" s="683"/>
    </row>
    <row r="145" spans="2:17" ht="15.75" customHeight="1" x14ac:dyDescent="0.35">
      <c r="B145" s="684"/>
      <c r="C145" s="871"/>
      <c r="D145" s="871"/>
      <c r="E145" s="871"/>
      <c r="F145" s="871"/>
      <c r="G145" s="683"/>
      <c r="H145" s="683"/>
      <c r="I145" s="683"/>
      <c r="J145" s="683"/>
      <c r="K145" s="683"/>
      <c r="L145" s="683"/>
      <c r="M145" s="683"/>
      <c r="N145" s="683"/>
      <c r="O145" s="683"/>
      <c r="P145" s="683"/>
      <c r="Q145" s="683"/>
    </row>
    <row r="146" spans="2:17" ht="15.75" customHeight="1" x14ac:dyDescent="0.35">
      <c r="B146" s="684"/>
      <c r="C146" s="871"/>
      <c r="D146" s="871"/>
      <c r="E146" s="871"/>
      <c r="F146" s="871"/>
      <c r="G146" s="683"/>
      <c r="H146" s="683"/>
      <c r="I146" s="683"/>
      <c r="J146" s="683"/>
      <c r="K146" s="683"/>
      <c r="L146" s="683"/>
      <c r="M146" s="683"/>
      <c r="N146" s="683"/>
      <c r="O146" s="683"/>
      <c r="P146" s="683"/>
      <c r="Q146" s="683"/>
    </row>
    <row r="147" spans="2:17" ht="15.75" customHeight="1" x14ac:dyDescent="0.35">
      <c r="B147" s="684"/>
      <c r="C147" s="871"/>
      <c r="D147" s="871"/>
      <c r="E147" s="871"/>
      <c r="F147" s="871"/>
      <c r="G147" s="683"/>
      <c r="H147" s="683"/>
      <c r="I147" s="683"/>
      <c r="J147" s="683"/>
      <c r="K147" s="683"/>
      <c r="L147" s="683"/>
      <c r="M147" s="683"/>
      <c r="N147" s="683"/>
      <c r="O147" s="683"/>
      <c r="P147" s="683"/>
      <c r="Q147" s="683"/>
    </row>
    <row r="148" spans="2:17" ht="15.75" customHeight="1" x14ac:dyDescent="0.35">
      <c r="B148" s="684"/>
      <c r="C148" s="871"/>
      <c r="D148" s="871"/>
      <c r="E148" s="871"/>
      <c r="F148" s="871"/>
      <c r="G148" s="683"/>
      <c r="H148" s="683"/>
      <c r="I148" s="683"/>
      <c r="J148" s="683"/>
      <c r="K148" s="683"/>
      <c r="L148" s="683"/>
      <c r="M148" s="683"/>
      <c r="N148" s="683"/>
      <c r="O148" s="683"/>
      <c r="P148" s="683"/>
      <c r="Q148" s="683"/>
    </row>
    <row r="149" spans="2:17" ht="15.75" customHeight="1" x14ac:dyDescent="0.35">
      <c r="B149" s="684"/>
      <c r="C149" s="871"/>
      <c r="D149" s="871"/>
      <c r="E149" s="871"/>
      <c r="F149" s="871"/>
      <c r="G149" s="683"/>
      <c r="H149" s="683"/>
      <c r="I149" s="683"/>
      <c r="J149" s="683"/>
      <c r="K149" s="683"/>
      <c r="L149" s="683"/>
      <c r="M149" s="683"/>
      <c r="N149" s="683"/>
      <c r="O149" s="683"/>
      <c r="P149" s="683"/>
      <c r="Q149" s="683"/>
    </row>
    <row r="150" spans="2:17" ht="15.75" customHeight="1" x14ac:dyDescent="0.35">
      <c r="B150" s="684"/>
      <c r="C150" s="871"/>
      <c r="D150" s="871"/>
      <c r="E150" s="871"/>
      <c r="F150" s="871"/>
      <c r="G150" s="683"/>
      <c r="H150" s="683"/>
      <c r="I150" s="683"/>
      <c r="J150" s="683"/>
      <c r="K150" s="683"/>
      <c r="L150" s="683"/>
      <c r="M150" s="683"/>
      <c r="N150" s="683"/>
      <c r="O150" s="683"/>
      <c r="P150" s="683"/>
      <c r="Q150" s="683"/>
    </row>
    <row r="151" spans="2:17" ht="15.75" customHeight="1" x14ac:dyDescent="0.35">
      <c r="B151" s="684"/>
      <c r="C151" s="871"/>
      <c r="D151" s="871"/>
      <c r="E151" s="871"/>
      <c r="F151" s="871"/>
      <c r="G151" s="683"/>
      <c r="H151" s="683"/>
      <c r="I151" s="683"/>
      <c r="J151" s="683"/>
      <c r="K151" s="683"/>
      <c r="L151" s="683"/>
      <c r="M151" s="683"/>
      <c r="N151" s="683"/>
      <c r="O151" s="683"/>
      <c r="P151" s="683"/>
      <c r="Q151" s="683"/>
    </row>
    <row r="152" spans="2:17" ht="15.75" customHeight="1" x14ac:dyDescent="0.35">
      <c r="B152" s="684"/>
      <c r="C152" s="871"/>
      <c r="D152" s="871"/>
      <c r="E152" s="871"/>
      <c r="F152" s="871"/>
      <c r="G152" s="683"/>
      <c r="H152" s="683"/>
      <c r="I152" s="683"/>
      <c r="J152" s="683"/>
      <c r="K152" s="683"/>
      <c r="L152" s="683"/>
      <c r="M152" s="683"/>
      <c r="N152" s="683"/>
      <c r="O152" s="683"/>
      <c r="P152" s="683"/>
      <c r="Q152" s="683"/>
    </row>
    <row r="153" spans="2:17" ht="15.75" customHeight="1" x14ac:dyDescent="0.35">
      <c r="B153" s="684"/>
      <c r="C153" s="871"/>
      <c r="D153" s="871"/>
      <c r="E153" s="871"/>
      <c r="F153" s="871"/>
      <c r="G153" s="683"/>
      <c r="H153" s="683"/>
      <c r="I153" s="683"/>
      <c r="J153" s="683"/>
      <c r="K153" s="683"/>
      <c r="L153" s="683"/>
      <c r="M153" s="683"/>
      <c r="N153" s="683"/>
      <c r="O153" s="683"/>
      <c r="P153" s="683"/>
      <c r="Q153" s="683"/>
    </row>
    <row r="154" spans="2:17" ht="15.75" customHeight="1" x14ac:dyDescent="0.35">
      <c r="B154" s="684"/>
      <c r="C154" s="871"/>
      <c r="D154" s="871"/>
      <c r="E154" s="871"/>
      <c r="F154" s="871"/>
      <c r="G154" s="683"/>
      <c r="H154" s="683"/>
      <c r="I154" s="683"/>
      <c r="J154" s="683"/>
      <c r="K154" s="683"/>
      <c r="L154" s="683"/>
      <c r="M154" s="683"/>
      <c r="N154" s="683"/>
      <c r="O154" s="683"/>
      <c r="P154" s="683"/>
      <c r="Q154" s="683"/>
    </row>
    <row r="155" spans="2:17" ht="15.75" customHeight="1" x14ac:dyDescent="0.35">
      <c r="B155" s="684"/>
      <c r="C155" s="871"/>
      <c r="D155" s="871"/>
      <c r="E155" s="871"/>
      <c r="F155" s="871"/>
      <c r="G155" s="683"/>
      <c r="H155" s="683"/>
      <c r="I155" s="683"/>
      <c r="J155" s="683"/>
      <c r="K155" s="683"/>
      <c r="L155" s="683"/>
      <c r="M155" s="683"/>
      <c r="N155" s="683"/>
      <c r="O155" s="683"/>
      <c r="P155" s="683"/>
      <c r="Q155" s="683"/>
    </row>
    <row r="156" spans="2:17" ht="15.75" customHeight="1" x14ac:dyDescent="0.35">
      <c r="B156" s="684"/>
      <c r="C156" s="871"/>
      <c r="D156" s="871"/>
      <c r="E156" s="871"/>
      <c r="F156" s="871"/>
      <c r="G156" s="683"/>
      <c r="H156" s="683"/>
      <c r="I156" s="683"/>
      <c r="J156" s="683"/>
      <c r="K156" s="683"/>
      <c r="L156" s="683"/>
      <c r="M156" s="683"/>
      <c r="N156" s="683"/>
      <c r="O156" s="683"/>
      <c r="P156" s="683"/>
      <c r="Q156" s="683"/>
    </row>
    <row r="157" spans="2:17" ht="15.75" customHeight="1" x14ac:dyDescent="0.35">
      <c r="B157" s="684"/>
      <c r="C157" s="871"/>
      <c r="D157" s="871"/>
      <c r="E157" s="871"/>
      <c r="F157" s="871"/>
      <c r="G157" s="683"/>
      <c r="H157" s="683"/>
      <c r="I157" s="683"/>
      <c r="J157" s="683"/>
      <c r="K157" s="683"/>
      <c r="L157" s="683"/>
      <c r="M157" s="683"/>
      <c r="N157" s="683"/>
      <c r="O157" s="683"/>
      <c r="P157" s="683"/>
      <c r="Q157" s="683"/>
    </row>
    <row r="158" spans="2:17" ht="15.75" customHeight="1" x14ac:dyDescent="0.35">
      <c r="B158" s="684"/>
      <c r="C158" s="871"/>
      <c r="D158" s="871"/>
      <c r="E158" s="871"/>
      <c r="F158" s="871"/>
      <c r="G158" s="683"/>
      <c r="H158" s="683"/>
      <c r="I158" s="683"/>
      <c r="J158" s="683"/>
      <c r="K158" s="683"/>
      <c r="L158" s="683"/>
      <c r="M158" s="683"/>
      <c r="N158" s="683"/>
      <c r="O158" s="683"/>
      <c r="P158" s="683"/>
      <c r="Q158" s="683"/>
    </row>
    <row r="159" spans="2:17" ht="15.75" customHeight="1" x14ac:dyDescent="0.35">
      <c r="B159" s="684"/>
      <c r="C159" s="871"/>
      <c r="D159" s="871"/>
      <c r="E159" s="871"/>
      <c r="F159" s="871"/>
      <c r="G159" s="683"/>
      <c r="H159" s="683"/>
      <c r="I159" s="683"/>
      <c r="J159" s="683"/>
      <c r="K159" s="683"/>
      <c r="L159" s="683"/>
      <c r="M159" s="683"/>
      <c r="N159" s="683"/>
      <c r="O159" s="683"/>
      <c r="P159" s="683"/>
      <c r="Q159" s="683"/>
    </row>
    <row r="160" spans="2:17" ht="15.75" customHeight="1" x14ac:dyDescent="0.35">
      <c r="B160" s="684"/>
      <c r="C160" s="871"/>
      <c r="D160" s="871"/>
      <c r="E160" s="871"/>
      <c r="F160" s="871"/>
      <c r="G160" s="683"/>
      <c r="H160" s="683"/>
      <c r="I160" s="683"/>
      <c r="J160" s="683"/>
      <c r="K160" s="683"/>
      <c r="L160" s="683"/>
      <c r="M160" s="683"/>
      <c r="N160" s="683"/>
      <c r="O160" s="683"/>
      <c r="P160" s="683"/>
      <c r="Q160" s="683"/>
    </row>
    <row r="161" spans="2:17" ht="15.75" customHeight="1" x14ac:dyDescent="0.35">
      <c r="B161" s="684"/>
      <c r="C161" s="871"/>
      <c r="D161" s="871"/>
      <c r="E161" s="871"/>
      <c r="F161" s="871"/>
      <c r="G161" s="683"/>
      <c r="H161" s="683"/>
      <c r="I161" s="683"/>
      <c r="J161" s="683"/>
      <c r="K161" s="683"/>
      <c r="L161" s="683"/>
      <c r="M161" s="683"/>
      <c r="N161" s="683"/>
      <c r="O161" s="683"/>
      <c r="P161" s="683"/>
      <c r="Q161" s="683"/>
    </row>
    <row r="162" spans="2:17" ht="15.75" customHeight="1" x14ac:dyDescent="0.35">
      <c r="B162" s="684"/>
      <c r="C162" s="871"/>
      <c r="D162" s="871"/>
      <c r="E162" s="871"/>
      <c r="F162" s="871"/>
      <c r="G162" s="683"/>
      <c r="H162" s="683"/>
      <c r="I162" s="683"/>
      <c r="J162" s="683"/>
      <c r="K162" s="683"/>
      <c r="L162" s="683"/>
      <c r="M162" s="683"/>
      <c r="N162" s="683"/>
      <c r="O162" s="683"/>
      <c r="P162" s="683"/>
      <c r="Q162" s="683"/>
    </row>
    <row r="163" spans="2:17" ht="15.75" customHeight="1" x14ac:dyDescent="0.35">
      <c r="B163" s="684"/>
      <c r="C163" s="871"/>
      <c r="D163" s="871"/>
      <c r="E163" s="871"/>
      <c r="F163" s="871"/>
      <c r="G163" s="683"/>
      <c r="H163" s="683"/>
      <c r="I163" s="683"/>
      <c r="J163" s="683"/>
      <c r="K163" s="683"/>
      <c r="L163" s="683"/>
      <c r="M163" s="683"/>
      <c r="N163" s="683"/>
      <c r="O163" s="683"/>
      <c r="P163" s="683"/>
      <c r="Q163" s="683"/>
    </row>
    <row r="164" spans="2:17" ht="15.75" customHeight="1" x14ac:dyDescent="0.35">
      <c r="B164" s="684"/>
      <c r="C164" s="871"/>
      <c r="D164" s="871"/>
      <c r="E164" s="871"/>
      <c r="F164" s="871"/>
      <c r="G164" s="683"/>
      <c r="H164" s="683"/>
      <c r="I164" s="683"/>
      <c r="J164" s="683"/>
      <c r="K164" s="683"/>
      <c r="L164" s="683"/>
      <c r="M164" s="683"/>
      <c r="N164" s="683"/>
      <c r="O164" s="683"/>
      <c r="P164" s="683"/>
      <c r="Q164" s="683"/>
    </row>
    <row r="165" spans="2:17" ht="15.75" customHeight="1" x14ac:dyDescent="0.35">
      <c r="B165" s="684"/>
      <c r="C165" s="871"/>
      <c r="D165" s="871"/>
      <c r="E165" s="871"/>
      <c r="F165" s="871"/>
      <c r="G165" s="683"/>
      <c r="H165" s="683"/>
      <c r="I165" s="683"/>
      <c r="J165" s="683"/>
      <c r="K165" s="683"/>
      <c r="L165" s="683"/>
      <c r="M165" s="683"/>
      <c r="N165" s="683"/>
      <c r="O165" s="683"/>
      <c r="P165" s="683"/>
      <c r="Q165" s="683"/>
    </row>
    <row r="166" spans="2:17" ht="15.75" customHeight="1" x14ac:dyDescent="0.35">
      <c r="B166" s="684"/>
      <c r="C166" s="871"/>
      <c r="D166" s="871"/>
      <c r="E166" s="871"/>
      <c r="F166" s="871"/>
      <c r="G166" s="683"/>
      <c r="H166" s="683"/>
      <c r="I166" s="683"/>
      <c r="J166" s="683"/>
      <c r="K166" s="683"/>
      <c r="L166" s="683"/>
      <c r="M166" s="683"/>
      <c r="N166" s="683"/>
      <c r="O166" s="683"/>
      <c r="P166" s="683"/>
      <c r="Q166" s="683"/>
    </row>
    <row r="167" spans="2:17" ht="15.75" customHeight="1" x14ac:dyDescent="0.35">
      <c r="B167" s="684"/>
      <c r="C167" s="871"/>
      <c r="D167" s="871"/>
      <c r="E167" s="871"/>
      <c r="F167" s="871"/>
      <c r="G167" s="683"/>
      <c r="H167" s="683"/>
      <c r="I167" s="683"/>
      <c r="J167" s="683"/>
      <c r="K167" s="683"/>
      <c r="L167" s="683"/>
      <c r="M167" s="683"/>
      <c r="N167" s="683"/>
      <c r="O167" s="683"/>
      <c r="P167" s="683"/>
      <c r="Q167" s="683"/>
    </row>
    <row r="168" spans="2:17" ht="15.75" customHeight="1" x14ac:dyDescent="0.35">
      <c r="B168" s="684"/>
      <c r="C168" s="871"/>
      <c r="D168" s="871"/>
      <c r="E168" s="871"/>
      <c r="F168" s="871"/>
      <c r="G168" s="683"/>
      <c r="H168" s="683"/>
      <c r="I168" s="683"/>
      <c r="J168" s="683"/>
      <c r="K168" s="683"/>
      <c r="L168" s="683"/>
      <c r="M168" s="683"/>
      <c r="N168" s="683"/>
      <c r="O168" s="683"/>
      <c r="P168" s="683"/>
      <c r="Q168" s="683"/>
    </row>
    <row r="169" spans="2:17" ht="15.75" customHeight="1" x14ac:dyDescent="0.35">
      <c r="B169" s="684"/>
      <c r="C169" s="871"/>
      <c r="D169" s="871"/>
      <c r="E169" s="871"/>
      <c r="F169" s="871"/>
      <c r="G169" s="683"/>
      <c r="H169" s="683"/>
      <c r="I169" s="683"/>
      <c r="J169" s="683"/>
      <c r="K169" s="683"/>
      <c r="L169" s="683"/>
      <c r="M169" s="683"/>
      <c r="N169" s="683"/>
      <c r="O169" s="683"/>
      <c r="P169" s="683"/>
      <c r="Q169" s="683"/>
    </row>
    <row r="170" spans="2:17" ht="15.75" customHeight="1" x14ac:dyDescent="0.35">
      <c r="B170" s="684"/>
      <c r="C170" s="871"/>
      <c r="D170" s="871"/>
      <c r="E170" s="871"/>
      <c r="F170" s="871"/>
      <c r="G170" s="683"/>
      <c r="H170" s="683"/>
      <c r="I170" s="683"/>
      <c r="J170" s="683"/>
      <c r="K170" s="683"/>
      <c r="L170" s="683"/>
      <c r="M170" s="683"/>
      <c r="N170" s="683"/>
      <c r="O170" s="683"/>
      <c r="P170" s="683"/>
      <c r="Q170" s="683"/>
    </row>
    <row r="171" spans="2:17" ht="15.75" customHeight="1" x14ac:dyDescent="0.35">
      <c r="B171" s="684"/>
      <c r="C171" s="871"/>
      <c r="D171" s="871"/>
      <c r="E171" s="871"/>
      <c r="F171" s="871"/>
      <c r="G171" s="683"/>
      <c r="H171" s="683"/>
      <c r="I171" s="683"/>
      <c r="J171" s="683"/>
      <c r="K171" s="683"/>
      <c r="L171" s="683"/>
      <c r="M171" s="683"/>
      <c r="N171" s="683"/>
      <c r="O171" s="683"/>
      <c r="P171" s="683"/>
      <c r="Q171" s="683"/>
    </row>
    <row r="172" spans="2:17" ht="15.75" customHeight="1" x14ac:dyDescent="0.35">
      <c r="B172" s="684"/>
      <c r="C172" s="871"/>
      <c r="D172" s="871"/>
      <c r="E172" s="871"/>
      <c r="F172" s="871"/>
      <c r="G172" s="683"/>
      <c r="H172" s="683"/>
      <c r="I172" s="683"/>
      <c r="J172" s="683"/>
      <c r="K172" s="683"/>
      <c r="L172" s="683"/>
      <c r="M172" s="683"/>
      <c r="N172" s="683"/>
      <c r="O172" s="683"/>
      <c r="P172" s="683"/>
      <c r="Q172" s="683"/>
    </row>
    <row r="173" spans="2:17" ht="15.75" customHeight="1" x14ac:dyDescent="0.35">
      <c r="B173" s="684"/>
      <c r="C173" s="871"/>
      <c r="D173" s="871"/>
      <c r="E173" s="871"/>
      <c r="F173" s="871"/>
      <c r="G173" s="683"/>
      <c r="H173" s="683"/>
      <c r="I173" s="683"/>
      <c r="J173" s="683"/>
      <c r="K173" s="683"/>
      <c r="L173" s="683"/>
      <c r="M173" s="683"/>
      <c r="N173" s="683"/>
      <c r="O173" s="683"/>
      <c r="P173" s="683"/>
      <c r="Q173" s="683"/>
    </row>
    <row r="174" spans="2:17" ht="15.75" customHeight="1" x14ac:dyDescent="0.35">
      <c r="B174" s="684"/>
      <c r="C174" s="871"/>
      <c r="D174" s="871"/>
      <c r="E174" s="871"/>
      <c r="F174" s="871"/>
      <c r="G174" s="683"/>
      <c r="H174" s="683"/>
      <c r="I174" s="683"/>
      <c r="J174" s="683"/>
      <c r="K174" s="683"/>
      <c r="L174" s="683"/>
      <c r="M174" s="683"/>
      <c r="N174" s="683"/>
      <c r="O174" s="683"/>
      <c r="P174" s="683"/>
      <c r="Q174" s="683"/>
    </row>
    <row r="175" spans="2:17" ht="15.75" customHeight="1" x14ac:dyDescent="0.35">
      <c r="B175" s="684"/>
      <c r="C175" s="871"/>
      <c r="D175" s="871"/>
      <c r="E175" s="871"/>
      <c r="F175" s="871"/>
      <c r="G175" s="683"/>
      <c r="H175" s="683"/>
      <c r="I175" s="683"/>
      <c r="J175" s="683"/>
      <c r="K175" s="683"/>
      <c r="L175" s="683"/>
      <c r="M175" s="683"/>
      <c r="N175" s="683"/>
      <c r="O175" s="683"/>
      <c r="P175" s="683"/>
      <c r="Q175" s="683"/>
    </row>
    <row r="176" spans="2:17" ht="15.75" customHeight="1" x14ac:dyDescent="0.35">
      <c r="B176" s="684"/>
      <c r="C176" s="871"/>
      <c r="D176" s="871"/>
      <c r="E176" s="871"/>
      <c r="F176" s="871"/>
      <c r="G176" s="683"/>
      <c r="H176" s="683"/>
      <c r="I176" s="683"/>
      <c r="J176" s="683"/>
      <c r="K176" s="683"/>
      <c r="L176" s="683"/>
      <c r="M176" s="683"/>
      <c r="N176" s="683"/>
      <c r="O176" s="683"/>
      <c r="P176" s="683"/>
      <c r="Q176" s="683"/>
    </row>
    <row r="177" spans="2:17" ht="15.75" customHeight="1" x14ac:dyDescent="0.35">
      <c r="B177" s="684"/>
      <c r="C177" s="871"/>
      <c r="D177" s="871"/>
      <c r="E177" s="871"/>
      <c r="F177" s="871"/>
      <c r="G177" s="683"/>
      <c r="H177" s="683"/>
      <c r="I177" s="683"/>
      <c r="J177" s="683"/>
      <c r="K177" s="683"/>
      <c r="L177" s="683"/>
      <c r="M177" s="683"/>
      <c r="N177" s="683"/>
      <c r="O177" s="683"/>
      <c r="P177" s="683"/>
      <c r="Q177" s="683"/>
    </row>
    <row r="178" spans="2:17" ht="15.75" customHeight="1" x14ac:dyDescent="0.3">
      <c r="B178" s="39"/>
      <c r="C178" s="683"/>
      <c r="D178" s="683"/>
      <c r="E178" s="683"/>
      <c r="F178" s="683"/>
      <c r="G178" s="683"/>
      <c r="H178" s="683"/>
      <c r="I178" s="683"/>
      <c r="J178" s="683"/>
      <c r="K178" s="683"/>
      <c r="L178" s="683"/>
      <c r="M178" s="683"/>
      <c r="N178" s="683"/>
      <c r="O178" s="683"/>
      <c r="P178" s="683"/>
      <c r="Q178" s="683"/>
    </row>
    <row r="179" spans="2:17" ht="15.75" customHeight="1" x14ac:dyDescent="0.3">
      <c r="B179" s="39"/>
      <c r="C179" s="683"/>
      <c r="D179" s="683"/>
      <c r="E179" s="683"/>
      <c r="F179" s="683"/>
      <c r="G179" s="683"/>
      <c r="H179" s="683"/>
      <c r="I179" s="683"/>
      <c r="J179" s="683"/>
      <c r="K179" s="683"/>
      <c r="L179" s="683"/>
      <c r="M179" s="683"/>
      <c r="N179" s="683"/>
      <c r="O179" s="683"/>
      <c r="P179" s="683"/>
      <c r="Q179" s="683"/>
    </row>
    <row r="180" spans="2:17" ht="15.75" customHeight="1" x14ac:dyDescent="0.3">
      <c r="B180" s="39"/>
      <c r="C180" s="683"/>
      <c r="D180" s="683"/>
      <c r="E180" s="683"/>
      <c r="F180" s="683"/>
      <c r="G180" s="683"/>
      <c r="H180" s="683"/>
      <c r="I180" s="683"/>
      <c r="J180" s="683"/>
      <c r="K180" s="683"/>
      <c r="L180" s="683"/>
      <c r="M180" s="683"/>
      <c r="N180" s="683"/>
      <c r="O180" s="683"/>
      <c r="P180" s="683"/>
      <c r="Q180" s="683"/>
    </row>
    <row r="181" spans="2:17" ht="15.75" customHeight="1" x14ac:dyDescent="0.3">
      <c r="B181" s="39"/>
      <c r="C181" s="683"/>
      <c r="D181" s="683"/>
      <c r="E181" s="683"/>
      <c r="F181" s="683"/>
      <c r="G181" s="683"/>
      <c r="H181" s="683"/>
      <c r="I181" s="683"/>
      <c r="J181" s="683"/>
      <c r="K181" s="683"/>
      <c r="L181" s="683"/>
      <c r="M181" s="683"/>
      <c r="N181" s="683"/>
      <c r="O181" s="683"/>
      <c r="P181" s="683"/>
      <c r="Q181" s="683"/>
    </row>
    <row r="182" spans="2:17" ht="15.75" customHeight="1" x14ac:dyDescent="0.3">
      <c r="B182" s="39"/>
      <c r="C182" s="683"/>
      <c r="D182" s="683"/>
      <c r="E182" s="683"/>
      <c r="F182" s="683"/>
      <c r="G182" s="683"/>
      <c r="H182" s="683"/>
      <c r="I182" s="683"/>
      <c r="J182" s="683"/>
      <c r="K182" s="683"/>
      <c r="L182" s="683"/>
      <c r="M182" s="683"/>
      <c r="N182" s="683"/>
      <c r="O182" s="683"/>
      <c r="P182" s="683"/>
      <c r="Q182" s="683"/>
    </row>
    <row r="183" spans="2:17" ht="15.75" customHeight="1" x14ac:dyDescent="0.3">
      <c r="B183" s="39"/>
      <c r="C183" s="683"/>
      <c r="D183" s="683"/>
      <c r="E183" s="683"/>
      <c r="F183" s="683"/>
      <c r="G183" s="683"/>
      <c r="H183" s="683"/>
      <c r="I183" s="683"/>
      <c r="J183" s="683"/>
      <c r="K183" s="683"/>
      <c r="L183" s="683"/>
      <c r="M183" s="683"/>
      <c r="N183" s="683"/>
      <c r="O183" s="683"/>
      <c r="P183" s="683"/>
      <c r="Q183" s="683"/>
    </row>
    <row r="184" spans="2:17" ht="15.75" customHeight="1" x14ac:dyDescent="0.3">
      <c r="B184" s="39"/>
      <c r="C184" s="683"/>
      <c r="D184" s="683"/>
      <c r="E184" s="683"/>
      <c r="F184" s="683"/>
      <c r="G184" s="683"/>
      <c r="H184" s="683"/>
      <c r="I184" s="683"/>
      <c r="J184" s="683"/>
      <c r="K184" s="683"/>
      <c r="L184" s="683"/>
      <c r="M184" s="683"/>
      <c r="N184" s="683"/>
      <c r="O184" s="683"/>
      <c r="P184" s="683"/>
      <c r="Q184" s="683"/>
    </row>
    <row r="185" spans="2:17" ht="15.75" customHeight="1" x14ac:dyDescent="0.3">
      <c r="B185" s="39"/>
      <c r="C185" s="683"/>
      <c r="D185" s="683"/>
      <c r="E185" s="683"/>
      <c r="F185" s="683"/>
      <c r="G185" s="683"/>
      <c r="H185" s="683"/>
      <c r="I185" s="683"/>
      <c r="J185" s="683"/>
      <c r="K185" s="683"/>
      <c r="L185" s="683"/>
      <c r="M185" s="683"/>
      <c r="N185" s="683"/>
      <c r="O185" s="683"/>
      <c r="P185" s="683"/>
      <c r="Q185" s="683"/>
    </row>
    <row r="186" spans="2:17" ht="15.75" customHeight="1" x14ac:dyDescent="0.3">
      <c r="B186" s="39"/>
      <c r="C186" s="683"/>
      <c r="D186" s="683"/>
      <c r="E186" s="683"/>
      <c r="F186" s="683"/>
      <c r="G186" s="683"/>
      <c r="H186" s="683"/>
      <c r="I186" s="683"/>
      <c r="J186" s="683"/>
      <c r="K186" s="683"/>
      <c r="L186" s="683"/>
      <c r="M186" s="683"/>
      <c r="N186" s="683"/>
      <c r="O186" s="683"/>
      <c r="P186" s="683"/>
      <c r="Q186" s="683"/>
    </row>
    <row r="187" spans="2:17" ht="15.75" customHeight="1" x14ac:dyDescent="0.3">
      <c r="B187" s="39"/>
      <c r="C187" s="683"/>
      <c r="D187" s="683"/>
      <c r="E187" s="683"/>
      <c r="F187" s="683"/>
      <c r="G187" s="683"/>
      <c r="H187" s="683"/>
      <c r="I187" s="683"/>
      <c r="J187" s="683"/>
      <c r="K187" s="683"/>
      <c r="L187" s="683"/>
      <c r="M187" s="683"/>
      <c r="N187" s="683"/>
      <c r="O187" s="683"/>
      <c r="P187" s="683"/>
      <c r="Q187" s="683"/>
    </row>
    <row r="188" spans="2:17" ht="15.75" customHeight="1" x14ac:dyDescent="0.3">
      <c r="B188" s="39"/>
      <c r="C188" s="683"/>
      <c r="D188" s="683"/>
      <c r="E188" s="683"/>
      <c r="F188" s="683"/>
      <c r="G188" s="683"/>
      <c r="H188" s="683"/>
      <c r="I188" s="683"/>
      <c r="J188" s="683"/>
      <c r="K188" s="683"/>
      <c r="L188" s="683"/>
      <c r="M188" s="683"/>
      <c r="N188" s="683"/>
      <c r="O188" s="683"/>
      <c r="P188" s="683"/>
      <c r="Q188" s="683"/>
    </row>
    <row r="189" spans="2:17" ht="15.75" customHeight="1" x14ac:dyDescent="0.3">
      <c r="B189" s="39"/>
      <c r="C189" s="683"/>
      <c r="D189" s="683"/>
      <c r="E189" s="683"/>
      <c r="F189" s="683"/>
      <c r="G189" s="683"/>
      <c r="H189" s="683"/>
      <c r="I189" s="683"/>
      <c r="J189" s="683"/>
      <c r="K189" s="683"/>
      <c r="L189" s="683"/>
      <c r="M189" s="683"/>
      <c r="N189" s="683"/>
      <c r="O189" s="683"/>
      <c r="P189" s="683"/>
      <c r="Q189" s="683"/>
    </row>
    <row r="190" spans="2:17" ht="15.75" customHeight="1" x14ac:dyDescent="0.3">
      <c r="B190" s="39"/>
      <c r="C190" s="683"/>
      <c r="D190" s="683"/>
      <c r="E190" s="683"/>
      <c r="F190" s="683"/>
      <c r="G190" s="683"/>
      <c r="H190" s="683"/>
      <c r="I190" s="683"/>
      <c r="J190" s="683"/>
      <c r="K190" s="683"/>
      <c r="L190" s="683"/>
      <c r="M190" s="683"/>
      <c r="N190" s="683"/>
      <c r="O190" s="683"/>
      <c r="P190" s="683"/>
      <c r="Q190" s="683"/>
    </row>
    <row r="191" spans="2:17" ht="15.75" customHeight="1" x14ac:dyDescent="0.3">
      <c r="B191" s="39"/>
      <c r="C191" s="683"/>
      <c r="D191" s="683"/>
      <c r="E191" s="683"/>
      <c r="F191" s="683"/>
      <c r="G191" s="683"/>
      <c r="H191" s="683"/>
      <c r="I191" s="683"/>
      <c r="J191" s="683"/>
      <c r="K191" s="683"/>
      <c r="L191" s="683"/>
      <c r="M191" s="683"/>
      <c r="N191" s="683"/>
      <c r="O191" s="683"/>
      <c r="P191" s="683"/>
      <c r="Q191" s="683"/>
    </row>
    <row r="192" spans="2:17" ht="15.75" customHeight="1" x14ac:dyDescent="0.3">
      <c r="B192" s="39"/>
      <c r="C192" s="683"/>
      <c r="D192" s="683"/>
      <c r="E192" s="683"/>
      <c r="F192" s="683"/>
      <c r="G192" s="683"/>
      <c r="H192" s="683"/>
      <c r="I192" s="683"/>
      <c r="J192" s="683"/>
      <c r="K192" s="683"/>
      <c r="L192" s="683"/>
      <c r="M192" s="683"/>
      <c r="N192" s="683"/>
      <c r="O192" s="683"/>
      <c r="P192" s="683"/>
      <c r="Q192" s="683"/>
    </row>
    <row r="193" spans="2:17" ht="15.75" customHeight="1" x14ac:dyDescent="0.3">
      <c r="B193" s="39"/>
      <c r="C193" s="683"/>
      <c r="D193" s="683"/>
      <c r="E193" s="683"/>
      <c r="F193" s="683"/>
      <c r="G193" s="683"/>
      <c r="H193" s="683"/>
      <c r="I193" s="683"/>
      <c r="J193" s="683"/>
      <c r="K193" s="683"/>
      <c r="L193" s="683"/>
      <c r="M193" s="683"/>
      <c r="N193" s="683"/>
      <c r="O193" s="683"/>
      <c r="P193" s="683"/>
      <c r="Q193" s="683"/>
    </row>
    <row r="194" spans="2:17" ht="15.75" customHeight="1" x14ac:dyDescent="0.3">
      <c r="B194" s="39"/>
      <c r="C194" s="683"/>
      <c r="D194" s="683"/>
      <c r="E194" s="683"/>
      <c r="F194" s="683"/>
      <c r="G194" s="683"/>
      <c r="H194" s="683"/>
      <c r="I194" s="683"/>
      <c r="J194" s="683"/>
      <c r="K194" s="683"/>
      <c r="L194" s="683"/>
      <c r="M194" s="683"/>
      <c r="N194" s="683"/>
      <c r="O194" s="683"/>
      <c r="P194" s="683"/>
      <c r="Q194" s="683"/>
    </row>
    <row r="195" spans="2:17" ht="15.75" customHeight="1" x14ac:dyDescent="0.3">
      <c r="B195" s="39"/>
      <c r="C195" s="683"/>
      <c r="D195" s="683"/>
      <c r="E195" s="683"/>
      <c r="F195" s="683"/>
      <c r="G195" s="683"/>
      <c r="H195" s="683"/>
      <c r="I195" s="683"/>
      <c r="J195" s="683"/>
      <c r="K195" s="683"/>
      <c r="L195" s="683"/>
      <c r="M195" s="683"/>
      <c r="N195" s="683"/>
      <c r="O195" s="683"/>
      <c r="P195" s="683"/>
      <c r="Q195" s="683"/>
    </row>
    <row r="196" spans="2:17" ht="15.75" customHeight="1" x14ac:dyDescent="0.3">
      <c r="B196" s="39"/>
      <c r="C196" s="683"/>
      <c r="D196" s="683"/>
      <c r="E196" s="683"/>
      <c r="F196" s="683"/>
      <c r="G196" s="683"/>
      <c r="H196" s="683"/>
      <c r="I196" s="683"/>
      <c r="J196" s="683"/>
      <c r="K196" s="683"/>
      <c r="L196" s="683"/>
      <c r="M196" s="683"/>
      <c r="N196" s="683"/>
      <c r="O196" s="683"/>
      <c r="P196" s="683"/>
      <c r="Q196" s="683"/>
    </row>
    <row r="197" spans="2:17" ht="15.75" customHeight="1" x14ac:dyDescent="0.3">
      <c r="B197" s="39"/>
      <c r="C197" s="683"/>
      <c r="D197" s="683"/>
      <c r="E197" s="683"/>
      <c r="F197" s="683"/>
      <c r="G197" s="683"/>
      <c r="H197" s="683"/>
      <c r="I197" s="683"/>
      <c r="J197" s="683"/>
      <c r="K197" s="683"/>
      <c r="L197" s="683"/>
      <c r="M197" s="683"/>
      <c r="N197" s="683"/>
      <c r="O197" s="683"/>
      <c r="P197" s="683"/>
      <c r="Q197" s="683"/>
    </row>
    <row r="198" spans="2:17" ht="15.75" customHeight="1" x14ac:dyDescent="0.3">
      <c r="B198" s="39"/>
      <c r="C198" s="683"/>
      <c r="D198" s="683"/>
      <c r="E198" s="683"/>
      <c r="F198" s="683"/>
      <c r="G198" s="683"/>
      <c r="H198" s="683"/>
      <c r="I198" s="683"/>
      <c r="J198" s="683"/>
      <c r="K198" s="683"/>
      <c r="L198" s="683"/>
      <c r="M198" s="683"/>
      <c r="N198" s="683"/>
      <c r="O198" s="683"/>
      <c r="P198" s="683"/>
      <c r="Q198" s="683"/>
    </row>
    <row r="199" spans="2:17" ht="15.75" customHeight="1" x14ac:dyDescent="0.3">
      <c r="B199" s="39"/>
      <c r="C199" s="683"/>
      <c r="D199" s="683"/>
      <c r="E199" s="683"/>
      <c r="F199" s="683"/>
      <c r="G199" s="683"/>
      <c r="H199" s="683"/>
      <c r="I199" s="683"/>
      <c r="J199" s="683"/>
      <c r="K199" s="683"/>
      <c r="L199" s="683"/>
      <c r="M199" s="683"/>
      <c r="N199" s="683"/>
      <c r="O199" s="683"/>
      <c r="P199" s="683"/>
      <c r="Q199" s="683"/>
    </row>
    <row r="200" spans="2:17" ht="15.75" customHeight="1" x14ac:dyDescent="0.3">
      <c r="B200" s="39"/>
      <c r="C200" s="683"/>
      <c r="D200" s="683"/>
      <c r="E200" s="683"/>
      <c r="F200" s="683"/>
      <c r="G200" s="683"/>
      <c r="H200" s="683"/>
      <c r="I200" s="683"/>
      <c r="J200" s="683"/>
      <c r="K200" s="683"/>
      <c r="L200" s="683"/>
      <c r="M200" s="683"/>
      <c r="N200" s="683"/>
      <c r="O200" s="683"/>
      <c r="P200" s="683"/>
      <c r="Q200" s="683"/>
    </row>
    <row r="201" spans="2:17" ht="15.75" customHeight="1" x14ac:dyDescent="0.3">
      <c r="B201" s="39"/>
      <c r="C201" s="683"/>
      <c r="D201" s="683"/>
      <c r="E201" s="683"/>
      <c r="F201" s="683"/>
      <c r="G201" s="683"/>
      <c r="H201" s="683"/>
      <c r="I201" s="683"/>
      <c r="J201" s="683"/>
      <c r="K201" s="683"/>
      <c r="L201" s="683"/>
      <c r="M201" s="683"/>
      <c r="N201" s="683"/>
      <c r="O201" s="683"/>
      <c r="P201" s="683"/>
      <c r="Q201" s="683"/>
    </row>
    <row r="202" spans="2:17" ht="15.75" customHeight="1" x14ac:dyDescent="0.3">
      <c r="B202" s="39"/>
      <c r="C202" s="683"/>
      <c r="D202" s="683"/>
      <c r="E202" s="683"/>
      <c r="F202" s="683"/>
      <c r="G202" s="683"/>
      <c r="H202" s="683"/>
      <c r="I202" s="683"/>
      <c r="J202" s="683"/>
      <c r="K202" s="683"/>
      <c r="L202" s="683"/>
      <c r="M202" s="683"/>
      <c r="N202" s="683"/>
      <c r="O202" s="683"/>
      <c r="P202" s="683"/>
      <c r="Q202" s="683"/>
    </row>
    <row r="203" spans="2:17" ht="15.75" customHeight="1" x14ac:dyDescent="0.3">
      <c r="B203" s="39"/>
      <c r="C203" s="683"/>
      <c r="D203" s="683"/>
      <c r="E203" s="683"/>
      <c r="F203" s="683"/>
      <c r="G203" s="683"/>
      <c r="H203" s="683"/>
      <c r="I203" s="683"/>
      <c r="J203" s="683"/>
      <c r="K203" s="683"/>
      <c r="L203" s="683"/>
      <c r="M203" s="683"/>
      <c r="N203" s="683"/>
      <c r="O203" s="683"/>
      <c r="P203" s="683"/>
      <c r="Q203" s="683"/>
    </row>
    <row r="204" spans="2:17" ht="15.75" customHeight="1" x14ac:dyDescent="0.3">
      <c r="B204" s="39"/>
      <c r="C204" s="683"/>
      <c r="D204" s="683"/>
      <c r="E204" s="683"/>
      <c r="F204" s="683"/>
      <c r="G204" s="683"/>
      <c r="H204" s="683"/>
      <c r="I204" s="683"/>
      <c r="J204" s="683"/>
      <c r="K204" s="683"/>
      <c r="L204" s="683"/>
      <c r="M204" s="683"/>
      <c r="N204" s="683"/>
      <c r="O204" s="683"/>
      <c r="P204" s="683"/>
      <c r="Q204" s="683"/>
    </row>
    <row r="205" spans="2:17" ht="15.75" customHeight="1" x14ac:dyDescent="0.3">
      <c r="B205" s="39"/>
      <c r="C205" s="683"/>
      <c r="D205" s="683"/>
      <c r="E205" s="683"/>
      <c r="F205" s="683"/>
      <c r="G205" s="683"/>
      <c r="H205" s="683"/>
      <c r="I205" s="683"/>
      <c r="J205" s="683"/>
      <c r="K205" s="683"/>
      <c r="L205" s="683"/>
      <c r="M205" s="683"/>
      <c r="N205" s="683"/>
      <c r="O205" s="683"/>
      <c r="P205" s="683"/>
      <c r="Q205" s="683"/>
    </row>
    <row r="206" spans="2:17" ht="15.75" customHeight="1" x14ac:dyDescent="0.3">
      <c r="B206" s="39"/>
      <c r="C206" s="683"/>
      <c r="D206" s="683"/>
      <c r="E206" s="683"/>
      <c r="F206" s="683"/>
      <c r="G206" s="683"/>
      <c r="H206" s="683"/>
      <c r="I206" s="683"/>
      <c r="J206" s="683"/>
      <c r="K206" s="683"/>
      <c r="L206" s="683"/>
      <c r="M206" s="683"/>
      <c r="N206" s="683"/>
      <c r="O206" s="683"/>
      <c r="P206" s="683"/>
      <c r="Q206" s="683"/>
    </row>
    <row r="207" spans="2:17" ht="15.75" customHeight="1" x14ac:dyDescent="0.3">
      <c r="B207" s="39"/>
      <c r="C207" s="683"/>
      <c r="D207" s="683"/>
      <c r="E207" s="683"/>
      <c r="F207" s="683"/>
      <c r="G207" s="683"/>
      <c r="H207" s="683"/>
      <c r="I207" s="683"/>
      <c r="J207" s="683"/>
      <c r="K207" s="683"/>
      <c r="L207" s="683"/>
      <c r="M207" s="683"/>
      <c r="N207" s="683"/>
      <c r="O207" s="683"/>
      <c r="P207" s="683"/>
      <c r="Q207" s="683"/>
    </row>
    <row r="208" spans="2:17" ht="15.75" customHeight="1" x14ac:dyDescent="0.3">
      <c r="B208" s="39"/>
      <c r="C208" s="683"/>
      <c r="D208" s="683"/>
      <c r="E208" s="683"/>
      <c r="F208" s="683"/>
      <c r="G208" s="683"/>
      <c r="H208" s="683"/>
      <c r="I208" s="683"/>
      <c r="J208" s="683"/>
      <c r="K208" s="683"/>
      <c r="L208" s="683"/>
      <c r="M208" s="683"/>
      <c r="N208" s="683"/>
      <c r="O208" s="683"/>
      <c r="P208" s="683"/>
      <c r="Q208" s="683"/>
    </row>
    <row r="209" spans="2:17" ht="15.75" customHeight="1" x14ac:dyDescent="0.3">
      <c r="B209" s="39"/>
      <c r="C209" s="683"/>
      <c r="D209" s="683"/>
      <c r="E209" s="683"/>
      <c r="F209" s="683"/>
      <c r="G209" s="683"/>
      <c r="H209" s="683"/>
      <c r="I209" s="683"/>
      <c r="J209" s="683"/>
      <c r="K209" s="683"/>
      <c r="L209" s="683"/>
      <c r="M209" s="683"/>
      <c r="N209" s="683"/>
      <c r="O209" s="683"/>
      <c r="P209" s="683"/>
      <c r="Q209" s="683"/>
    </row>
    <row r="210" spans="2:17" ht="15.75" customHeight="1" x14ac:dyDescent="0.3">
      <c r="B210" s="39"/>
      <c r="C210" s="683"/>
      <c r="D210" s="683"/>
      <c r="E210" s="683"/>
      <c r="F210" s="683"/>
      <c r="G210" s="683"/>
      <c r="H210" s="683"/>
      <c r="I210" s="683"/>
      <c r="J210" s="683"/>
      <c r="K210" s="683"/>
      <c r="L210" s="683"/>
      <c r="M210" s="683"/>
      <c r="N210" s="683"/>
      <c r="O210" s="683"/>
      <c r="P210" s="683"/>
      <c r="Q210" s="683"/>
    </row>
    <row r="211" spans="2:17" ht="15.75" customHeight="1" x14ac:dyDescent="0.3">
      <c r="B211" s="39"/>
      <c r="C211" s="683"/>
      <c r="D211" s="683"/>
      <c r="E211" s="683"/>
      <c r="F211" s="683"/>
      <c r="G211" s="683"/>
      <c r="H211" s="683"/>
      <c r="I211" s="683"/>
      <c r="J211" s="683"/>
      <c r="K211" s="683"/>
      <c r="L211" s="683"/>
      <c r="M211" s="683"/>
      <c r="N211" s="683"/>
      <c r="O211" s="683"/>
      <c r="P211" s="683"/>
      <c r="Q211" s="683"/>
    </row>
    <row r="212" spans="2:17" ht="15.75" customHeight="1" x14ac:dyDescent="0.3">
      <c r="B212" s="39"/>
      <c r="C212" s="683"/>
      <c r="D212" s="683"/>
      <c r="E212" s="683"/>
      <c r="F212" s="683"/>
      <c r="G212" s="683"/>
      <c r="H212" s="683"/>
      <c r="I212" s="683"/>
      <c r="J212" s="683"/>
      <c r="K212" s="683"/>
      <c r="L212" s="683"/>
      <c r="M212" s="683"/>
      <c r="N212" s="683"/>
      <c r="O212" s="683"/>
      <c r="P212" s="683"/>
      <c r="Q212" s="683"/>
    </row>
    <row r="213" spans="2:17" ht="15.75" customHeight="1" x14ac:dyDescent="0.3">
      <c r="B213" s="39"/>
      <c r="C213" s="683"/>
      <c r="D213" s="683"/>
      <c r="E213" s="683"/>
      <c r="F213" s="683"/>
      <c r="G213" s="683"/>
      <c r="H213" s="683"/>
      <c r="I213" s="683"/>
      <c r="J213" s="683"/>
      <c r="K213" s="683"/>
      <c r="L213" s="683"/>
      <c r="M213" s="683"/>
      <c r="N213" s="683"/>
      <c r="O213" s="683"/>
      <c r="P213" s="683"/>
      <c r="Q213" s="683"/>
    </row>
    <row r="214" spans="2:17" ht="15.75" customHeight="1" x14ac:dyDescent="0.3">
      <c r="B214" s="39"/>
      <c r="C214" s="683"/>
      <c r="D214" s="683"/>
      <c r="E214" s="683"/>
      <c r="F214" s="683"/>
      <c r="G214" s="683"/>
      <c r="H214" s="683"/>
      <c r="I214" s="683"/>
      <c r="J214" s="683"/>
      <c r="K214" s="683"/>
      <c r="L214" s="683"/>
      <c r="M214" s="683"/>
      <c r="N214" s="683"/>
      <c r="O214" s="683"/>
      <c r="P214" s="683"/>
      <c r="Q214" s="683"/>
    </row>
    <row r="215" spans="2:17" ht="15.75" customHeight="1" x14ac:dyDescent="0.3">
      <c r="B215" s="39"/>
      <c r="C215" s="683"/>
      <c r="D215" s="683"/>
      <c r="E215" s="683"/>
      <c r="F215" s="683"/>
      <c r="G215" s="683"/>
      <c r="H215" s="683"/>
      <c r="I215" s="683"/>
      <c r="J215" s="683"/>
      <c r="K215" s="683"/>
      <c r="L215" s="683"/>
      <c r="M215" s="683"/>
      <c r="N215" s="683"/>
      <c r="O215" s="683"/>
      <c r="P215" s="683"/>
      <c r="Q215" s="683"/>
    </row>
    <row r="216" spans="2:17" ht="15.75" customHeight="1" x14ac:dyDescent="0.3">
      <c r="B216" s="39"/>
      <c r="C216" s="683"/>
      <c r="D216" s="683"/>
      <c r="E216" s="683"/>
      <c r="F216" s="683"/>
      <c r="G216" s="683"/>
      <c r="H216" s="683"/>
      <c r="I216" s="683"/>
      <c r="J216" s="683"/>
      <c r="K216" s="683"/>
      <c r="L216" s="683"/>
      <c r="M216" s="683"/>
      <c r="N216" s="683"/>
      <c r="O216" s="683"/>
      <c r="P216" s="683"/>
      <c r="Q216" s="683"/>
    </row>
    <row r="217" spans="2:17" ht="15.75" customHeight="1" x14ac:dyDescent="0.3">
      <c r="B217" s="39"/>
      <c r="C217" s="683"/>
      <c r="D217" s="683"/>
      <c r="E217" s="683"/>
      <c r="F217" s="683"/>
      <c r="G217" s="683"/>
      <c r="H217" s="683"/>
      <c r="I217" s="683"/>
      <c r="J217" s="683"/>
      <c r="K217" s="683"/>
      <c r="L217" s="683"/>
      <c r="M217" s="683"/>
      <c r="N217" s="683"/>
      <c r="O217" s="683"/>
      <c r="P217" s="683"/>
      <c r="Q217" s="683"/>
    </row>
    <row r="218" spans="2:17" ht="15.75" customHeight="1" x14ac:dyDescent="0.3">
      <c r="B218" s="39"/>
      <c r="C218" s="683"/>
      <c r="D218" s="683"/>
      <c r="E218" s="683"/>
      <c r="F218" s="683"/>
      <c r="G218" s="683"/>
      <c r="H218" s="683"/>
      <c r="I218" s="683"/>
      <c r="J218" s="683"/>
      <c r="K218" s="683"/>
      <c r="L218" s="683"/>
      <c r="M218" s="683"/>
      <c r="N218" s="683"/>
      <c r="O218" s="683"/>
      <c r="P218" s="683"/>
      <c r="Q218" s="683"/>
    </row>
    <row r="219" spans="2:17" ht="15.75" customHeight="1" x14ac:dyDescent="0.3">
      <c r="B219" s="39"/>
      <c r="C219" s="683"/>
      <c r="D219" s="683"/>
      <c r="E219" s="683"/>
      <c r="F219" s="683"/>
      <c r="G219" s="683"/>
      <c r="H219" s="683"/>
      <c r="I219" s="683"/>
      <c r="J219" s="683"/>
      <c r="K219" s="683"/>
      <c r="L219" s="683"/>
      <c r="M219" s="683"/>
      <c r="N219" s="683"/>
      <c r="O219" s="683"/>
      <c r="P219" s="683"/>
      <c r="Q219" s="683"/>
    </row>
    <row r="220" spans="2:17" ht="15.75" customHeight="1" x14ac:dyDescent="0.3">
      <c r="B220" s="39"/>
      <c r="C220" s="683"/>
      <c r="D220" s="683"/>
      <c r="E220" s="683"/>
      <c r="F220" s="683"/>
      <c r="G220" s="683"/>
      <c r="H220" s="683"/>
      <c r="I220" s="683"/>
      <c r="J220" s="683"/>
      <c r="K220" s="683"/>
      <c r="L220" s="683"/>
      <c r="M220" s="683"/>
      <c r="N220" s="683"/>
      <c r="O220" s="683"/>
      <c r="P220" s="683"/>
      <c r="Q220" s="683"/>
    </row>
    <row r="221" spans="2:17" ht="15.75" customHeight="1" x14ac:dyDescent="0.3">
      <c r="B221" s="39"/>
      <c r="C221" s="683"/>
      <c r="D221" s="683"/>
      <c r="E221" s="683"/>
      <c r="F221" s="683"/>
      <c r="G221" s="683"/>
      <c r="H221" s="683"/>
      <c r="I221" s="683"/>
      <c r="J221" s="683"/>
      <c r="K221" s="683"/>
      <c r="L221" s="683"/>
      <c r="M221" s="683"/>
      <c r="N221" s="683"/>
      <c r="O221" s="683"/>
      <c r="P221" s="683"/>
      <c r="Q221" s="683"/>
    </row>
    <row r="222" spans="2:17" ht="15.75" customHeight="1" x14ac:dyDescent="0.3">
      <c r="B222" s="39"/>
      <c r="C222" s="683"/>
      <c r="D222" s="683"/>
      <c r="E222" s="683"/>
      <c r="F222" s="683"/>
      <c r="G222" s="683"/>
      <c r="H222" s="683"/>
      <c r="I222" s="683"/>
      <c r="J222" s="683"/>
      <c r="K222" s="683"/>
      <c r="L222" s="683"/>
      <c r="M222" s="683"/>
      <c r="N222" s="683"/>
      <c r="O222" s="683"/>
      <c r="P222" s="683"/>
      <c r="Q222" s="683"/>
    </row>
    <row r="223" spans="2:17" ht="15.75" customHeight="1" x14ac:dyDescent="0.3">
      <c r="B223" s="39"/>
      <c r="C223" s="683"/>
      <c r="D223" s="683"/>
      <c r="E223" s="683"/>
      <c r="F223" s="683"/>
      <c r="G223" s="683"/>
      <c r="H223" s="683"/>
      <c r="I223" s="683"/>
      <c r="J223" s="683"/>
      <c r="K223" s="683"/>
      <c r="L223" s="683"/>
      <c r="M223" s="683"/>
      <c r="N223" s="683"/>
      <c r="O223" s="683"/>
      <c r="P223" s="683"/>
      <c r="Q223" s="683"/>
    </row>
    <row r="224" spans="2:17" ht="15.75" customHeight="1" x14ac:dyDescent="0.3">
      <c r="B224" s="39"/>
      <c r="C224" s="683"/>
      <c r="D224" s="683"/>
      <c r="E224" s="683"/>
      <c r="F224" s="683"/>
      <c r="G224" s="683"/>
      <c r="H224" s="683"/>
      <c r="I224" s="683"/>
      <c r="J224" s="683"/>
      <c r="K224" s="683"/>
      <c r="L224" s="683"/>
      <c r="M224" s="683"/>
      <c r="N224" s="683"/>
      <c r="O224" s="683"/>
      <c r="P224" s="683"/>
      <c r="Q224" s="683"/>
    </row>
    <row r="225" spans="2:17" ht="15.75" customHeight="1" x14ac:dyDescent="0.3">
      <c r="B225" s="39"/>
      <c r="C225" s="683"/>
      <c r="D225" s="683"/>
      <c r="E225" s="683"/>
      <c r="F225" s="683"/>
      <c r="G225" s="683"/>
      <c r="H225" s="683"/>
      <c r="I225" s="683"/>
      <c r="J225" s="683"/>
      <c r="K225" s="683"/>
      <c r="L225" s="683"/>
      <c r="M225" s="683"/>
      <c r="N225" s="683"/>
      <c r="O225" s="683"/>
      <c r="P225" s="683"/>
      <c r="Q225" s="683"/>
    </row>
    <row r="226" spans="2:17" ht="15.75" customHeight="1" x14ac:dyDescent="0.3">
      <c r="B226" s="39"/>
      <c r="C226" s="683"/>
      <c r="D226" s="683"/>
      <c r="E226" s="683"/>
      <c r="F226" s="683"/>
      <c r="G226" s="683"/>
      <c r="H226" s="683"/>
      <c r="I226" s="683"/>
      <c r="J226" s="683"/>
      <c r="K226" s="683"/>
      <c r="L226" s="683"/>
      <c r="M226" s="683"/>
      <c r="N226" s="683"/>
      <c r="O226" s="683"/>
      <c r="P226" s="683"/>
      <c r="Q226" s="683"/>
    </row>
    <row r="227" spans="2:17" ht="15.75" customHeight="1" x14ac:dyDescent="0.3">
      <c r="B227" s="39"/>
      <c r="C227" s="683"/>
      <c r="D227" s="683"/>
      <c r="E227" s="683"/>
      <c r="F227" s="683"/>
      <c r="G227" s="683"/>
      <c r="H227" s="683"/>
      <c r="I227" s="683"/>
      <c r="J227" s="683"/>
      <c r="K227" s="683"/>
      <c r="L227" s="683"/>
      <c r="M227" s="683"/>
      <c r="N227" s="683"/>
      <c r="O227" s="683"/>
      <c r="P227" s="683"/>
      <c r="Q227" s="683"/>
    </row>
    <row r="228" spans="2:17" ht="15.75" customHeight="1" x14ac:dyDescent="0.3">
      <c r="B228" s="39"/>
      <c r="C228" s="683"/>
      <c r="D228" s="683"/>
      <c r="E228" s="683"/>
      <c r="F228" s="683"/>
      <c r="G228" s="683"/>
      <c r="H228" s="683"/>
      <c r="I228" s="683"/>
      <c r="J228" s="683"/>
      <c r="K228" s="683"/>
      <c r="L228" s="683"/>
      <c r="M228" s="683"/>
      <c r="N228" s="683"/>
      <c r="O228" s="683"/>
      <c r="P228" s="683"/>
      <c r="Q228" s="683"/>
    </row>
    <row r="229" spans="2:17" ht="15.75" customHeight="1" x14ac:dyDescent="0.3">
      <c r="B229" s="39"/>
      <c r="C229" s="683"/>
      <c r="D229" s="683"/>
      <c r="E229" s="683"/>
      <c r="F229" s="683"/>
      <c r="G229" s="683"/>
      <c r="H229" s="683"/>
      <c r="I229" s="683"/>
      <c r="J229" s="683"/>
      <c r="K229" s="683"/>
      <c r="L229" s="683"/>
      <c r="M229" s="683"/>
      <c r="N229" s="683"/>
      <c r="O229" s="683"/>
      <c r="P229" s="683"/>
      <c r="Q229" s="683"/>
    </row>
    <row r="230" spans="2:17" ht="15.75" customHeight="1" x14ac:dyDescent="0.3">
      <c r="B230" s="39"/>
      <c r="C230" s="683"/>
      <c r="D230" s="683"/>
      <c r="E230" s="683"/>
      <c r="F230" s="683"/>
      <c r="G230" s="683"/>
      <c r="H230" s="683"/>
      <c r="I230" s="683"/>
      <c r="J230" s="683"/>
      <c r="K230" s="683"/>
      <c r="L230" s="683"/>
      <c r="M230" s="683"/>
      <c r="N230" s="683"/>
      <c r="O230" s="683"/>
      <c r="P230" s="683"/>
      <c r="Q230" s="683"/>
    </row>
    <row r="231" spans="2:17" ht="15.75" customHeight="1" x14ac:dyDescent="0.3">
      <c r="B231" s="39"/>
      <c r="C231" s="683"/>
      <c r="D231" s="683"/>
      <c r="E231" s="683"/>
      <c r="F231" s="683"/>
      <c r="G231" s="683"/>
      <c r="H231" s="683"/>
      <c r="I231" s="683"/>
      <c r="J231" s="683"/>
      <c r="K231" s="683"/>
      <c r="L231" s="683"/>
      <c r="M231" s="683"/>
      <c r="N231" s="683"/>
      <c r="O231" s="683"/>
      <c r="P231" s="683"/>
      <c r="Q231" s="683"/>
    </row>
    <row r="232" spans="2:17" ht="15.75" customHeight="1" x14ac:dyDescent="0.3">
      <c r="B232" s="39"/>
      <c r="C232" s="683"/>
      <c r="D232" s="683"/>
      <c r="E232" s="683"/>
      <c r="F232" s="683"/>
      <c r="G232" s="683"/>
      <c r="H232" s="683"/>
      <c r="I232" s="683"/>
      <c r="J232" s="683"/>
      <c r="K232" s="683"/>
      <c r="L232" s="683"/>
      <c r="M232" s="683"/>
      <c r="N232" s="683"/>
      <c r="O232" s="683"/>
      <c r="P232" s="683"/>
      <c r="Q232" s="683"/>
    </row>
    <row r="233" spans="2:17" ht="15.75" customHeight="1" x14ac:dyDescent="0.3">
      <c r="B233" s="39"/>
      <c r="C233" s="683"/>
      <c r="D233" s="683"/>
      <c r="E233" s="683"/>
      <c r="F233" s="683"/>
      <c r="G233" s="683"/>
      <c r="H233" s="683"/>
      <c r="I233" s="683"/>
      <c r="J233" s="683"/>
      <c r="K233" s="683"/>
      <c r="L233" s="683"/>
      <c r="M233" s="683"/>
      <c r="N233" s="683"/>
      <c r="O233" s="683"/>
      <c r="P233" s="683"/>
      <c r="Q233" s="683"/>
    </row>
    <row r="234" spans="2:17" ht="15.75" customHeight="1" x14ac:dyDescent="0.3">
      <c r="B234" s="39"/>
      <c r="C234" s="683"/>
      <c r="D234" s="683"/>
      <c r="E234" s="683"/>
      <c r="F234" s="683"/>
      <c r="G234" s="683"/>
      <c r="H234" s="683"/>
      <c r="I234" s="683"/>
      <c r="J234" s="683"/>
      <c r="K234" s="683"/>
      <c r="L234" s="683"/>
      <c r="M234" s="683"/>
      <c r="N234" s="683"/>
      <c r="O234" s="683"/>
      <c r="P234" s="683"/>
      <c r="Q234" s="683"/>
    </row>
    <row r="235" spans="2:17" ht="15.75" customHeight="1" x14ac:dyDescent="0.3">
      <c r="B235" s="39"/>
      <c r="C235" s="683"/>
      <c r="D235" s="683"/>
      <c r="E235" s="683"/>
      <c r="F235" s="683"/>
      <c r="G235" s="683"/>
      <c r="H235" s="683"/>
      <c r="I235" s="683"/>
      <c r="J235" s="683"/>
      <c r="K235" s="683"/>
      <c r="L235" s="683"/>
      <c r="M235" s="683"/>
      <c r="N235" s="683"/>
      <c r="O235" s="683"/>
      <c r="P235" s="683"/>
      <c r="Q235" s="683"/>
    </row>
    <row r="236" spans="2:17" ht="15.75" customHeight="1" x14ac:dyDescent="0.3">
      <c r="B236" s="39"/>
      <c r="C236" s="683"/>
      <c r="D236" s="683"/>
      <c r="E236" s="683"/>
      <c r="F236" s="683"/>
      <c r="G236" s="683"/>
      <c r="H236" s="683"/>
      <c r="I236" s="683"/>
      <c r="J236" s="683"/>
      <c r="K236" s="683"/>
      <c r="L236" s="683"/>
      <c r="M236" s="683"/>
      <c r="N236" s="683"/>
      <c r="O236" s="683"/>
      <c r="P236" s="683"/>
      <c r="Q236" s="683"/>
    </row>
    <row r="237" spans="2:17" ht="15.75" customHeight="1" x14ac:dyDescent="0.3">
      <c r="B237" s="39"/>
      <c r="C237" s="683"/>
      <c r="D237" s="683"/>
      <c r="E237" s="683"/>
      <c r="F237" s="683"/>
      <c r="G237" s="683"/>
      <c r="H237" s="683"/>
      <c r="I237" s="683"/>
      <c r="J237" s="683"/>
      <c r="K237" s="683"/>
      <c r="L237" s="683"/>
      <c r="M237" s="683"/>
      <c r="N237" s="683"/>
      <c r="O237" s="683"/>
      <c r="P237" s="683"/>
      <c r="Q237" s="683"/>
    </row>
    <row r="238" spans="2:17" ht="15.75" customHeight="1" x14ac:dyDescent="0.3">
      <c r="B238" s="39"/>
      <c r="C238" s="683"/>
      <c r="D238" s="683"/>
      <c r="E238" s="683"/>
      <c r="F238" s="683"/>
      <c r="G238" s="683"/>
      <c r="H238" s="683"/>
      <c r="I238" s="683"/>
      <c r="J238" s="683"/>
      <c r="K238" s="683"/>
      <c r="L238" s="683"/>
      <c r="M238" s="683"/>
      <c r="N238" s="683"/>
      <c r="O238" s="683"/>
      <c r="P238" s="683"/>
      <c r="Q238" s="683"/>
    </row>
    <row r="239" spans="2:17" ht="15.75" customHeight="1" x14ac:dyDescent="0.3">
      <c r="B239" s="39"/>
      <c r="C239" s="683"/>
      <c r="D239" s="683"/>
      <c r="E239" s="683"/>
      <c r="F239" s="683"/>
      <c r="G239" s="683"/>
      <c r="H239" s="683"/>
      <c r="I239" s="683"/>
      <c r="J239" s="683"/>
      <c r="K239" s="683"/>
      <c r="L239" s="683"/>
      <c r="M239" s="683"/>
      <c r="N239" s="683"/>
      <c r="O239" s="683"/>
      <c r="P239" s="683"/>
      <c r="Q239" s="683"/>
    </row>
    <row r="240" spans="2:17" ht="15.75" customHeight="1" x14ac:dyDescent="0.3">
      <c r="B240" s="39"/>
      <c r="C240" s="683"/>
      <c r="D240" s="683"/>
      <c r="E240" s="683"/>
      <c r="F240" s="683"/>
      <c r="G240" s="683"/>
      <c r="H240" s="683"/>
      <c r="I240" s="683"/>
      <c r="J240" s="683"/>
      <c r="K240" s="683"/>
      <c r="L240" s="683"/>
      <c r="M240" s="683"/>
      <c r="N240" s="683"/>
      <c r="O240" s="683"/>
      <c r="P240" s="683"/>
      <c r="Q240" s="683"/>
    </row>
    <row r="241" spans="2:17" ht="15.75" customHeight="1" x14ac:dyDescent="0.3">
      <c r="B241" s="39"/>
      <c r="C241" s="683"/>
      <c r="D241" s="683"/>
      <c r="E241" s="683"/>
      <c r="F241" s="683"/>
      <c r="G241" s="683"/>
      <c r="H241" s="683"/>
      <c r="I241" s="683"/>
      <c r="J241" s="683"/>
      <c r="K241" s="683"/>
      <c r="L241" s="683"/>
      <c r="M241" s="683"/>
      <c r="N241" s="683"/>
      <c r="O241" s="683"/>
      <c r="P241" s="683"/>
      <c r="Q241" s="683"/>
    </row>
    <row r="242" spans="2:17" ht="15.75" customHeight="1" x14ac:dyDescent="0.3">
      <c r="B242" s="39"/>
      <c r="C242" s="683"/>
      <c r="D242" s="683"/>
      <c r="E242" s="683"/>
      <c r="F242" s="683"/>
      <c r="G242" s="683"/>
      <c r="H242" s="683"/>
      <c r="I242" s="683"/>
      <c r="J242" s="683"/>
      <c r="K242" s="683"/>
      <c r="L242" s="683"/>
      <c r="M242" s="683"/>
      <c r="N242" s="683"/>
      <c r="O242" s="683"/>
      <c r="P242" s="683"/>
      <c r="Q242" s="683"/>
    </row>
    <row r="243" spans="2:17" ht="15.75" customHeight="1" x14ac:dyDescent="0.3">
      <c r="B243" s="39"/>
      <c r="C243" s="683"/>
      <c r="D243" s="683"/>
      <c r="E243" s="683"/>
      <c r="F243" s="683"/>
      <c r="G243" s="683"/>
      <c r="H243" s="683"/>
      <c r="I243" s="683"/>
      <c r="J243" s="683"/>
      <c r="K243" s="683"/>
      <c r="L243" s="683"/>
      <c r="M243" s="683"/>
      <c r="N243" s="683"/>
      <c r="O243" s="683"/>
      <c r="P243" s="683"/>
      <c r="Q243" s="683"/>
    </row>
    <row r="244" spans="2:17" ht="15.75" customHeight="1" x14ac:dyDescent="0.3">
      <c r="B244" s="39"/>
      <c r="C244" s="683"/>
      <c r="D244" s="683"/>
      <c r="E244" s="683"/>
      <c r="F244" s="683"/>
      <c r="G244" s="683"/>
      <c r="H244" s="683"/>
      <c r="I244" s="683"/>
      <c r="J244" s="683"/>
      <c r="K244" s="683"/>
      <c r="L244" s="683"/>
      <c r="M244" s="683"/>
      <c r="N244" s="683"/>
      <c r="O244" s="683"/>
      <c r="P244" s="683"/>
      <c r="Q244" s="683"/>
    </row>
    <row r="245" spans="2:17" ht="15.75" customHeight="1" x14ac:dyDescent="0.3">
      <c r="B245" s="39"/>
      <c r="C245" s="683"/>
      <c r="D245" s="683"/>
      <c r="E245" s="683"/>
      <c r="F245" s="683"/>
      <c r="G245" s="683"/>
      <c r="H245" s="683"/>
      <c r="I245" s="683"/>
      <c r="J245" s="683"/>
      <c r="K245" s="683"/>
      <c r="L245" s="683"/>
      <c r="M245" s="683"/>
      <c r="N245" s="683"/>
      <c r="O245" s="683"/>
      <c r="P245" s="683"/>
      <c r="Q245" s="683"/>
    </row>
    <row r="246" spans="2:17" ht="15.75" customHeight="1" x14ac:dyDescent="0.3">
      <c r="B246" s="39"/>
      <c r="C246" s="683"/>
      <c r="D246" s="683"/>
      <c r="E246" s="683"/>
      <c r="F246" s="683"/>
      <c r="G246" s="683"/>
      <c r="H246" s="683"/>
      <c r="I246" s="683"/>
      <c r="J246" s="683"/>
      <c r="K246" s="683"/>
      <c r="L246" s="683"/>
      <c r="M246" s="683"/>
      <c r="N246" s="683"/>
      <c r="O246" s="683"/>
      <c r="P246" s="683"/>
      <c r="Q246" s="683"/>
    </row>
    <row r="247" spans="2:17" ht="15.75" customHeight="1" x14ac:dyDescent="0.3">
      <c r="B247" s="39"/>
      <c r="C247" s="683"/>
      <c r="D247" s="683"/>
      <c r="E247" s="683"/>
      <c r="F247" s="683"/>
      <c r="G247" s="683"/>
      <c r="H247" s="683"/>
      <c r="I247" s="683"/>
      <c r="J247" s="683"/>
      <c r="K247" s="683"/>
      <c r="L247" s="683"/>
      <c r="M247" s="683"/>
      <c r="N247" s="683"/>
      <c r="O247" s="683"/>
      <c r="P247" s="683"/>
      <c r="Q247" s="683"/>
    </row>
    <row r="248" spans="2:17" ht="15.75" customHeight="1" x14ac:dyDescent="0.3">
      <c r="B248" s="39"/>
      <c r="C248" s="683"/>
      <c r="D248" s="683"/>
      <c r="E248" s="683"/>
      <c r="F248" s="683"/>
      <c r="G248" s="683"/>
      <c r="H248" s="683"/>
      <c r="I248" s="683"/>
      <c r="J248" s="683"/>
      <c r="K248" s="683"/>
      <c r="L248" s="683"/>
      <c r="M248" s="683"/>
      <c r="N248" s="683"/>
      <c r="O248" s="683"/>
      <c r="P248" s="683"/>
      <c r="Q248" s="683"/>
    </row>
    <row r="249" spans="2:17" ht="15.75" customHeight="1" x14ac:dyDescent="0.3">
      <c r="B249" s="39"/>
      <c r="C249" s="683"/>
      <c r="D249" s="683"/>
      <c r="E249" s="683"/>
      <c r="F249" s="683"/>
      <c r="G249" s="683"/>
      <c r="H249" s="683"/>
      <c r="I249" s="683"/>
      <c r="J249" s="683"/>
      <c r="K249" s="683"/>
      <c r="L249" s="683"/>
      <c r="M249" s="683"/>
      <c r="N249" s="683"/>
      <c r="O249" s="683"/>
      <c r="P249" s="683"/>
      <c r="Q249" s="683"/>
    </row>
    <row r="250" spans="2:17" ht="15.75" customHeight="1" x14ac:dyDescent="0.3">
      <c r="B250" s="39"/>
      <c r="C250" s="683"/>
      <c r="D250" s="683"/>
      <c r="E250" s="683"/>
      <c r="F250" s="683"/>
      <c r="G250" s="683"/>
      <c r="H250" s="683"/>
      <c r="I250" s="683"/>
      <c r="J250" s="683"/>
      <c r="K250" s="683"/>
      <c r="L250" s="683"/>
      <c r="M250" s="683"/>
      <c r="N250" s="683"/>
      <c r="O250" s="683"/>
      <c r="P250" s="683"/>
      <c r="Q250" s="683"/>
    </row>
    <row r="251" spans="2:17" ht="15.75" customHeight="1" x14ac:dyDescent="0.3">
      <c r="B251" s="39"/>
      <c r="C251" s="683"/>
      <c r="D251" s="683"/>
      <c r="E251" s="683"/>
      <c r="F251" s="683"/>
      <c r="G251" s="683"/>
      <c r="H251" s="683"/>
      <c r="I251" s="683"/>
      <c r="J251" s="683"/>
      <c r="K251" s="683"/>
      <c r="L251" s="683"/>
      <c r="M251" s="683"/>
      <c r="N251" s="683"/>
      <c r="O251" s="683"/>
      <c r="P251" s="683"/>
      <c r="Q251" s="683"/>
    </row>
    <row r="252" spans="2:17" ht="15.75" customHeight="1" x14ac:dyDescent="0.3">
      <c r="B252" s="39"/>
      <c r="C252" s="683"/>
      <c r="D252" s="683"/>
      <c r="E252" s="683"/>
      <c r="F252" s="683"/>
      <c r="G252" s="683"/>
      <c r="H252" s="683"/>
      <c r="I252" s="683"/>
      <c r="J252" s="683"/>
      <c r="K252" s="683"/>
      <c r="L252" s="683"/>
      <c r="M252" s="683"/>
      <c r="N252" s="683"/>
      <c r="O252" s="683"/>
      <c r="P252" s="683"/>
      <c r="Q252" s="683"/>
    </row>
    <row r="253" spans="2:17" ht="15.75" customHeight="1" x14ac:dyDescent="0.3">
      <c r="B253" s="39"/>
      <c r="C253" s="683"/>
      <c r="D253" s="683"/>
      <c r="E253" s="683"/>
      <c r="F253" s="683"/>
      <c r="G253" s="683"/>
      <c r="H253" s="683"/>
      <c r="I253" s="683"/>
      <c r="J253" s="683"/>
      <c r="K253" s="683"/>
      <c r="L253" s="683"/>
      <c r="M253" s="683"/>
      <c r="N253" s="683"/>
      <c r="O253" s="683"/>
      <c r="P253" s="683"/>
      <c r="Q253" s="683"/>
    </row>
    <row r="254" spans="2:17" ht="15.75" customHeight="1" x14ac:dyDescent="0.3">
      <c r="B254" s="39"/>
      <c r="C254" s="683"/>
      <c r="D254" s="683"/>
      <c r="E254" s="683"/>
      <c r="F254" s="683"/>
      <c r="G254" s="683"/>
      <c r="H254" s="683"/>
      <c r="I254" s="683"/>
      <c r="J254" s="683"/>
      <c r="K254" s="683"/>
      <c r="L254" s="683"/>
      <c r="M254" s="683"/>
      <c r="N254" s="683"/>
      <c r="O254" s="683"/>
      <c r="P254" s="683"/>
      <c r="Q254" s="683"/>
    </row>
    <row r="255" spans="2:17" ht="15.75" customHeight="1" x14ac:dyDescent="0.3">
      <c r="B255" s="39"/>
      <c r="C255" s="683"/>
      <c r="D255" s="683"/>
      <c r="E255" s="683"/>
      <c r="F255" s="683"/>
      <c r="G255" s="683"/>
      <c r="H255" s="683"/>
      <c r="I255" s="683"/>
      <c r="J255" s="683"/>
      <c r="K255" s="683"/>
      <c r="L255" s="683"/>
      <c r="M255" s="683"/>
      <c r="N255" s="683"/>
      <c r="O255" s="683"/>
      <c r="P255" s="683"/>
      <c r="Q255" s="683"/>
    </row>
    <row r="256" spans="2:17" ht="15.75" customHeight="1" x14ac:dyDescent="0.3">
      <c r="B256" s="39"/>
      <c r="C256" s="683"/>
      <c r="D256" s="683"/>
      <c r="E256" s="683"/>
      <c r="F256" s="683"/>
      <c r="G256" s="683"/>
      <c r="H256" s="683"/>
      <c r="I256" s="683"/>
      <c r="J256" s="683"/>
      <c r="K256" s="683"/>
      <c r="L256" s="683"/>
      <c r="M256" s="683"/>
      <c r="N256" s="683"/>
      <c r="O256" s="683"/>
      <c r="P256" s="683"/>
      <c r="Q256" s="683"/>
    </row>
    <row r="257" spans="2:17" ht="15.75" customHeight="1" x14ac:dyDescent="0.3">
      <c r="B257" s="39"/>
      <c r="C257" s="683"/>
      <c r="D257" s="683"/>
      <c r="E257" s="683"/>
      <c r="F257" s="683"/>
      <c r="G257" s="683"/>
      <c r="H257" s="683"/>
      <c r="I257" s="683"/>
      <c r="J257" s="683"/>
      <c r="K257" s="683"/>
      <c r="L257" s="683"/>
      <c r="M257" s="683"/>
      <c r="N257" s="683"/>
      <c r="O257" s="683"/>
      <c r="P257" s="683"/>
      <c r="Q257" s="683"/>
    </row>
    <row r="258" spans="2:17" ht="15.75" customHeight="1" x14ac:dyDescent="0.3">
      <c r="B258" s="39"/>
      <c r="C258" s="683"/>
      <c r="D258" s="683"/>
      <c r="E258" s="683"/>
      <c r="F258" s="683"/>
      <c r="G258" s="683"/>
      <c r="H258" s="683"/>
      <c r="I258" s="683"/>
      <c r="J258" s="683"/>
      <c r="K258" s="683"/>
      <c r="L258" s="683"/>
      <c r="M258" s="683"/>
      <c r="N258" s="683"/>
      <c r="O258" s="683"/>
      <c r="P258" s="683"/>
      <c r="Q258" s="683"/>
    </row>
    <row r="259" spans="2:17" ht="15.75" customHeight="1" x14ac:dyDescent="0.3">
      <c r="B259" s="39"/>
      <c r="C259" s="683"/>
      <c r="D259" s="683"/>
      <c r="E259" s="683"/>
      <c r="F259" s="683"/>
      <c r="G259" s="683"/>
      <c r="H259" s="683"/>
      <c r="I259" s="683"/>
      <c r="J259" s="683"/>
      <c r="K259" s="683"/>
      <c r="L259" s="683"/>
      <c r="M259" s="683"/>
      <c r="N259" s="683"/>
      <c r="O259" s="683"/>
      <c r="P259" s="683"/>
      <c r="Q259" s="683"/>
    </row>
    <row r="260" spans="2:17" ht="15.75" customHeight="1" x14ac:dyDescent="0.3">
      <c r="B260" s="39"/>
      <c r="C260" s="683"/>
      <c r="D260" s="683"/>
      <c r="E260" s="683"/>
      <c r="F260" s="683"/>
      <c r="G260" s="683"/>
      <c r="H260" s="683"/>
      <c r="I260" s="683"/>
      <c r="J260" s="683"/>
      <c r="K260" s="683"/>
      <c r="L260" s="683"/>
      <c r="M260" s="683"/>
      <c r="N260" s="683"/>
      <c r="O260" s="683"/>
      <c r="P260" s="683"/>
      <c r="Q260" s="683"/>
    </row>
    <row r="261" spans="2:17" ht="15.75" customHeight="1" x14ac:dyDescent="0.3">
      <c r="B261" s="39"/>
      <c r="C261" s="683"/>
      <c r="D261" s="683"/>
      <c r="E261" s="683"/>
      <c r="F261" s="683"/>
      <c r="G261" s="683"/>
      <c r="H261" s="683"/>
      <c r="I261" s="683"/>
      <c r="J261" s="683"/>
      <c r="K261" s="683"/>
      <c r="L261" s="683"/>
      <c r="M261" s="683"/>
      <c r="N261" s="683"/>
      <c r="O261" s="683"/>
      <c r="P261" s="683"/>
      <c r="Q261" s="683"/>
    </row>
    <row r="262" spans="2:17" ht="15.75" customHeight="1" x14ac:dyDescent="0.3">
      <c r="B262" s="39"/>
      <c r="C262" s="683"/>
      <c r="D262" s="683"/>
      <c r="E262" s="683"/>
      <c r="F262" s="683"/>
      <c r="G262" s="683"/>
      <c r="H262" s="683"/>
      <c r="I262" s="683"/>
      <c r="J262" s="683"/>
      <c r="K262" s="683"/>
      <c r="L262" s="683"/>
      <c r="M262" s="683"/>
      <c r="N262" s="683"/>
      <c r="O262" s="683"/>
      <c r="P262" s="683"/>
      <c r="Q262" s="683"/>
    </row>
    <row r="263" spans="2:17" ht="15.75" customHeight="1" x14ac:dyDescent="0.3">
      <c r="B263" s="39"/>
      <c r="C263" s="683"/>
      <c r="D263" s="683"/>
      <c r="E263" s="683"/>
      <c r="F263" s="683"/>
      <c r="G263" s="683"/>
      <c r="H263" s="683"/>
      <c r="I263" s="683"/>
      <c r="J263" s="683"/>
      <c r="K263" s="683"/>
      <c r="L263" s="683"/>
      <c r="M263" s="683"/>
      <c r="N263" s="683"/>
      <c r="O263" s="683"/>
      <c r="P263" s="683"/>
      <c r="Q263" s="683"/>
    </row>
    <row r="264" spans="2:17" ht="15.75" customHeight="1" x14ac:dyDescent="0.3">
      <c r="B264" s="39"/>
      <c r="C264" s="683"/>
      <c r="D264" s="683"/>
      <c r="E264" s="683"/>
      <c r="F264" s="683"/>
      <c r="G264" s="683"/>
      <c r="H264" s="683"/>
      <c r="I264" s="683"/>
      <c r="J264" s="683"/>
      <c r="K264" s="683"/>
      <c r="L264" s="683"/>
      <c r="M264" s="683"/>
      <c r="N264" s="683"/>
      <c r="O264" s="683"/>
      <c r="P264" s="683"/>
      <c r="Q264" s="683"/>
    </row>
    <row r="265" spans="2:17" ht="15.75" customHeight="1" x14ac:dyDescent="0.3">
      <c r="B265" s="39"/>
      <c r="C265" s="683"/>
      <c r="D265" s="683"/>
      <c r="E265" s="683"/>
      <c r="F265" s="683"/>
      <c r="G265" s="683"/>
      <c r="H265" s="683"/>
      <c r="I265" s="683"/>
      <c r="J265" s="683"/>
      <c r="K265" s="683"/>
      <c r="L265" s="683"/>
      <c r="M265" s="683"/>
      <c r="N265" s="683"/>
      <c r="O265" s="683"/>
      <c r="P265" s="683"/>
      <c r="Q265" s="683"/>
    </row>
    <row r="266" spans="2:17" ht="15.75" customHeight="1" x14ac:dyDescent="0.3">
      <c r="B266" s="39"/>
      <c r="C266" s="683"/>
      <c r="D266" s="683"/>
      <c r="E266" s="683"/>
      <c r="F266" s="683"/>
      <c r="G266" s="683"/>
      <c r="H266" s="683"/>
      <c r="I266" s="683"/>
      <c r="J266" s="683"/>
      <c r="K266" s="683"/>
      <c r="L266" s="683"/>
      <c r="M266" s="683"/>
      <c r="N266" s="683"/>
      <c r="O266" s="683"/>
      <c r="P266" s="683"/>
      <c r="Q266" s="683"/>
    </row>
    <row r="267" spans="2:17" ht="15.75" customHeight="1" x14ac:dyDescent="0.3">
      <c r="B267" s="39"/>
      <c r="C267" s="683"/>
      <c r="D267" s="683"/>
      <c r="E267" s="683"/>
      <c r="F267" s="683"/>
      <c r="G267" s="683"/>
      <c r="H267" s="683"/>
      <c r="I267" s="683"/>
      <c r="J267" s="683"/>
      <c r="K267" s="683"/>
      <c r="L267" s="683"/>
      <c r="M267" s="683"/>
      <c r="N267" s="683"/>
      <c r="O267" s="683"/>
      <c r="P267" s="683"/>
      <c r="Q267" s="683"/>
    </row>
    <row r="268" spans="2:17" ht="15.75" customHeight="1" x14ac:dyDescent="0.3">
      <c r="B268" s="39"/>
      <c r="C268" s="683"/>
      <c r="D268" s="683"/>
      <c r="E268" s="683"/>
      <c r="F268" s="683"/>
      <c r="G268" s="683"/>
      <c r="H268" s="683"/>
      <c r="I268" s="683"/>
      <c r="J268" s="683"/>
      <c r="K268" s="683"/>
      <c r="L268" s="683"/>
      <c r="M268" s="683"/>
      <c r="N268" s="683"/>
      <c r="O268" s="683"/>
      <c r="P268" s="683"/>
      <c r="Q268" s="683"/>
    </row>
    <row r="269" spans="2:17" ht="15.75" customHeight="1" x14ac:dyDescent="0.3">
      <c r="B269" s="39"/>
      <c r="C269" s="683"/>
      <c r="D269" s="683"/>
      <c r="E269" s="683"/>
      <c r="F269" s="683"/>
      <c r="G269" s="683"/>
      <c r="H269" s="683"/>
      <c r="I269" s="683"/>
      <c r="J269" s="683"/>
      <c r="K269" s="683"/>
      <c r="L269" s="683"/>
      <c r="M269" s="683"/>
      <c r="N269" s="683"/>
      <c r="O269" s="683"/>
      <c r="P269" s="683"/>
      <c r="Q269" s="683"/>
    </row>
    <row r="270" spans="2:17" ht="15.75" customHeight="1" x14ac:dyDescent="0.3">
      <c r="B270" s="39"/>
      <c r="C270" s="683"/>
      <c r="D270" s="683"/>
      <c r="E270" s="683"/>
      <c r="F270" s="683"/>
      <c r="G270" s="683"/>
      <c r="H270" s="683"/>
      <c r="I270" s="683"/>
      <c r="J270" s="683"/>
      <c r="K270" s="683"/>
      <c r="L270" s="683"/>
      <c r="M270" s="683"/>
      <c r="N270" s="683"/>
      <c r="O270" s="683"/>
      <c r="P270" s="683"/>
      <c r="Q270" s="683"/>
    </row>
    <row r="271" spans="2:17" ht="15.75" customHeight="1" x14ac:dyDescent="0.3">
      <c r="B271" s="39"/>
      <c r="C271" s="683"/>
      <c r="D271" s="683"/>
      <c r="E271" s="683"/>
      <c r="F271" s="683"/>
      <c r="G271" s="683"/>
      <c r="H271" s="683"/>
      <c r="I271" s="683"/>
      <c r="J271" s="683"/>
      <c r="K271" s="683"/>
      <c r="L271" s="683"/>
      <c r="M271" s="683"/>
      <c r="N271" s="683"/>
      <c r="O271" s="683"/>
      <c r="P271" s="683"/>
      <c r="Q271" s="683"/>
    </row>
    <row r="272" spans="2:17" ht="15.75" customHeight="1" x14ac:dyDescent="0.3">
      <c r="B272" s="39"/>
      <c r="C272" s="39"/>
      <c r="D272" s="39"/>
      <c r="E272" s="39"/>
      <c r="F272" s="39"/>
      <c r="G272" s="683"/>
      <c r="H272" s="683"/>
      <c r="I272" s="683"/>
      <c r="J272" s="683"/>
      <c r="K272" s="683"/>
      <c r="L272" s="683"/>
      <c r="M272" s="683"/>
      <c r="N272" s="683"/>
      <c r="O272" s="683"/>
      <c r="P272" s="683"/>
      <c r="Q272" s="683"/>
    </row>
    <row r="273" spans="2:17" ht="15.75" customHeight="1" x14ac:dyDescent="0.3">
      <c r="B273" s="39"/>
      <c r="C273" s="39"/>
      <c r="D273" s="39"/>
      <c r="E273" s="39"/>
      <c r="F273" s="39"/>
      <c r="G273" s="683"/>
      <c r="H273" s="683"/>
      <c r="I273" s="683"/>
      <c r="J273" s="683"/>
      <c r="K273" s="683"/>
      <c r="L273" s="683"/>
      <c r="M273" s="683"/>
      <c r="N273" s="683"/>
      <c r="O273" s="683"/>
      <c r="P273" s="683"/>
      <c r="Q273" s="683"/>
    </row>
    <row r="274" spans="2:17" ht="15.75" customHeight="1" x14ac:dyDescent="0.3">
      <c r="B274" s="39"/>
      <c r="C274" s="39"/>
      <c r="D274" s="39"/>
      <c r="E274" s="39"/>
      <c r="F274" s="39"/>
      <c r="G274" s="683"/>
      <c r="H274" s="683"/>
      <c r="I274" s="683"/>
      <c r="J274" s="683"/>
      <c r="K274" s="683"/>
      <c r="L274" s="683"/>
      <c r="M274" s="683"/>
      <c r="N274" s="683"/>
      <c r="O274" s="683"/>
      <c r="P274" s="683"/>
      <c r="Q274" s="683"/>
    </row>
    <row r="275" spans="2:17" ht="15.75" customHeight="1" x14ac:dyDescent="0.3">
      <c r="B275" s="39"/>
      <c r="C275" s="39"/>
      <c r="D275" s="39"/>
      <c r="E275" s="39"/>
      <c r="F275" s="39"/>
      <c r="G275" s="683"/>
      <c r="H275" s="683"/>
      <c r="I275" s="683"/>
      <c r="J275" s="683"/>
      <c r="K275" s="683"/>
      <c r="L275" s="683"/>
      <c r="M275" s="683"/>
      <c r="N275" s="683"/>
      <c r="O275" s="683"/>
      <c r="P275" s="683"/>
      <c r="Q275" s="683"/>
    </row>
    <row r="276" spans="2:17" ht="15.75" customHeight="1" x14ac:dyDescent="0.3">
      <c r="B276" s="39"/>
      <c r="C276" s="39"/>
      <c r="D276" s="39"/>
      <c r="E276" s="39"/>
      <c r="F276" s="39"/>
      <c r="G276" s="683"/>
      <c r="H276" s="683"/>
      <c r="I276" s="683"/>
      <c r="J276" s="683"/>
      <c r="K276" s="683"/>
      <c r="L276" s="683"/>
      <c r="M276" s="683"/>
      <c r="N276" s="683"/>
      <c r="O276" s="683"/>
      <c r="P276" s="683"/>
      <c r="Q276" s="683"/>
    </row>
    <row r="277" spans="2:17" ht="15.75" customHeight="1" x14ac:dyDescent="0.3">
      <c r="B277" s="39"/>
      <c r="C277" s="39"/>
      <c r="D277" s="39"/>
      <c r="E277" s="39"/>
      <c r="F277" s="39"/>
      <c r="G277" s="683"/>
      <c r="H277" s="683"/>
      <c r="I277" s="683"/>
      <c r="J277" s="683"/>
      <c r="K277" s="683"/>
      <c r="L277" s="683"/>
      <c r="M277" s="683"/>
      <c r="N277" s="683"/>
      <c r="O277" s="683"/>
      <c r="P277" s="683"/>
      <c r="Q277" s="683"/>
    </row>
    <row r="278" spans="2:17" ht="15.75" customHeight="1" x14ac:dyDescent="0.3">
      <c r="B278" s="39"/>
      <c r="C278" s="39"/>
      <c r="D278" s="39"/>
      <c r="E278" s="39"/>
      <c r="F278" s="39"/>
      <c r="G278" s="683"/>
      <c r="H278" s="683"/>
      <c r="I278" s="683"/>
      <c r="J278" s="683"/>
      <c r="K278" s="683"/>
      <c r="L278" s="683"/>
      <c r="M278" s="683"/>
      <c r="N278" s="683"/>
      <c r="O278" s="683"/>
      <c r="P278" s="683"/>
      <c r="Q278" s="683"/>
    </row>
    <row r="279" spans="2:17" ht="15.75" customHeight="1" x14ac:dyDescent="0.3">
      <c r="B279" s="39"/>
      <c r="C279" s="39"/>
      <c r="D279" s="39"/>
      <c r="E279" s="39"/>
      <c r="F279" s="39"/>
      <c r="G279" s="683"/>
      <c r="H279" s="683"/>
      <c r="I279" s="683"/>
      <c r="J279" s="683"/>
      <c r="K279" s="683"/>
      <c r="L279" s="683"/>
      <c r="M279" s="683"/>
      <c r="N279" s="683"/>
      <c r="O279" s="683"/>
      <c r="P279" s="683"/>
      <c r="Q279" s="683"/>
    </row>
    <row r="280" spans="2:17" ht="15.75" customHeight="1" x14ac:dyDescent="0.3">
      <c r="B280" s="39"/>
      <c r="C280" s="39"/>
      <c r="D280" s="39"/>
      <c r="E280" s="39"/>
      <c r="F280" s="39"/>
      <c r="G280" s="683"/>
      <c r="H280" s="683"/>
      <c r="I280" s="683"/>
      <c r="J280" s="683"/>
      <c r="K280" s="683"/>
      <c r="L280" s="683"/>
      <c r="M280" s="683"/>
      <c r="N280" s="683"/>
      <c r="O280" s="683"/>
      <c r="P280" s="683"/>
      <c r="Q280" s="683"/>
    </row>
    <row r="281" spans="2:17" ht="15.75" customHeight="1" x14ac:dyDescent="0.3">
      <c r="B281" s="39"/>
      <c r="C281" s="39"/>
      <c r="D281" s="39"/>
      <c r="E281" s="39"/>
      <c r="F281" s="39"/>
      <c r="G281" s="683"/>
      <c r="H281" s="683"/>
      <c r="I281" s="683"/>
      <c r="J281" s="683"/>
      <c r="K281" s="683"/>
      <c r="L281" s="683"/>
      <c r="M281" s="683"/>
      <c r="N281" s="683"/>
      <c r="O281" s="683"/>
      <c r="P281" s="683"/>
      <c r="Q281" s="683"/>
    </row>
    <row r="282" spans="2:17" ht="15.75" customHeight="1" x14ac:dyDescent="0.3">
      <c r="B282" s="39"/>
      <c r="C282" s="39"/>
      <c r="D282" s="39"/>
      <c r="E282" s="39"/>
      <c r="F282" s="39"/>
      <c r="G282" s="683"/>
      <c r="H282" s="683"/>
      <c r="I282" s="683"/>
      <c r="J282" s="683"/>
      <c r="K282" s="683"/>
      <c r="L282" s="683"/>
      <c r="M282" s="683"/>
      <c r="N282" s="683"/>
      <c r="O282" s="683"/>
      <c r="P282" s="683"/>
      <c r="Q282" s="683"/>
    </row>
    <row r="283" spans="2:17" ht="15.75" customHeight="1" x14ac:dyDescent="0.3">
      <c r="B283" s="39"/>
      <c r="C283" s="39"/>
      <c r="D283" s="39"/>
      <c r="E283" s="39"/>
      <c r="F283" s="39"/>
      <c r="G283" s="683"/>
      <c r="H283" s="683"/>
      <c r="I283" s="683"/>
      <c r="J283" s="683"/>
      <c r="K283" s="683"/>
      <c r="L283" s="683"/>
      <c r="M283" s="683"/>
      <c r="N283" s="683"/>
      <c r="O283" s="683"/>
      <c r="P283" s="683"/>
      <c r="Q283" s="683"/>
    </row>
    <row r="284" spans="2:17" ht="15.75" customHeight="1" x14ac:dyDescent="0.3">
      <c r="B284" s="39"/>
      <c r="C284" s="39"/>
      <c r="D284" s="39"/>
      <c r="E284" s="39"/>
      <c r="F284" s="39"/>
      <c r="G284" s="683"/>
      <c r="H284" s="683"/>
      <c r="I284" s="683"/>
      <c r="J284" s="683"/>
      <c r="K284" s="683"/>
      <c r="L284" s="683"/>
      <c r="M284" s="683"/>
      <c r="N284" s="683"/>
      <c r="O284" s="683"/>
      <c r="P284" s="683"/>
      <c r="Q284" s="683"/>
    </row>
    <row r="285" spans="2:17" ht="15.75" customHeight="1" x14ac:dyDescent="0.3">
      <c r="B285" s="39"/>
      <c r="C285" s="39"/>
      <c r="D285" s="39"/>
      <c r="E285" s="39"/>
      <c r="F285" s="39"/>
      <c r="G285" s="683"/>
      <c r="H285" s="683"/>
      <c r="I285" s="683"/>
      <c r="J285" s="683"/>
      <c r="K285" s="683"/>
      <c r="L285" s="683"/>
      <c r="M285" s="683"/>
      <c r="N285" s="683"/>
      <c r="O285" s="683"/>
      <c r="P285" s="683"/>
      <c r="Q285" s="683"/>
    </row>
    <row r="286" spans="2:17" ht="15.75" customHeight="1" x14ac:dyDescent="0.3">
      <c r="B286" s="39"/>
      <c r="C286" s="39"/>
      <c r="D286" s="39"/>
      <c r="E286" s="39"/>
      <c r="F286" s="39"/>
      <c r="G286" s="683"/>
      <c r="H286" s="683"/>
      <c r="I286" s="683"/>
      <c r="J286" s="683"/>
      <c r="K286" s="683"/>
      <c r="L286" s="683"/>
      <c r="M286" s="683"/>
      <c r="N286" s="683"/>
      <c r="O286" s="683"/>
      <c r="P286" s="683"/>
      <c r="Q286" s="683"/>
    </row>
    <row r="287" spans="2:17" ht="15.75" customHeight="1" x14ac:dyDescent="0.3">
      <c r="B287" s="39"/>
      <c r="C287" s="39"/>
      <c r="D287" s="39"/>
      <c r="E287" s="39"/>
      <c r="F287" s="39"/>
      <c r="G287" s="683"/>
      <c r="H287" s="683"/>
      <c r="I287" s="683"/>
      <c r="J287" s="683"/>
      <c r="K287" s="683"/>
      <c r="L287" s="683"/>
      <c r="M287" s="683"/>
      <c r="N287" s="683"/>
      <c r="O287" s="683"/>
      <c r="P287" s="683"/>
      <c r="Q287" s="683"/>
    </row>
    <row r="288" spans="2:17" ht="15.75" customHeight="1" x14ac:dyDescent="0.3">
      <c r="B288" s="39"/>
      <c r="C288" s="39"/>
      <c r="D288" s="39"/>
      <c r="E288" s="39"/>
      <c r="F288" s="39"/>
      <c r="G288" s="683"/>
      <c r="H288" s="683"/>
      <c r="I288" s="683"/>
      <c r="J288" s="683"/>
      <c r="K288" s="683"/>
      <c r="L288" s="683"/>
      <c r="M288" s="683"/>
      <c r="N288" s="683"/>
      <c r="O288" s="683"/>
      <c r="P288" s="683"/>
      <c r="Q288" s="683"/>
    </row>
    <row r="289" spans="2:17" ht="15.75" customHeight="1" x14ac:dyDescent="0.3">
      <c r="B289" s="39"/>
      <c r="C289" s="39"/>
      <c r="D289" s="39"/>
      <c r="E289" s="39"/>
      <c r="F289" s="39"/>
      <c r="G289" s="683"/>
      <c r="H289" s="683"/>
      <c r="I289" s="683"/>
      <c r="J289" s="683"/>
      <c r="K289" s="683"/>
      <c r="L289" s="683"/>
      <c r="M289" s="683"/>
      <c r="N289" s="683"/>
      <c r="O289" s="683"/>
      <c r="P289" s="683"/>
      <c r="Q289" s="683"/>
    </row>
    <row r="290" spans="2:17" ht="15.75" customHeight="1" x14ac:dyDescent="0.3">
      <c r="B290" s="39"/>
      <c r="C290" s="39"/>
      <c r="D290" s="39"/>
      <c r="E290" s="39"/>
      <c r="F290" s="39"/>
      <c r="G290" s="683"/>
      <c r="H290" s="683"/>
      <c r="I290" s="683"/>
      <c r="J290" s="683"/>
      <c r="K290" s="683"/>
      <c r="L290" s="683"/>
      <c r="M290" s="683"/>
      <c r="N290" s="683"/>
      <c r="O290" s="683"/>
      <c r="P290" s="683"/>
      <c r="Q290" s="683"/>
    </row>
    <row r="291" spans="2:17" ht="15.75" customHeight="1" x14ac:dyDescent="0.3">
      <c r="B291" s="39"/>
      <c r="C291" s="39"/>
      <c r="D291" s="39"/>
      <c r="E291" s="39"/>
      <c r="F291" s="39"/>
      <c r="G291" s="683"/>
      <c r="H291" s="683"/>
      <c r="I291" s="683"/>
      <c r="J291" s="683"/>
      <c r="K291" s="683"/>
      <c r="L291" s="683"/>
      <c r="M291" s="683"/>
      <c r="N291" s="683"/>
      <c r="O291" s="683"/>
      <c r="P291" s="683"/>
      <c r="Q291" s="683"/>
    </row>
    <row r="292" spans="2:17" ht="15.75" customHeight="1" x14ac:dyDescent="0.3">
      <c r="B292" s="39"/>
      <c r="C292" s="39"/>
      <c r="D292" s="39"/>
      <c r="E292" s="39"/>
      <c r="F292" s="39"/>
      <c r="G292" s="683"/>
      <c r="H292" s="683"/>
      <c r="I292" s="683"/>
      <c r="J292" s="683"/>
      <c r="K292" s="683"/>
      <c r="L292" s="683"/>
      <c r="M292" s="683"/>
      <c r="N292" s="683"/>
      <c r="O292" s="683"/>
      <c r="P292" s="683"/>
      <c r="Q292" s="683"/>
    </row>
    <row r="293" spans="2:17" ht="15.75" customHeight="1" x14ac:dyDescent="0.3">
      <c r="B293" s="39"/>
      <c r="C293" s="39"/>
      <c r="D293" s="39"/>
      <c r="E293" s="39"/>
      <c r="F293" s="39"/>
      <c r="G293" s="683"/>
      <c r="H293" s="683"/>
      <c r="I293" s="683"/>
      <c r="J293" s="683"/>
      <c r="K293" s="683"/>
      <c r="L293" s="683"/>
      <c r="M293" s="683"/>
      <c r="N293" s="683"/>
      <c r="O293" s="683"/>
      <c r="P293" s="683"/>
      <c r="Q293" s="683"/>
    </row>
    <row r="294" spans="2:17" ht="15.75" customHeight="1" x14ac:dyDescent="0.3">
      <c r="B294" s="39"/>
      <c r="C294" s="39"/>
      <c r="D294" s="39"/>
      <c r="E294" s="39"/>
      <c r="F294" s="39"/>
      <c r="G294" s="683"/>
      <c r="H294" s="683"/>
      <c r="I294" s="683"/>
      <c r="J294" s="683"/>
      <c r="K294" s="683"/>
      <c r="L294" s="683"/>
      <c r="M294" s="683"/>
      <c r="N294" s="683"/>
      <c r="O294" s="683"/>
      <c r="P294" s="683"/>
      <c r="Q294" s="683"/>
    </row>
    <row r="295" spans="2:17" ht="15.75" customHeight="1" x14ac:dyDescent="0.3">
      <c r="B295" s="39"/>
      <c r="C295" s="39"/>
      <c r="D295" s="39"/>
      <c r="E295" s="39"/>
      <c r="F295" s="39"/>
      <c r="G295" s="683"/>
      <c r="H295" s="683"/>
      <c r="I295" s="683"/>
      <c r="J295" s="683"/>
      <c r="K295" s="683"/>
      <c r="L295" s="683"/>
      <c r="M295" s="683"/>
      <c r="N295" s="683"/>
      <c r="O295" s="683"/>
      <c r="P295" s="683"/>
      <c r="Q295" s="683"/>
    </row>
    <row r="296" spans="2:17" ht="15.75" customHeight="1" x14ac:dyDescent="0.3">
      <c r="B296" s="39"/>
      <c r="C296" s="39"/>
      <c r="D296" s="39"/>
      <c r="E296" s="39"/>
      <c r="F296" s="39"/>
      <c r="G296" s="683"/>
      <c r="H296" s="683"/>
      <c r="I296" s="683"/>
      <c r="J296" s="683"/>
      <c r="K296" s="683"/>
      <c r="L296" s="683"/>
      <c r="M296" s="683"/>
      <c r="N296" s="683"/>
      <c r="O296" s="683"/>
      <c r="P296" s="683"/>
      <c r="Q296" s="683"/>
    </row>
    <row r="297" spans="2:17" ht="15.75" customHeight="1" x14ac:dyDescent="0.3">
      <c r="B297" s="39"/>
      <c r="C297" s="39"/>
      <c r="D297" s="39"/>
      <c r="E297" s="39"/>
      <c r="F297" s="39"/>
      <c r="G297" s="683"/>
      <c r="H297" s="683"/>
      <c r="I297" s="683"/>
      <c r="J297" s="683"/>
      <c r="K297" s="683"/>
      <c r="L297" s="683"/>
      <c r="M297" s="683"/>
      <c r="N297" s="683"/>
      <c r="O297" s="683"/>
      <c r="P297" s="683"/>
      <c r="Q297" s="683"/>
    </row>
    <row r="298" spans="2:17" ht="15.75" customHeight="1" x14ac:dyDescent="0.3">
      <c r="B298" s="39"/>
      <c r="C298" s="39"/>
      <c r="D298" s="39"/>
      <c r="E298" s="39"/>
      <c r="F298" s="39"/>
      <c r="G298" s="683"/>
      <c r="H298" s="683"/>
      <c r="I298" s="683"/>
      <c r="J298" s="683"/>
      <c r="K298" s="683"/>
      <c r="L298" s="683"/>
      <c r="M298" s="683"/>
      <c r="N298" s="683"/>
      <c r="O298" s="683"/>
      <c r="P298" s="683"/>
      <c r="Q298" s="683"/>
    </row>
    <row r="299" spans="2:17" ht="15.75" customHeight="1" x14ac:dyDescent="0.3">
      <c r="B299" s="39"/>
      <c r="C299" s="39"/>
      <c r="D299" s="39"/>
      <c r="E299" s="39"/>
      <c r="F299" s="39"/>
      <c r="G299" s="683"/>
      <c r="H299" s="683"/>
      <c r="I299" s="683"/>
      <c r="J299" s="683"/>
      <c r="K299" s="683"/>
      <c r="L299" s="683"/>
      <c r="M299" s="683"/>
      <c r="N299" s="683"/>
      <c r="O299" s="683"/>
      <c r="P299" s="683"/>
      <c r="Q299" s="683"/>
    </row>
    <row r="300" spans="2:17" ht="15.75" customHeight="1" x14ac:dyDescent="0.3">
      <c r="B300" s="39"/>
      <c r="C300" s="39"/>
      <c r="D300" s="39"/>
      <c r="E300" s="39"/>
      <c r="F300" s="39"/>
      <c r="G300" s="683"/>
      <c r="H300" s="683"/>
      <c r="I300" s="683"/>
      <c r="J300" s="683"/>
      <c r="K300" s="683"/>
      <c r="L300" s="683"/>
      <c r="M300" s="683"/>
      <c r="N300" s="683"/>
      <c r="O300" s="683"/>
      <c r="P300" s="683"/>
      <c r="Q300" s="683"/>
    </row>
    <row r="301" spans="2:17" ht="15.75" customHeight="1" x14ac:dyDescent="0.3">
      <c r="B301" s="39"/>
      <c r="C301" s="39"/>
      <c r="D301" s="39"/>
      <c r="E301" s="39"/>
      <c r="F301" s="39"/>
      <c r="G301" s="683"/>
      <c r="H301" s="683"/>
      <c r="I301" s="683"/>
      <c r="J301" s="683"/>
      <c r="K301" s="683"/>
      <c r="L301" s="683"/>
      <c r="M301" s="683"/>
      <c r="N301" s="683"/>
      <c r="O301" s="683"/>
      <c r="P301" s="683"/>
      <c r="Q301" s="683"/>
    </row>
    <row r="302" spans="2:17" ht="15.75" customHeight="1" x14ac:dyDescent="0.3">
      <c r="B302" s="39"/>
      <c r="C302" s="39"/>
      <c r="D302" s="39"/>
      <c r="E302" s="39"/>
      <c r="F302" s="39"/>
      <c r="G302" s="683"/>
      <c r="H302" s="683"/>
      <c r="I302" s="683"/>
      <c r="J302" s="683"/>
      <c r="K302" s="683"/>
      <c r="L302" s="683"/>
      <c r="M302" s="683"/>
      <c r="N302" s="683"/>
      <c r="O302" s="683"/>
      <c r="P302" s="683"/>
      <c r="Q302" s="683"/>
    </row>
    <row r="303" spans="2:17" ht="15.75" customHeight="1" x14ac:dyDescent="0.3">
      <c r="B303" s="39"/>
      <c r="C303" s="39"/>
      <c r="D303" s="39"/>
      <c r="E303" s="39"/>
      <c r="F303" s="39"/>
      <c r="G303" s="683"/>
      <c r="H303" s="683"/>
      <c r="I303" s="683"/>
      <c r="J303" s="683"/>
      <c r="K303" s="683"/>
      <c r="L303" s="683"/>
      <c r="M303" s="683"/>
      <c r="N303" s="683"/>
      <c r="O303" s="683"/>
      <c r="P303" s="683"/>
      <c r="Q303" s="683"/>
    </row>
    <row r="304" spans="2:17" ht="15.75" customHeight="1" x14ac:dyDescent="0.3">
      <c r="B304" s="39"/>
      <c r="C304" s="39"/>
      <c r="D304" s="39"/>
      <c r="E304" s="39"/>
      <c r="F304" s="39"/>
      <c r="G304" s="683"/>
      <c r="H304" s="683"/>
      <c r="I304" s="683"/>
      <c r="J304" s="683"/>
      <c r="K304" s="683"/>
      <c r="L304" s="683"/>
      <c r="M304" s="683"/>
      <c r="N304" s="683"/>
      <c r="O304" s="683"/>
      <c r="P304" s="683"/>
      <c r="Q304" s="683"/>
    </row>
    <row r="305" spans="2:17" ht="15.75" customHeight="1" x14ac:dyDescent="0.3">
      <c r="B305" s="39"/>
      <c r="C305" s="39"/>
      <c r="D305" s="39"/>
      <c r="E305" s="39"/>
      <c r="F305" s="39"/>
      <c r="G305" s="683"/>
      <c r="H305" s="683"/>
      <c r="I305" s="683"/>
      <c r="J305" s="683"/>
      <c r="K305" s="683"/>
      <c r="L305" s="683"/>
      <c r="M305" s="683"/>
      <c r="N305" s="683"/>
      <c r="O305" s="683"/>
      <c r="P305" s="683"/>
      <c r="Q305" s="683"/>
    </row>
    <row r="306" spans="2:17" ht="15.75" customHeight="1" x14ac:dyDescent="0.3">
      <c r="B306" s="39"/>
      <c r="C306" s="39"/>
      <c r="D306" s="39"/>
      <c r="E306" s="39"/>
      <c r="F306" s="39"/>
      <c r="G306" s="683"/>
      <c r="H306" s="683"/>
      <c r="I306" s="683"/>
      <c r="J306" s="683"/>
      <c r="K306" s="683"/>
      <c r="L306" s="683"/>
      <c r="M306" s="683"/>
      <c r="N306" s="683"/>
      <c r="O306" s="683"/>
      <c r="P306" s="683"/>
      <c r="Q306" s="683"/>
    </row>
    <row r="307" spans="2:17" ht="15.75" customHeight="1" x14ac:dyDescent="0.3">
      <c r="B307" s="39"/>
      <c r="C307" s="39"/>
      <c r="D307" s="39"/>
      <c r="E307" s="39"/>
      <c r="F307" s="39"/>
      <c r="G307" s="683"/>
      <c r="H307" s="683"/>
      <c r="I307" s="683"/>
      <c r="J307" s="683"/>
      <c r="K307" s="683"/>
      <c r="L307" s="683"/>
      <c r="M307" s="683"/>
      <c r="N307" s="683"/>
      <c r="O307" s="683"/>
      <c r="P307" s="683"/>
      <c r="Q307" s="683"/>
    </row>
    <row r="308" spans="2:17" ht="15.75" customHeight="1" x14ac:dyDescent="0.3">
      <c r="B308" s="39"/>
      <c r="C308" s="39"/>
      <c r="D308" s="39"/>
      <c r="E308" s="39"/>
      <c r="F308" s="39"/>
      <c r="G308" s="683"/>
      <c r="H308" s="683"/>
      <c r="I308" s="683"/>
      <c r="J308" s="683"/>
      <c r="K308" s="683"/>
      <c r="L308" s="683"/>
      <c r="M308" s="683"/>
      <c r="N308" s="683"/>
      <c r="O308" s="683"/>
      <c r="P308" s="683"/>
      <c r="Q308" s="683"/>
    </row>
    <row r="309" spans="2:17" ht="15.75" customHeight="1" x14ac:dyDescent="0.3">
      <c r="B309" s="683"/>
      <c r="C309" s="683"/>
      <c r="D309" s="39"/>
      <c r="E309" s="683"/>
      <c r="F309" s="683"/>
      <c r="G309" s="683"/>
      <c r="H309" s="683"/>
      <c r="I309" s="683"/>
      <c r="J309" s="683"/>
      <c r="K309" s="683"/>
      <c r="L309" s="683"/>
      <c r="M309" s="683"/>
      <c r="N309" s="683"/>
      <c r="O309" s="683"/>
      <c r="P309" s="683"/>
      <c r="Q309" s="683"/>
    </row>
    <row r="310" spans="2:17" ht="15.75" customHeight="1" x14ac:dyDescent="0.3">
      <c r="B310" s="683"/>
      <c r="C310" s="683"/>
      <c r="D310" s="39"/>
      <c r="E310" s="683"/>
      <c r="F310" s="683"/>
      <c r="G310" s="683"/>
      <c r="H310" s="683"/>
      <c r="I310" s="683"/>
      <c r="J310" s="683"/>
      <c r="K310" s="683"/>
      <c r="L310" s="683"/>
      <c r="M310" s="683"/>
      <c r="N310" s="683"/>
      <c r="O310" s="683"/>
      <c r="P310" s="683"/>
      <c r="Q310" s="683"/>
    </row>
    <row r="311" spans="2:17" ht="15.75" customHeight="1" x14ac:dyDescent="0.3">
      <c r="B311" s="683"/>
      <c r="C311" s="683"/>
      <c r="D311" s="39"/>
      <c r="E311" s="683"/>
      <c r="F311" s="683"/>
      <c r="G311" s="683"/>
      <c r="H311" s="683"/>
      <c r="I311" s="683"/>
      <c r="J311" s="683"/>
      <c r="K311" s="683"/>
      <c r="L311" s="683"/>
      <c r="M311" s="683"/>
      <c r="N311" s="683"/>
      <c r="O311" s="683"/>
      <c r="P311" s="683"/>
      <c r="Q311" s="683"/>
    </row>
    <row r="312" spans="2:17" ht="15.75" customHeight="1" x14ac:dyDescent="0.3">
      <c r="B312" s="683"/>
      <c r="C312" s="683"/>
      <c r="D312" s="39"/>
      <c r="E312" s="683"/>
      <c r="F312" s="683"/>
      <c r="G312" s="683"/>
      <c r="H312" s="683"/>
      <c r="I312" s="683"/>
      <c r="J312" s="683"/>
      <c r="K312" s="683"/>
      <c r="L312" s="683"/>
      <c r="M312" s="683"/>
      <c r="N312" s="683"/>
      <c r="O312" s="683"/>
      <c r="P312" s="683"/>
      <c r="Q312" s="683"/>
    </row>
    <row r="313" spans="2:17" ht="15.75" customHeight="1" x14ac:dyDescent="0.3">
      <c r="B313" s="683"/>
      <c r="C313" s="683"/>
      <c r="D313" s="39"/>
      <c r="E313" s="683"/>
      <c r="F313" s="683"/>
      <c r="G313" s="683"/>
      <c r="H313" s="683"/>
      <c r="I313" s="683"/>
      <c r="J313" s="683"/>
      <c r="K313" s="683"/>
      <c r="L313" s="683"/>
      <c r="M313" s="683"/>
      <c r="N313" s="683"/>
      <c r="O313" s="683"/>
      <c r="P313" s="683"/>
      <c r="Q313" s="683"/>
    </row>
    <row r="314" spans="2:17" ht="15.75" customHeight="1" x14ac:dyDescent="0.3">
      <c r="B314" s="683"/>
      <c r="C314" s="683"/>
      <c r="D314" s="39"/>
      <c r="E314" s="683"/>
      <c r="F314" s="683"/>
      <c r="G314" s="683"/>
      <c r="H314" s="683"/>
      <c r="I314" s="683"/>
      <c r="J314" s="683"/>
      <c r="K314" s="683"/>
      <c r="L314" s="683"/>
      <c r="M314" s="683"/>
      <c r="N314" s="683"/>
      <c r="O314" s="683"/>
      <c r="P314" s="683"/>
      <c r="Q314" s="683"/>
    </row>
    <row r="315" spans="2:17" ht="15.75" customHeight="1" x14ac:dyDescent="0.3">
      <c r="B315" s="683"/>
      <c r="C315" s="683"/>
      <c r="D315" s="39"/>
      <c r="E315" s="683"/>
      <c r="F315" s="683"/>
      <c r="G315" s="683"/>
      <c r="H315" s="683"/>
      <c r="I315" s="683"/>
      <c r="J315" s="683"/>
      <c r="K315" s="683"/>
      <c r="L315" s="683"/>
      <c r="M315" s="683"/>
      <c r="N315" s="683"/>
      <c r="O315" s="683"/>
      <c r="P315" s="683"/>
      <c r="Q315" s="683"/>
    </row>
    <row r="316" spans="2:17" ht="15.75" customHeight="1" x14ac:dyDescent="0.3">
      <c r="B316" s="683"/>
      <c r="C316" s="683"/>
      <c r="D316" s="39"/>
      <c r="E316" s="683"/>
      <c r="F316" s="683"/>
      <c r="G316" s="683"/>
      <c r="H316" s="683"/>
      <c r="I316" s="683"/>
      <c r="J316" s="683"/>
      <c r="K316" s="683"/>
      <c r="L316" s="683"/>
      <c r="M316" s="683"/>
      <c r="N316" s="683"/>
      <c r="O316" s="683"/>
      <c r="P316" s="683"/>
      <c r="Q316" s="683"/>
    </row>
    <row r="317" spans="2:17" ht="15.75" customHeight="1" x14ac:dyDescent="0.3">
      <c r="B317" s="683"/>
      <c r="C317" s="683"/>
      <c r="D317" s="39"/>
      <c r="E317" s="683"/>
      <c r="F317" s="683"/>
      <c r="G317" s="683"/>
      <c r="H317" s="683"/>
      <c r="I317" s="683"/>
      <c r="J317" s="683"/>
      <c r="K317" s="683"/>
      <c r="L317" s="683"/>
      <c r="M317" s="683"/>
      <c r="N317" s="683"/>
      <c r="O317" s="683"/>
      <c r="P317" s="683"/>
      <c r="Q317" s="683"/>
    </row>
    <row r="318" spans="2:17" ht="15.75" customHeight="1" x14ac:dyDescent="0.3">
      <c r="B318" s="683"/>
      <c r="C318" s="683"/>
      <c r="D318" s="39"/>
      <c r="E318" s="683"/>
      <c r="F318" s="683"/>
      <c r="G318" s="683"/>
      <c r="H318" s="683"/>
      <c r="I318" s="683"/>
      <c r="J318" s="683"/>
      <c r="K318" s="683"/>
      <c r="L318" s="683"/>
      <c r="M318" s="683"/>
      <c r="N318" s="683"/>
      <c r="O318" s="683"/>
      <c r="P318" s="683"/>
      <c r="Q318" s="683"/>
    </row>
    <row r="319" spans="2:17" ht="15.75" customHeight="1" x14ac:dyDescent="0.3">
      <c r="B319" s="683"/>
      <c r="C319" s="683"/>
      <c r="D319" s="39"/>
      <c r="E319" s="683"/>
      <c r="F319" s="683"/>
      <c r="G319" s="683"/>
      <c r="H319" s="683"/>
      <c r="I319" s="683"/>
      <c r="J319" s="683"/>
      <c r="K319" s="683"/>
      <c r="L319" s="683"/>
      <c r="M319" s="683"/>
      <c r="N319" s="683"/>
      <c r="O319" s="683"/>
      <c r="P319" s="683"/>
      <c r="Q319" s="683"/>
    </row>
    <row r="320" spans="2:17" ht="15.75" customHeight="1" x14ac:dyDescent="0.3">
      <c r="B320" s="683"/>
      <c r="C320" s="683"/>
      <c r="D320" s="39"/>
      <c r="E320" s="683"/>
      <c r="F320" s="683"/>
      <c r="G320" s="683"/>
      <c r="H320" s="683"/>
      <c r="I320" s="683"/>
      <c r="J320" s="683"/>
      <c r="K320" s="683"/>
      <c r="L320" s="683"/>
      <c r="M320" s="683"/>
      <c r="N320" s="683"/>
      <c r="O320" s="683"/>
      <c r="P320" s="683"/>
      <c r="Q320" s="683"/>
    </row>
    <row r="321" spans="2:17" ht="15.75" customHeight="1" x14ac:dyDescent="0.3">
      <c r="B321" s="683"/>
      <c r="C321" s="683"/>
      <c r="D321" s="39"/>
      <c r="E321" s="683"/>
      <c r="F321" s="683"/>
      <c r="G321" s="683"/>
      <c r="H321" s="683"/>
      <c r="I321" s="683"/>
      <c r="J321" s="683"/>
      <c r="K321" s="683"/>
      <c r="L321" s="683"/>
      <c r="M321" s="683"/>
      <c r="N321" s="683"/>
      <c r="O321" s="683"/>
      <c r="P321" s="683"/>
      <c r="Q321" s="683"/>
    </row>
    <row r="322" spans="2:17" ht="15.75" customHeight="1" x14ac:dyDescent="0.3">
      <c r="B322" s="683"/>
      <c r="C322" s="683"/>
      <c r="D322" s="39"/>
      <c r="E322" s="683"/>
      <c r="F322" s="683"/>
      <c r="G322" s="683"/>
      <c r="H322" s="683"/>
      <c r="I322" s="683"/>
      <c r="J322" s="683"/>
      <c r="K322" s="683"/>
      <c r="L322" s="683"/>
      <c r="M322" s="683"/>
      <c r="N322" s="683"/>
      <c r="O322" s="683"/>
      <c r="P322" s="683"/>
      <c r="Q322" s="683"/>
    </row>
    <row r="323" spans="2:17" ht="15.75" customHeight="1" x14ac:dyDescent="0.3">
      <c r="B323" s="683"/>
      <c r="C323" s="683"/>
      <c r="D323" s="39"/>
      <c r="E323" s="683"/>
      <c r="F323" s="683"/>
      <c r="G323" s="683"/>
      <c r="H323" s="683"/>
      <c r="I323" s="683"/>
      <c r="J323" s="683"/>
      <c r="K323" s="683"/>
      <c r="L323" s="683"/>
      <c r="M323" s="683"/>
      <c r="N323" s="683"/>
      <c r="O323" s="683"/>
      <c r="P323" s="683"/>
      <c r="Q323" s="683"/>
    </row>
    <row r="324" spans="2:17" ht="15.75" customHeight="1" x14ac:dyDescent="0.3">
      <c r="B324" s="683"/>
      <c r="C324" s="683"/>
      <c r="D324" s="39"/>
      <c r="E324" s="683"/>
      <c r="F324" s="683"/>
      <c r="G324" s="683"/>
      <c r="H324" s="683"/>
      <c r="I324" s="683"/>
      <c r="J324" s="683"/>
      <c r="K324" s="683"/>
      <c r="L324" s="683"/>
      <c r="M324" s="683"/>
      <c r="N324" s="683"/>
      <c r="O324" s="683"/>
      <c r="P324" s="683"/>
      <c r="Q324" s="683"/>
    </row>
    <row r="325" spans="2:17" ht="15.75" customHeight="1" x14ac:dyDescent="0.3">
      <c r="B325" s="683"/>
      <c r="C325" s="683"/>
      <c r="D325" s="39"/>
      <c r="E325" s="683"/>
      <c r="F325" s="683"/>
      <c r="G325" s="683"/>
      <c r="H325" s="683"/>
      <c r="I325" s="683"/>
      <c r="J325" s="683"/>
      <c r="K325" s="683"/>
      <c r="L325" s="683"/>
      <c r="M325" s="683"/>
      <c r="N325" s="683"/>
      <c r="O325" s="683"/>
      <c r="P325" s="683"/>
      <c r="Q325" s="683"/>
    </row>
    <row r="326" spans="2:17" ht="15.75" customHeight="1" x14ac:dyDescent="0.3">
      <c r="B326" s="683"/>
      <c r="C326" s="683"/>
      <c r="D326" s="39"/>
      <c r="E326" s="683"/>
      <c r="F326" s="683"/>
      <c r="G326" s="683"/>
      <c r="H326" s="683"/>
      <c r="I326" s="683"/>
      <c r="J326" s="683"/>
      <c r="K326" s="683"/>
      <c r="L326" s="683"/>
      <c r="M326" s="683"/>
      <c r="N326" s="683"/>
      <c r="O326" s="683"/>
      <c r="P326" s="683"/>
      <c r="Q326" s="683"/>
    </row>
    <row r="327" spans="2:17" ht="15.75" customHeight="1" x14ac:dyDescent="0.3">
      <c r="B327" s="683"/>
      <c r="C327" s="683"/>
      <c r="D327" s="39"/>
      <c r="E327" s="683"/>
      <c r="F327" s="683"/>
      <c r="G327" s="683"/>
      <c r="H327" s="683"/>
      <c r="I327" s="683"/>
      <c r="J327" s="683"/>
      <c r="K327" s="683"/>
      <c r="L327" s="683"/>
      <c r="M327" s="683"/>
      <c r="N327" s="683"/>
      <c r="O327" s="683"/>
      <c r="P327" s="683"/>
      <c r="Q327" s="683"/>
    </row>
    <row r="328" spans="2:17" ht="15.75" customHeight="1" x14ac:dyDescent="0.3">
      <c r="B328" s="683"/>
      <c r="C328" s="683"/>
      <c r="D328" s="39"/>
      <c r="E328" s="683"/>
      <c r="F328" s="683"/>
      <c r="G328" s="683"/>
      <c r="H328" s="683"/>
      <c r="I328" s="683"/>
      <c r="J328" s="683"/>
      <c r="K328" s="683"/>
      <c r="L328" s="683"/>
      <c r="M328" s="683"/>
      <c r="N328" s="683"/>
      <c r="O328" s="683"/>
      <c r="P328" s="683"/>
      <c r="Q328" s="683"/>
    </row>
    <row r="329" spans="2:17" ht="15.75" customHeight="1" x14ac:dyDescent="0.3">
      <c r="B329" s="683"/>
      <c r="C329" s="683"/>
      <c r="D329" s="39"/>
      <c r="E329" s="683"/>
      <c r="F329" s="683"/>
      <c r="G329" s="683"/>
      <c r="H329" s="683"/>
      <c r="I329" s="683"/>
      <c r="J329" s="683"/>
      <c r="K329" s="683"/>
      <c r="L329" s="683"/>
      <c r="M329" s="683"/>
      <c r="N329" s="683"/>
      <c r="O329" s="683"/>
      <c r="P329" s="683"/>
      <c r="Q329" s="683"/>
    </row>
    <row r="330" spans="2:17" ht="15.75" customHeight="1" x14ac:dyDescent="0.3">
      <c r="B330" s="683"/>
      <c r="C330" s="683"/>
      <c r="D330" s="39"/>
      <c r="E330" s="683"/>
      <c r="F330" s="683"/>
      <c r="G330" s="683"/>
      <c r="H330" s="683"/>
      <c r="I330" s="683"/>
      <c r="J330" s="683"/>
      <c r="K330" s="683"/>
      <c r="L330" s="683"/>
      <c r="M330" s="683"/>
      <c r="N330" s="683"/>
      <c r="O330" s="683"/>
      <c r="P330" s="683"/>
      <c r="Q330" s="683"/>
    </row>
    <row r="331" spans="2:17" ht="15.75" customHeight="1" x14ac:dyDescent="0.3">
      <c r="B331" s="683"/>
      <c r="C331" s="683"/>
      <c r="D331" s="39"/>
      <c r="E331" s="683"/>
      <c r="F331" s="683"/>
      <c r="G331" s="683"/>
      <c r="H331" s="683"/>
      <c r="I331" s="683"/>
      <c r="J331" s="683"/>
      <c r="K331" s="683"/>
      <c r="L331" s="683"/>
      <c r="M331" s="683"/>
      <c r="N331" s="683"/>
      <c r="O331" s="683"/>
      <c r="P331" s="683"/>
      <c r="Q331" s="683"/>
    </row>
    <row r="332" spans="2:17" ht="15.75" customHeight="1" x14ac:dyDescent="0.3">
      <c r="B332" s="683"/>
      <c r="C332" s="683"/>
      <c r="D332" s="39"/>
      <c r="E332" s="683"/>
      <c r="F332" s="683"/>
      <c r="G332" s="683"/>
      <c r="H332" s="683"/>
      <c r="I332" s="683"/>
      <c r="J332" s="683"/>
      <c r="K332" s="683"/>
      <c r="L332" s="683"/>
      <c r="M332" s="683"/>
      <c r="N332" s="683"/>
      <c r="O332" s="683"/>
      <c r="P332" s="683"/>
      <c r="Q332" s="683"/>
    </row>
    <row r="333" spans="2:17" ht="15.75" customHeight="1" x14ac:dyDescent="0.3">
      <c r="B333" s="683"/>
      <c r="C333" s="683"/>
      <c r="D333" s="39"/>
      <c r="E333" s="683"/>
      <c r="F333" s="683"/>
      <c r="G333" s="683"/>
      <c r="H333" s="683"/>
      <c r="I333" s="683"/>
      <c r="J333" s="683"/>
      <c r="K333" s="683"/>
      <c r="L333" s="683"/>
      <c r="M333" s="683"/>
      <c r="N333" s="683"/>
      <c r="O333" s="683"/>
      <c r="P333" s="683"/>
      <c r="Q333" s="683"/>
    </row>
    <row r="334" spans="2:17" ht="15.75" customHeight="1" x14ac:dyDescent="0.3">
      <c r="B334" s="683"/>
      <c r="C334" s="683"/>
      <c r="D334" s="39"/>
      <c r="E334" s="683"/>
      <c r="F334" s="683"/>
      <c r="G334" s="683"/>
      <c r="H334" s="683"/>
      <c r="I334" s="683"/>
      <c r="J334" s="683"/>
      <c r="K334" s="683"/>
      <c r="L334" s="683"/>
      <c r="M334" s="683"/>
      <c r="N334" s="683"/>
      <c r="O334" s="683"/>
      <c r="P334" s="683"/>
      <c r="Q334" s="683"/>
    </row>
    <row r="335" spans="2:17" ht="15.75" customHeight="1" x14ac:dyDescent="0.3">
      <c r="B335" s="683"/>
      <c r="C335" s="683"/>
      <c r="D335" s="39"/>
      <c r="E335" s="683"/>
      <c r="F335" s="683"/>
      <c r="G335" s="683"/>
      <c r="H335" s="683"/>
      <c r="I335" s="683"/>
      <c r="J335" s="683"/>
      <c r="K335" s="683"/>
      <c r="L335" s="683"/>
      <c r="M335" s="683"/>
      <c r="N335" s="683"/>
      <c r="O335" s="683"/>
      <c r="P335" s="683"/>
      <c r="Q335" s="683"/>
    </row>
    <row r="336" spans="2:17" ht="15.75" customHeight="1" x14ac:dyDescent="0.3">
      <c r="B336" s="683"/>
      <c r="C336" s="683"/>
      <c r="D336" s="39"/>
      <c r="E336" s="683"/>
      <c r="F336" s="683"/>
      <c r="G336" s="683"/>
      <c r="H336" s="683"/>
      <c r="I336" s="683"/>
      <c r="J336" s="683"/>
      <c r="K336" s="683"/>
      <c r="L336" s="683"/>
      <c r="M336" s="683"/>
      <c r="N336" s="683"/>
      <c r="O336" s="683"/>
      <c r="P336" s="683"/>
      <c r="Q336" s="683"/>
    </row>
    <row r="337" spans="2:17" ht="15.75" customHeight="1" x14ac:dyDescent="0.3">
      <c r="B337" s="683"/>
      <c r="C337" s="683"/>
      <c r="D337" s="39"/>
      <c r="E337" s="683"/>
      <c r="F337" s="683"/>
      <c r="G337" s="683"/>
      <c r="H337" s="683"/>
      <c r="I337" s="683"/>
      <c r="J337" s="683"/>
      <c r="K337" s="683"/>
      <c r="L337" s="683"/>
      <c r="M337" s="683"/>
      <c r="N337" s="683"/>
      <c r="O337" s="683"/>
      <c r="P337" s="683"/>
      <c r="Q337" s="683"/>
    </row>
    <row r="338" spans="2:17" ht="15.75" customHeight="1" x14ac:dyDescent="0.3">
      <c r="B338" s="683"/>
      <c r="C338" s="683"/>
      <c r="D338" s="39"/>
      <c r="E338" s="683"/>
      <c r="F338" s="683"/>
      <c r="G338" s="683"/>
      <c r="H338" s="683"/>
      <c r="I338" s="683"/>
      <c r="J338" s="683"/>
      <c r="K338" s="683"/>
      <c r="L338" s="683"/>
      <c r="M338" s="683"/>
      <c r="N338" s="683"/>
      <c r="O338" s="683"/>
      <c r="P338" s="683"/>
      <c r="Q338" s="683"/>
    </row>
    <row r="339" spans="2:17" ht="15.75" customHeight="1" x14ac:dyDescent="0.3">
      <c r="B339" s="683"/>
      <c r="C339" s="683"/>
      <c r="D339" s="39"/>
      <c r="E339" s="683"/>
      <c r="F339" s="683"/>
      <c r="G339" s="683"/>
      <c r="H339" s="683"/>
      <c r="I339" s="683"/>
      <c r="J339" s="683"/>
      <c r="K339" s="683"/>
      <c r="L339" s="683"/>
      <c r="M339" s="683"/>
      <c r="N339" s="683"/>
      <c r="O339" s="683"/>
      <c r="P339" s="683"/>
      <c r="Q339" s="683"/>
    </row>
    <row r="340" spans="2:17" ht="15.75" customHeight="1" x14ac:dyDescent="0.3">
      <c r="B340" s="683"/>
      <c r="C340" s="683"/>
      <c r="D340" s="39"/>
      <c r="E340" s="683"/>
      <c r="F340" s="683"/>
      <c r="G340" s="683"/>
      <c r="H340" s="683"/>
      <c r="I340" s="683"/>
      <c r="J340" s="683"/>
      <c r="K340" s="683"/>
      <c r="L340" s="683"/>
      <c r="M340" s="683"/>
      <c r="N340" s="683"/>
      <c r="O340" s="683"/>
      <c r="P340" s="683"/>
      <c r="Q340" s="683"/>
    </row>
    <row r="341" spans="2:17" ht="15.75" customHeight="1" x14ac:dyDescent="0.3">
      <c r="B341" s="683"/>
      <c r="C341" s="683"/>
      <c r="D341" s="39"/>
      <c r="E341" s="683"/>
      <c r="F341" s="683"/>
      <c r="G341" s="683"/>
      <c r="H341" s="683"/>
      <c r="I341" s="683"/>
      <c r="J341" s="683"/>
      <c r="K341" s="683"/>
      <c r="L341" s="683"/>
      <c r="M341" s="683"/>
      <c r="N341" s="683"/>
      <c r="O341" s="683"/>
      <c r="P341" s="683"/>
      <c r="Q341" s="683"/>
    </row>
    <row r="342" spans="2:17" ht="15.75" customHeight="1" x14ac:dyDescent="0.3">
      <c r="B342" s="683"/>
      <c r="C342" s="683"/>
      <c r="D342" s="39"/>
      <c r="E342" s="683"/>
      <c r="F342" s="683"/>
      <c r="G342" s="683"/>
      <c r="H342" s="683"/>
      <c r="I342" s="683"/>
      <c r="J342" s="683"/>
      <c r="K342" s="683"/>
      <c r="L342" s="683"/>
      <c r="M342" s="683"/>
      <c r="N342" s="683"/>
      <c r="O342" s="683"/>
      <c r="P342" s="683"/>
      <c r="Q342" s="683"/>
    </row>
    <row r="343" spans="2:17" ht="15.75" customHeight="1" x14ac:dyDescent="0.3">
      <c r="B343" s="683"/>
      <c r="C343" s="683"/>
      <c r="D343" s="39"/>
      <c r="E343" s="683"/>
      <c r="F343" s="683"/>
      <c r="G343" s="683"/>
      <c r="H343" s="683"/>
      <c r="I343" s="683"/>
      <c r="J343" s="683"/>
      <c r="K343" s="683"/>
      <c r="L343" s="683"/>
      <c r="M343" s="683"/>
      <c r="N343" s="683"/>
      <c r="O343" s="683"/>
      <c r="P343" s="683"/>
      <c r="Q343" s="683"/>
    </row>
    <row r="344" spans="2:17" ht="15.75" customHeight="1" x14ac:dyDescent="0.3">
      <c r="B344" s="683"/>
      <c r="C344" s="683"/>
      <c r="D344" s="39"/>
      <c r="E344" s="683"/>
      <c r="F344" s="683"/>
      <c r="G344" s="683"/>
      <c r="H344" s="683"/>
      <c r="I344" s="683"/>
      <c r="J344" s="683"/>
      <c r="K344" s="683"/>
      <c r="L344" s="683"/>
      <c r="M344" s="683"/>
      <c r="N344" s="683"/>
      <c r="O344" s="683"/>
      <c r="P344" s="683"/>
      <c r="Q344" s="683"/>
    </row>
    <row r="345" spans="2:17" ht="15.75" customHeight="1" x14ac:dyDescent="0.3">
      <c r="B345" s="683"/>
      <c r="C345" s="683"/>
      <c r="D345" s="39"/>
      <c r="E345" s="683"/>
      <c r="F345" s="683"/>
      <c r="G345" s="683"/>
      <c r="H345" s="683"/>
      <c r="I345" s="683"/>
      <c r="J345" s="683"/>
      <c r="K345" s="683"/>
      <c r="L345" s="683"/>
      <c r="M345" s="683"/>
      <c r="N345" s="683"/>
      <c r="O345" s="683"/>
      <c r="P345" s="683"/>
      <c r="Q345" s="683"/>
    </row>
    <row r="346" spans="2:17" ht="15.75" customHeight="1" x14ac:dyDescent="0.3">
      <c r="B346" s="683"/>
      <c r="C346" s="683"/>
      <c r="D346" s="39"/>
      <c r="E346" s="683"/>
      <c r="F346" s="683"/>
      <c r="G346" s="683"/>
      <c r="H346" s="683"/>
      <c r="I346" s="683"/>
      <c r="J346" s="683"/>
      <c r="K346" s="683"/>
      <c r="L346" s="683"/>
      <c r="M346" s="683"/>
      <c r="N346" s="683"/>
      <c r="O346" s="683"/>
      <c r="P346" s="683"/>
      <c r="Q346" s="683"/>
    </row>
    <row r="347" spans="2:17" ht="15.75" customHeight="1" x14ac:dyDescent="0.3">
      <c r="B347" s="683"/>
      <c r="C347" s="683"/>
      <c r="D347" s="39"/>
      <c r="E347" s="683"/>
      <c r="F347" s="683"/>
      <c r="G347" s="683"/>
      <c r="H347" s="683"/>
      <c r="I347" s="683"/>
      <c r="J347" s="683"/>
      <c r="K347" s="683"/>
      <c r="L347" s="683"/>
      <c r="M347" s="683"/>
      <c r="N347" s="683"/>
      <c r="O347" s="683"/>
      <c r="P347" s="683"/>
      <c r="Q347" s="683"/>
    </row>
    <row r="348" spans="2:17" ht="15.75" customHeight="1" x14ac:dyDescent="0.3">
      <c r="B348" s="683"/>
      <c r="C348" s="683"/>
      <c r="D348" s="39"/>
      <c r="E348" s="683"/>
      <c r="F348" s="683"/>
      <c r="G348" s="683"/>
      <c r="H348" s="683"/>
      <c r="I348" s="683"/>
      <c r="J348" s="683"/>
      <c r="K348" s="683"/>
      <c r="L348" s="683"/>
      <c r="M348" s="683"/>
      <c r="N348" s="683"/>
      <c r="O348" s="683"/>
      <c r="P348" s="683"/>
      <c r="Q348" s="683"/>
    </row>
    <row r="349" spans="2:17" ht="15.75" customHeight="1" x14ac:dyDescent="0.3">
      <c r="B349" s="683"/>
      <c r="C349" s="683"/>
      <c r="D349" s="39"/>
      <c r="E349" s="683"/>
      <c r="F349" s="683"/>
      <c r="G349" s="683"/>
      <c r="H349" s="683"/>
      <c r="I349" s="683"/>
      <c r="J349" s="683"/>
      <c r="K349" s="683"/>
      <c r="L349" s="683"/>
      <c r="M349" s="683"/>
      <c r="N349" s="683"/>
      <c r="O349" s="683"/>
      <c r="P349" s="683"/>
      <c r="Q349" s="683"/>
    </row>
    <row r="350" spans="2:17" ht="15.75" customHeight="1" x14ac:dyDescent="0.3">
      <c r="B350" s="683"/>
      <c r="C350" s="683"/>
      <c r="D350" s="39"/>
      <c r="E350" s="683"/>
      <c r="F350" s="683"/>
      <c r="G350" s="683"/>
      <c r="H350" s="683"/>
      <c r="I350" s="683"/>
      <c r="J350" s="683"/>
      <c r="K350" s="683"/>
      <c r="L350" s="683"/>
      <c r="M350" s="683"/>
      <c r="N350" s="683"/>
      <c r="O350" s="683"/>
      <c r="P350" s="683"/>
      <c r="Q350" s="683"/>
    </row>
    <row r="351" spans="2:17" ht="15.75" customHeight="1" x14ac:dyDescent="0.3">
      <c r="B351" s="683"/>
      <c r="C351" s="683"/>
      <c r="D351" s="39"/>
      <c r="E351" s="683"/>
      <c r="F351" s="683"/>
      <c r="G351" s="683"/>
      <c r="H351" s="683"/>
      <c r="I351" s="683"/>
      <c r="J351" s="683"/>
      <c r="K351" s="683"/>
      <c r="L351" s="683"/>
      <c r="M351" s="683"/>
      <c r="N351" s="683"/>
      <c r="O351" s="683"/>
      <c r="P351" s="683"/>
      <c r="Q351" s="683"/>
    </row>
    <row r="352" spans="2:17" ht="15.75" customHeight="1" x14ac:dyDescent="0.3">
      <c r="B352" s="683"/>
      <c r="C352" s="683"/>
      <c r="D352" s="39"/>
      <c r="E352" s="683"/>
      <c r="F352" s="683"/>
      <c r="G352" s="683"/>
      <c r="H352" s="683"/>
      <c r="I352" s="683"/>
      <c r="J352" s="683"/>
      <c r="K352" s="683"/>
      <c r="L352" s="683"/>
      <c r="M352" s="683"/>
      <c r="N352" s="683"/>
      <c r="O352" s="683"/>
      <c r="P352" s="683"/>
      <c r="Q352" s="683"/>
    </row>
    <row r="353" spans="2:17" ht="15.75" customHeight="1" x14ac:dyDescent="0.3">
      <c r="B353" s="683"/>
      <c r="C353" s="683"/>
      <c r="D353" s="39"/>
      <c r="E353" s="683"/>
      <c r="F353" s="683"/>
      <c r="G353" s="683"/>
      <c r="H353" s="683"/>
      <c r="I353" s="683"/>
      <c r="J353" s="683"/>
      <c r="K353" s="683"/>
      <c r="L353" s="683"/>
      <c r="M353" s="683"/>
      <c r="N353" s="683"/>
      <c r="O353" s="683"/>
      <c r="P353" s="683"/>
      <c r="Q353" s="683"/>
    </row>
    <row r="354" spans="2:17" ht="15.75" customHeight="1" x14ac:dyDescent="0.3">
      <c r="B354" s="683"/>
      <c r="C354" s="683"/>
      <c r="D354" s="39"/>
      <c r="E354" s="683"/>
      <c r="F354" s="683"/>
      <c r="G354" s="683"/>
      <c r="H354" s="683"/>
      <c r="I354" s="683"/>
      <c r="J354" s="683"/>
      <c r="K354" s="683"/>
      <c r="L354" s="683"/>
      <c r="M354" s="683"/>
      <c r="N354" s="683"/>
      <c r="O354" s="683"/>
      <c r="P354" s="683"/>
      <c r="Q354" s="683"/>
    </row>
    <row r="355" spans="2:17" ht="15.75" customHeight="1" x14ac:dyDescent="0.3">
      <c r="B355" s="683"/>
      <c r="C355" s="683"/>
      <c r="D355" s="39"/>
      <c r="E355" s="683"/>
      <c r="F355" s="683"/>
      <c r="G355" s="683"/>
      <c r="H355" s="683"/>
      <c r="I355" s="683"/>
      <c r="J355" s="683"/>
      <c r="K355" s="683"/>
      <c r="L355" s="683"/>
      <c r="M355" s="683"/>
      <c r="N355" s="683"/>
      <c r="O355" s="683"/>
      <c r="P355" s="683"/>
      <c r="Q355" s="683"/>
    </row>
    <row r="356" spans="2:17" ht="15.75" customHeight="1" x14ac:dyDescent="0.3">
      <c r="B356" s="683"/>
      <c r="C356" s="683"/>
      <c r="D356" s="39"/>
      <c r="E356" s="683"/>
      <c r="F356" s="683"/>
      <c r="G356" s="683"/>
      <c r="H356" s="683"/>
      <c r="I356" s="683"/>
      <c r="J356" s="683"/>
      <c r="K356" s="683"/>
      <c r="L356" s="683"/>
      <c r="M356" s="683"/>
      <c r="N356" s="683"/>
      <c r="O356" s="683"/>
      <c r="P356" s="683"/>
      <c r="Q356" s="683"/>
    </row>
    <row r="357" spans="2:17" ht="15.75" customHeight="1" x14ac:dyDescent="0.3">
      <c r="B357" s="683"/>
      <c r="C357" s="683"/>
      <c r="D357" s="39"/>
      <c r="E357" s="683"/>
      <c r="F357" s="683"/>
      <c r="G357" s="683"/>
      <c r="H357" s="683"/>
      <c r="I357" s="683"/>
      <c r="J357" s="683"/>
      <c r="K357" s="683"/>
      <c r="L357" s="683"/>
      <c r="M357" s="683"/>
      <c r="N357" s="683"/>
      <c r="O357" s="683"/>
      <c r="P357" s="683"/>
      <c r="Q357" s="683"/>
    </row>
    <row r="358" spans="2:17" ht="15.75" customHeight="1" x14ac:dyDescent="0.3">
      <c r="B358" s="683"/>
      <c r="C358" s="683"/>
      <c r="D358" s="39"/>
      <c r="E358" s="683"/>
      <c r="F358" s="683"/>
      <c r="G358" s="683"/>
      <c r="H358" s="683"/>
      <c r="I358" s="683"/>
      <c r="J358" s="683"/>
      <c r="K358" s="683"/>
      <c r="L358" s="683"/>
      <c r="M358" s="683"/>
      <c r="N358" s="683"/>
      <c r="O358" s="683"/>
      <c r="P358" s="683"/>
      <c r="Q358" s="683"/>
    </row>
    <row r="359" spans="2:17" ht="15.75" customHeight="1" x14ac:dyDescent="0.3">
      <c r="B359" s="683"/>
      <c r="C359" s="683"/>
      <c r="D359" s="39"/>
      <c r="E359" s="683"/>
      <c r="F359" s="683"/>
      <c r="G359" s="683"/>
      <c r="H359" s="683"/>
      <c r="I359" s="683"/>
      <c r="J359" s="683"/>
      <c r="K359" s="683"/>
      <c r="L359" s="683"/>
      <c r="M359" s="683"/>
      <c r="N359" s="683"/>
      <c r="O359" s="683"/>
      <c r="P359" s="683"/>
      <c r="Q359" s="683"/>
    </row>
    <row r="360" spans="2:17" ht="15.75" customHeight="1" x14ac:dyDescent="0.3">
      <c r="B360" s="683"/>
      <c r="C360" s="683"/>
      <c r="D360" s="39"/>
      <c r="E360" s="683"/>
      <c r="F360" s="683"/>
      <c r="G360" s="683"/>
      <c r="H360" s="683"/>
      <c r="I360" s="683"/>
      <c r="J360" s="683"/>
      <c r="K360" s="683"/>
      <c r="L360" s="683"/>
      <c r="M360" s="683"/>
      <c r="N360" s="683"/>
      <c r="O360" s="683"/>
      <c r="P360" s="683"/>
      <c r="Q360" s="683"/>
    </row>
    <row r="361" spans="2:17" ht="15.75" customHeight="1" x14ac:dyDescent="0.3">
      <c r="B361" s="683"/>
      <c r="C361" s="683"/>
      <c r="D361" s="39"/>
      <c r="E361" s="683"/>
      <c r="F361" s="683"/>
      <c r="G361" s="683"/>
      <c r="H361" s="683"/>
      <c r="I361" s="683"/>
      <c r="J361" s="683"/>
      <c r="K361" s="683"/>
      <c r="L361" s="683"/>
      <c r="M361" s="683"/>
      <c r="N361" s="683"/>
      <c r="O361" s="683"/>
      <c r="P361" s="683"/>
      <c r="Q361" s="683"/>
    </row>
    <row r="362" spans="2:17" ht="15.75" customHeight="1" x14ac:dyDescent="0.3">
      <c r="B362" s="683"/>
      <c r="C362" s="683"/>
      <c r="D362" s="39"/>
      <c r="E362" s="683"/>
      <c r="F362" s="683"/>
      <c r="G362" s="683"/>
      <c r="H362" s="683"/>
      <c r="I362" s="683"/>
      <c r="J362" s="683"/>
      <c r="K362" s="683"/>
      <c r="L362" s="683"/>
      <c r="M362" s="683"/>
      <c r="N362" s="683"/>
      <c r="O362" s="683"/>
      <c r="P362" s="683"/>
      <c r="Q362" s="683"/>
    </row>
    <row r="363" spans="2:17" ht="15.75" customHeight="1" x14ac:dyDescent="0.3">
      <c r="B363" s="683"/>
      <c r="C363" s="683"/>
      <c r="D363" s="39"/>
      <c r="E363" s="683"/>
      <c r="F363" s="683"/>
      <c r="G363" s="683"/>
      <c r="H363" s="683"/>
      <c r="I363" s="683"/>
      <c r="J363" s="683"/>
      <c r="K363" s="683"/>
      <c r="L363" s="683"/>
      <c r="M363" s="683"/>
      <c r="N363" s="683"/>
      <c r="O363" s="683"/>
      <c r="P363" s="683"/>
      <c r="Q363" s="683"/>
    </row>
    <row r="364" spans="2:17" ht="15.75" customHeight="1" x14ac:dyDescent="0.3">
      <c r="B364" s="683"/>
      <c r="C364" s="683"/>
      <c r="D364" s="39"/>
      <c r="E364" s="683"/>
      <c r="F364" s="683"/>
      <c r="G364" s="683"/>
      <c r="H364" s="683"/>
      <c r="I364" s="683"/>
      <c r="J364" s="683"/>
      <c r="K364" s="683"/>
      <c r="L364" s="683"/>
      <c r="M364" s="683"/>
      <c r="N364" s="683"/>
      <c r="O364" s="683"/>
      <c r="P364" s="683"/>
      <c r="Q364" s="683"/>
    </row>
    <row r="365" spans="2:17" ht="15.75" customHeight="1" x14ac:dyDescent="0.3">
      <c r="B365" s="683"/>
      <c r="C365" s="683"/>
      <c r="D365" s="39"/>
      <c r="E365" s="683"/>
      <c r="F365" s="683"/>
      <c r="G365" s="683"/>
      <c r="H365" s="683"/>
      <c r="I365" s="683"/>
      <c r="J365" s="683"/>
      <c r="K365" s="683"/>
      <c r="L365" s="683"/>
      <c r="M365" s="683"/>
      <c r="N365" s="683"/>
      <c r="O365" s="683"/>
      <c r="P365" s="683"/>
      <c r="Q365" s="683"/>
    </row>
    <row r="366" spans="2:17" ht="15.75" customHeight="1" x14ac:dyDescent="0.3">
      <c r="B366" s="683"/>
      <c r="C366" s="683"/>
      <c r="D366" s="39"/>
      <c r="E366" s="683"/>
      <c r="F366" s="683"/>
      <c r="G366" s="683"/>
      <c r="H366" s="683"/>
      <c r="I366" s="683"/>
      <c r="J366" s="683"/>
      <c r="K366" s="683"/>
      <c r="L366" s="683"/>
      <c r="M366" s="683"/>
      <c r="N366" s="683"/>
      <c r="O366" s="683"/>
      <c r="P366" s="683"/>
      <c r="Q366" s="683"/>
    </row>
    <row r="367" spans="2:17" ht="15.75" customHeight="1" x14ac:dyDescent="0.3">
      <c r="B367" s="683"/>
      <c r="C367" s="683"/>
      <c r="D367" s="39"/>
      <c r="E367" s="683"/>
      <c r="F367" s="683"/>
      <c r="G367" s="683"/>
      <c r="H367" s="683"/>
      <c r="I367" s="683"/>
      <c r="J367" s="683"/>
      <c r="K367" s="683"/>
      <c r="L367" s="683"/>
      <c r="M367" s="683"/>
      <c r="N367" s="683"/>
      <c r="O367" s="683"/>
      <c r="P367" s="683"/>
      <c r="Q367" s="683"/>
    </row>
    <row r="368" spans="2:17" ht="15.75" customHeight="1" x14ac:dyDescent="0.3">
      <c r="B368" s="683"/>
      <c r="C368" s="683"/>
      <c r="D368" s="39"/>
      <c r="E368" s="683"/>
      <c r="F368" s="683"/>
      <c r="G368" s="683"/>
      <c r="H368" s="683"/>
      <c r="I368" s="683"/>
      <c r="J368" s="683"/>
      <c r="K368" s="683"/>
      <c r="L368" s="683"/>
      <c r="M368" s="683"/>
      <c r="N368" s="683"/>
      <c r="O368" s="683"/>
      <c r="P368" s="683"/>
      <c r="Q368" s="683"/>
    </row>
    <row r="369" spans="2:17" ht="15.75" customHeight="1" x14ac:dyDescent="0.3">
      <c r="B369" s="683"/>
      <c r="C369" s="683"/>
      <c r="D369" s="39"/>
      <c r="E369" s="683"/>
      <c r="F369" s="683"/>
      <c r="G369" s="683"/>
      <c r="H369" s="683"/>
      <c r="I369" s="683"/>
      <c r="J369" s="683"/>
      <c r="K369" s="683"/>
      <c r="L369" s="683"/>
      <c r="M369" s="683"/>
      <c r="N369" s="683"/>
      <c r="O369" s="683"/>
      <c r="P369" s="683"/>
      <c r="Q369" s="683"/>
    </row>
    <row r="370" spans="2:17" ht="15.75" customHeight="1" x14ac:dyDescent="0.3">
      <c r="B370" s="683"/>
      <c r="C370" s="683"/>
      <c r="D370" s="39"/>
      <c r="E370" s="683"/>
      <c r="F370" s="683"/>
      <c r="G370" s="683"/>
      <c r="H370" s="683"/>
      <c r="I370" s="683"/>
      <c r="J370" s="683"/>
      <c r="K370" s="683"/>
      <c r="L370" s="683"/>
      <c r="M370" s="683"/>
      <c r="N370" s="683"/>
      <c r="O370" s="683"/>
      <c r="P370" s="683"/>
      <c r="Q370" s="683"/>
    </row>
    <row r="371" spans="2:17" ht="15.75" customHeight="1" x14ac:dyDescent="0.3">
      <c r="B371" s="683"/>
      <c r="C371" s="683"/>
      <c r="D371" s="39"/>
      <c r="E371" s="683"/>
      <c r="F371" s="683"/>
      <c r="G371" s="683"/>
      <c r="H371" s="683"/>
      <c r="I371" s="683"/>
      <c r="J371" s="683"/>
      <c r="K371" s="683"/>
      <c r="L371" s="683"/>
      <c r="M371" s="683"/>
      <c r="N371" s="683"/>
      <c r="O371" s="683"/>
      <c r="P371" s="683"/>
      <c r="Q371" s="683"/>
    </row>
    <row r="372" spans="2:17" ht="15.75" customHeight="1" x14ac:dyDescent="0.3">
      <c r="B372" s="683"/>
      <c r="C372" s="683"/>
      <c r="D372" s="39"/>
      <c r="E372" s="683"/>
      <c r="F372" s="683"/>
      <c r="G372" s="683"/>
      <c r="H372" s="683"/>
      <c r="I372" s="683"/>
      <c r="J372" s="683"/>
      <c r="K372" s="683"/>
      <c r="L372" s="683"/>
      <c r="M372" s="683"/>
      <c r="N372" s="683"/>
      <c r="O372" s="683"/>
      <c r="P372" s="683"/>
      <c r="Q372" s="683"/>
    </row>
    <row r="373" spans="2:17" ht="15.75" customHeight="1" x14ac:dyDescent="0.3">
      <c r="B373" s="683"/>
      <c r="C373" s="683"/>
      <c r="D373" s="39"/>
      <c r="E373" s="683"/>
      <c r="F373" s="683"/>
      <c r="G373" s="683"/>
      <c r="H373" s="683"/>
      <c r="I373" s="683"/>
      <c r="J373" s="683"/>
      <c r="K373" s="683"/>
      <c r="L373" s="683"/>
      <c r="M373" s="683"/>
      <c r="N373" s="683"/>
      <c r="O373" s="683"/>
      <c r="P373" s="683"/>
      <c r="Q373" s="683"/>
    </row>
    <row r="374" spans="2:17" ht="15.75" customHeight="1" x14ac:dyDescent="0.3">
      <c r="B374" s="683"/>
      <c r="C374" s="683"/>
      <c r="D374" s="39"/>
      <c r="E374" s="683"/>
      <c r="F374" s="683"/>
      <c r="G374" s="683"/>
      <c r="H374" s="683"/>
      <c r="I374" s="683"/>
      <c r="J374" s="683"/>
      <c r="K374" s="683"/>
      <c r="L374" s="683"/>
      <c r="M374" s="683"/>
      <c r="N374" s="683"/>
      <c r="O374" s="683"/>
      <c r="P374" s="683"/>
      <c r="Q374" s="683"/>
    </row>
    <row r="375" spans="2:17" ht="15.75" customHeight="1" x14ac:dyDescent="0.3">
      <c r="B375" s="683"/>
      <c r="C375" s="683"/>
      <c r="D375" s="39"/>
      <c r="E375" s="683"/>
      <c r="F375" s="683"/>
      <c r="G375" s="683"/>
      <c r="H375" s="683"/>
      <c r="I375" s="683"/>
      <c r="J375" s="683"/>
      <c r="K375" s="683"/>
      <c r="L375" s="683"/>
      <c r="M375" s="683"/>
      <c r="N375" s="683"/>
      <c r="O375" s="683"/>
      <c r="P375" s="683"/>
      <c r="Q375" s="683"/>
    </row>
    <row r="376" spans="2:17" ht="15.75" customHeight="1" x14ac:dyDescent="0.3">
      <c r="B376" s="683"/>
      <c r="C376" s="683"/>
      <c r="D376" s="39"/>
      <c r="E376" s="683"/>
      <c r="F376" s="683"/>
      <c r="G376" s="683"/>
      <c r="H376" s="683"/>
      <c r="I376" s="683"/>
      <c r="J376" s="683"/>
      <c r="K376" s="683"/>
      <c r="L376" s="683"/>
      <c r="M376" s="683"/>
      <c r="N376" s="683"/>
      <c r="O376" s="683"/>
      <c r="P376" s="683"/>
      <c r="Q376" s="683"/>
    </row>
    <row r="377" spans="2:17" ht="15.75" customHeight="1" x14ac:dyDescent="0.3">
      <c r="B377" s="683"/>
      <c r="C377" s="683"/>
      <c r="D377" s="39"/>
      <c r="E377" s="683"/>
      <c r="F377" s="683"/>
      <c r="G377" s="683"/>
      <c r="H377" s="683"/>
      <c r="I377" s="683"/>
      <c r="J377" s="683"/>
      <c r="K377" s="683"/>
      <c r="L377" s="683"/>
      <c r="M377" s="683"/>
      <c r="N377" s="683"/>
      <c r="O377" s="683"/>
      <c r="P377" s="683"/>
      <c r="Q377" s="683"/>
    </row>
    <row r="378" spans="2:17" ht="15.75" customHeight="1" x14ac:dyDescent="0.3">
      <c r="B378" s="683"/>
      <c r="C378" s="683"/>
      <c r="D378" s="39"/>
      <c r="E378" s="683"/>
      <c r="F378" s="683"/>
      <c r="G378" s="683"/>
      <c r="H378" s="683"/>
      <c r="I378" s="683"/>
      <c r="J378" s="683"/>
      <c r="K378" s="683"/>
      <c r="L378" s="683"/>
      <c r="M378" s="683"/>
      <c r="N378" s="683"/>
      <c r="O378" s="683"/>
      <c r="P378" s="683"/>
      <c r="Q378" s="683"/>
    </row>
    <row r="379" spans="2:17" ht="15.75" customHeight="1" x14ac:dyDescent="0.3">
      <c r="B379" s="683"/>
      <c r="C379" s="683"/>
      <c r="D379" s="39"/>
      <c r="E379" s="683"/>
      <c r="F379" s="683"/>
      <c r="G379" s="683"/>
      <c r="H379" s="683"/>
      <c r="I379" s="683"/>
      <c r="J379" s="683"/>
      <c r="K379" s="683"/>
      <c r="L379" s="683"/>
      <c r="M379" s="683"/>
      <c r="N379" s="683"/>
      <c r="O379" s="683"/>
      <c r="P379" s="683"/>
      <c r="Q379" s="683"/>
    </row>
    <row r="380" spans="2:17" ht="15.75" customHeight="1" x14ac:dyDescent="0.3">
      <c r="B380" s="683"/>
      <c r="C380" s="683"/>
      <c r="D380" s="39"/>
      <c r="E380" s="683"/>
      <c r="F380" s="683"/>
      <c r="G380" s="683"/>
      <c r="H380" s="683"/>
      <c r="I380" s="683"/>
      <c r="J380" s="683"/>
      <c r="K380" s="683"/>
      <c r="L380" s="683"/>
      <c r="M380" s="683"/>
      <c r="N380" s="683"/>
      <c r="O380" s="683"/>
      <c r="P380" s="683"/>
      <c r="Q380" s="683"/>
    </row>
    <row r="381" spans="2:17" ht="15.75" customHeight="1" x14ac:dyDescent="0.3">
      <c r="B381" s="683"/>
      <c r="C381" s="683"/>
      <c r="D381" s="39"/>
      <c r="E381" s="683"/>
      <c r="F381" s="683"/>
      <c r="G381" s="683"/>
      <c r="H381" s="683"/>
      <c r="I381" s="683"/>
      <c r="J381" s="683"/>
      <c r="K381" s="683"/>
      <c r="L381" s="683"/>
      <c r="M381" s="683"/>
      <c r="N381" s="683"/>
      <c r="O381" s="683"/>
      <c r="P381" s="683"/>
      <c r="Q381" s="683"/>
    </row>
    <row r="382" spans="2:17" ht="15.75" customHeight="1" x14ac:dyDescent="0.3">
      <c r="B382" s="683"/>
      <c r="C382" s="683"/>
      <c r="D382" s="39"/>
      <c r="E382" s="683"/>
      <c r="F382" s="683"/>
      <c r="G382" s="683"/>
      <c r="H382" s="683"/>
      <c r="I382" s="683"/>
      <c r="J382" s="683"/>
      <c r="K382" s="683"/>
      <c r="L382" s="683"/>
      <c r="M382" s="683"/>
      <c r="N382" s="683"/>
      <c r="O382" s="683"/>
      <c r="P382" s="683"/>
      <c r="Q382" s="683"/>
    </row>
    <row r="383" spans="2:17" ht="15.75" customHeight="1" x14ac:dyDescent="0.3">
      <c r="B383" s="683"/>
      <c r="C383" s="683"/>
      <c r="D383" s="39"/>
      <c r="E383" s="683"/>
      <c r="F383" s="683"/>
      <c r="G383" s="683"/>
      <c r="H383" s="683"/>
      <c r="I383" s="683"/>
      <c r="J383" s="683"/>
      <c r="K383" s="683"/>
      <c r="L383" s="683"/>
      <c r="M383" s="683"/>
      <c r="N383" s="683"/>
      <c r="O383" s="683"/>
      <c r="P383" s="683"/>
      <c r="Q383" s="683"/>
    </row>
    <row r="384" spans="2:17" ht="15.75" customHeight="1" x14ac:dyDescent="0.3">
      <c r="B384" s="683"/>
      <c r="C384" s="683"/>
      <c r="D384" s="39"/>
      <c r="E384" s="683"/>
      <c r="F384" s="683"/>
      <c r="G384" s="683"/>
      <c r="H384" s="683"/>
      <c r="I384" s="683"/>
      <c r="J384" s="683"/>
      <c r="K384" s="683"/>
      <c r="L384" s="683"/>
      <c r="M384" s="683"/>
      <c r="N384" s="683"/>
      <c r="O384" s="683"/>
      <c r="P384" s="683"/>
      <c r="Q384" s="683"/>
    </row>
    <row r="385" spans="2:17" ht="15.75" customHeight="1" x14ac:dyDescent="0.3">
      <c r="B385" s="683"/>
      <c r="C385" s="683"/>
      <c r="D385" s="39"/>
      <c r="E385" s="683"/>
      <c r="F385" s="683"/>
      <c r="G385" s="683"/>
      <c r="H385" s="683"/>
      <c r="I385" s="683"/>
      <c r="J385" s="683"/>
      <c r="K385" s="683"/>
      <c r="L385" s="683"/>
      <c r="M385" s="683"/>
      <c r="N385" s="683"/>
      <c r="O385" s="683"/>
      <c r="P385" s="683"/>
      <c r="Q385" s="683"/>
    </row>
    <row r="386" spans="2:17" ht="15.75" customHeight="1" x14ac:dyDescent="0.3">
      <c r="B386" s="683"/>
      <c r="C386" s="683"/>
      <c r="D386" s="39"/>
      <c r="E386" s="683"/>
      <c r="F386" s="683"/>
      <c r="G386" s="683"/>
      <c r="H386" s="683"/>
      <c r="I386" s="683"/>
      <c r="J386" s="683"/>
      <c r="K386" s="683"/>
      <c r="L386" s="683"/>
      <c r="M386" s="683"/>
      <c r="N386" s="683"/>
      <c r="O386" s="683"/>
      <c r="P386" s="683"/>
      <c r="Q386" s="683"/>
    </row>
    <row r="387" spans="2:17" ht="15.75" customHeight="1" x14ac:dyDescent="0.3">
      <c r="B387" s="683"/>
      <c r="C387" s="683"/>
      <c r="D387" s="39"/>
      <c r="E387" s="683"/>
      <c r="F387" s="683"/>
      <c r="G387" s="683"/>
      <c r="H387" s="683"/>
      <c r="I387" s="683"/>
      <c r="J387" s="683"/>
      <c r="K387" s="683"/>
      <c r="L387" s="683"/>
      <c r="M387" s="683"/>
      <c r="N387" s="683"/>
      <c r="O387" s="683"/>
      <c r="P387" s="683"/>
      <c r="Q387" s="683"/>
    </row>
    <row r="388" spans="2:17" ht="15.75" customHeight="1" x14ac:dyDescent="0.3">
      <c r="B388" s="683"/>
      <c r="C388" s="683"/>
      <c r="D388" s="39"/>
      <c r="E388" s="683"/>
      <c r="F388" s="683"/>
      <c r="G388" s="683"/>
      <c r="H388" s="683"/>
      <c r="I388" s="683"/>
      <c r="J388" s="683"/>
      <c r="K388" s="683"/>
      <c r="L388" s="683"/>
      <c r="M388" s="683"/>
      <c r="N388" s="683"/>
      <c r="O388" s="683"/>
      <c r="P388" s="683"/>
      <c r="Q388" s="683"/>
    </row>
    <row r="389" spans="2:17" ht="15.75" customHeight="1" x14ac:dyDescent="0.3">
      <c r="B389" s="683"/>
      <c r="C389" s="683"/>
      <c r="D389" s="39"/>
      <c r="E389" s="683"/>
      <c r="F389" s="683"/>
      <c r="G389" s="683"/>
      <c r="H389" s="683"/>
      <c r="I389" s="683"/>
      <c r="J389" s="683"/>
      <c r="K389" s="683"/>
      <c r="L389" s="683"/>
      <c r="M389" s="683"/>
      <c r="N389" s="683"/>
      <c r="O389" s="683"/>
      <c r="P389" s="683"/>
      <c r="Q389" s="683"/>
    </row>
    <row r="390" spans="2:17" ht="15.75" customHeight="1" x14ac:dyDescent="0.3">
      <c r="B390" s="683"/>
      <c r="C390" s="683"/>
      <c r="D390" s="39"/>
      <c r="E390" s="683"/>
      <c r="F390" s="683"/>
      <c r="G390" s="683"/>
      <c r="H390" s="683"/>
      <c r="I390" s="683"/>
      <c r="J390" s="683"/>
      <c r="K390" s="683"/>
      <c r="L390" s="683"/>
      <c r="M390" s="683"/>
      <c r="N390" s="683"/>
      <c r="O390" s="683"/>
      <c r="P390" s="683"/>
      <c r="Q390" s="683"/>
    </row>
    <row r="391" spans="2:17" ht="15.75" customHeight="1" x14ac:dyDescent="0.3">
      <c r="B391" s="683"/>
      <c r="C391" s="683"/>
      <c r="D391" s="39"/>
      <c r="E391" s="683"/>
      <c r="F391" s="683"/>
      <c r="G391" s="683"/>
      <c r="H391" s="683"/>
      <c r="I391" s="683"/>
      <c r="J391" s="683"/>
      <c r="K391" s="683"/>
      <c r="L391" s="683"/>
      <c r="M391" s="683"/>
      <c r="N391" s="683"/>
      <c r="O391" s="683"/>
      <c r="P391" s="683"/>
      <c r="Q391" s="683"/>
    </row>
    <row r="392" spans="2:17" ht="15.75" customHeight="1" x14ac:dyDescent="0.3">
      <c r="B392" s="683"/>
      <c r="C392" s="683"/>
      <c r="D392" s="39"/>
      <c r="E392" s="683"/>
      <c r="F392" s="683"/>
      <c r="G392" s="683"/>
      <c r="H392" s="683"/>
      <c r="I392" s="683"/>
      <c r="J392" s="683"/>
      <c r="K392" s="683"/>
      <c r="L392" s="683"/>
      <c r="M392" s="683"/>
      <c r="N392" s="683"/>
      <c r="O392" s="683"/>
      <c r="P392" s="683"/>
      <c r="Q392" s="683"/>
    </row>
    <row r="393" spans="2:17" ht="15.75" customHeight="1" x14ac:dyDescent="0.3">
      <c r="B393" s="683"/>
      <c r="C393" s="683"/>
      <c r="D393" s="39"/>
      <c r="E393" s="683"/>
      <c r="F393" s="683"/>
      <c r="G393" s="683"/>
      <c r="H393" s="683"/>
      <c r="I393" s="683"/>
      <c r="J393" s="683"/>
      <c r="K393" s="683"/>
      <c r="L393" s="683"/>
      <c r="M393" s="683"/>
      <c r="N393" s="683"/>
      <c r="O393" s="683"/>
      <c r="P393" s="683"/>
      <c r="Q393" s="683"/>
    </row>
    <row r="394" spans="2:17" ht="15.75" customHeight="1" x14ac:dyDescent="0.3">
      <c r="B394" s="683"/>
      <c r="C394" s="683"/>
      <c r="D394" s="39"/>
      <c r="E394" s="683"/>
      <c r="F394" s="683"/>
      <c r="G394" s="683"/>
      <c r="H394" s="683"/>
      <c r="I394" s="683"/>
      <c r="J394" s="683"/>
      <c r="K394" s="683"/>
      <c r="L394" s="683"/>
      <c r="M394" s="683"/>
      <c r="N394" s="683"/>
      <c r="O394" s="683"/>
      <c r="P394" s="683"/>
      <c r="Q394" s="683"/>
    </row>
    <row r="395" spans="2:17" ht="15.75" customHeight="1" x14ac:dyDescent="0.3">
      <c r="B395" s="683"/>
      <c r="C395" s="683"/>
      <c r="D395" s="39"/>
      <c r="E395" s="683"/>
      <c r="F395" s="683"/>
      <c r="G395" s="683"/>
      <c r="H395" s="683"/>
      <c r="I395" s="683"/>
      <c r="J395" s="683"/>
      <c r="K395" s="683"/>
      <c r="L395" s="683"/>
      <c r="M395" s="683"/>
      <c r="N395" s="683"/>
      <c r="O395" s="683"/>
      <c r="P395" s="683"/>
      <c r="Q395" s="683"/>
    </row>
    <row r="396" spans="2:17" ht="15.75" customHeight="1" x14ac:dyDescent="0.3">
      <c r="B396" s="683"/>
      <c r="C396" s="683"/>
      <c r="D396" s="39"/>
      <c r="E396" s="683"/>
      <c r="F396" s="683"/>
      <c r="G396" s="683"/>
      <c r="H396" s="683"/>
      <c r="I396" s="683"/>
      <c r="J396" s="683"/>
      <c r="K396" s="683"/>
      <c r="L396" s="683"/>
      <c r="M396" s="683"/>
      <c r="N396" s="683"/>
      <c r="O396" s="683"/>
      <c r="P396" s="683"/>
      <c r="Q396" s="683"/>
    </row>
    <row r="397" spans="2:17" ht="15.75" customHeight="1" x14ac:dyDescent="0.3">
      <c r="B397" s="683"/>
      <c r="C397" s="683"/>
      <c r="D397" s="39"/>
      <c r="E397" s="683"/>
      <c r="F397" s="683"/>
      <c r="G397" s="683"/>
      <c r="H397" s="683"/>
      <c r="I397" s="683"/>
      <c r="J397" s="683"/>
      <c r="K397" s="683"/>
      <c r="L397" s="683"/>
      <c r="M397" s="683"/>
      <c r="N397" s="683"/>
      <c r="O397" s="683"/>
      <c r="P397" s="683"/>
      <c r="Q397" s="683"/>
    </row>
    <row r="398" spans="2:17" ht="15.75" customHeight="1" x14ac:dyDescent="0.3">
      <c r="B398" s="683"/>
      <c r="C398" s="683"/>
      <c r="D398" s="39"/>
      <c r="E398" s="683"/>
      <c r="F398" s="683"/>
      <c r="G398" s="683"/>
      <c r="H398" s="683"/>
      <c r="I398" s="683"/>
      <c r="J398" s="683"/>
      <c r="K398" s="683"/>
      <c r="L398" s="683"/>
      <c r="M398" s="683"/>
      <c r="N398" s="683"/>
      <c r="O398" s="683"/>
      <c r="P398" s="683"/>
      <c r="Q398" s="683"/>
    </row>
    <row r="399" spans="2:17" ht="15.75" customHeight="1" x14ac:dyDescent="0.3">
      <c r="B399" s="683"/>
      <c r="C399" s="683"/>
      <c r="D399" s="39"/>
      <c r="E399" s="683"/>
      <c r="F399" s="683"/>
      <c r="G399" s="683"/>
      <c r="H399" s="683"/>
      <c r="I399" s="683"/>
      <c r="J399" s="683"/>
      <c r="K399" s="683"/>
      <c r="L399" s="683"/>
      <c r="M399" s="683"/>
      <c r="N399" s="683"/>
      <c r="O399" s="683"/>
      <c r="P399" s="683"/>
      <c r="Q399" s="683"/>
    </row>
    <row r="400" spans="2:17" ht="15.75" customHeight="1" x14ac:dyDescent="0.3">
      <c r="B400" s="683"/>
      <c r="C400" s="683"/>
      <c r="D400" s="39"/>
      <c r="E400" s="683"/>
      <c r="F400" s="683"/>
      <c r="G400" s="683"/>
      <c r="H400" s="683"/>
      <c r="I400" s="683"/>
      <c r="J400" s="683"/>
      <c r="K400" s="683"/>
      <c r="L400" s="683"/>
      <c r="M400" s="683"/>
      <c r="N400" s="683"/>
      <c r="O400" s="683"/>
      <c r="P400" s="683"/>
      <c r="Q400" s="683"/>
    </row>
    <row r="401" spans="2:17" ht="15.75" customHeight="1" x14ac:dyDescent="0.3">
      <c r="B401" s="683"/>
      <c r="C401" s="683"/>
      <c r="D401" s="39"/>
      <c r="E401" s="683"/>
      <c r="F401" s="683"/>
      <c r="G401" s="683"/>
      <c r="H401" s="683"/>
      <c r="I401" s="683"/>
      <c r="J401" s="683"/>
      <c r="K401" s="683"/>
      <c r="L401" s="683"/>
      <c r="M401" s="683"/>
      <c r="N401" s="683"/>
      <c r="O401" s="683"/>
      <c r="P401" s="683"/>
      <c r="Q401" s="683"/>
    </row>
    <row r="402" spans="2:17" ht="15.75" customHeight="1" x14ac:dyDescent="0.3">
      <c r="B402" s="683"/>
      <c r="C402" s="683"/>
      <c r="D402" s="39"/>
      <c r="E402" s="683"/>
      <c r="F402" s="683"/>
      <c r="G402" s="683"/>
      <c r="H402" s="683"/>
      <c r="I402" s="683"/>
      <c r="J402" s="683"/>
      <c r="K402" s="683"/>
      <c r="L402" s="683"/>
      <c r="M402" s="683"/>
      <c r="N402" s="683"/>
      <c r="O402" s="683"/>
      <c r="P402" s="683"/>
      <c r="Q402" s="683"/>
    </row>
    <row r="403" spans="2:17" ht="15.75" customHeight="1" x14ac:dyDescent="0.3">
      <c r="B403" s="683"/>
      <c r="C403" s="683"/>
      <c r="D403" s="39"/>
      <c r="E403" s="683"/>
      <c r="F403" s="683"/>
      <c r="G403" s="683"/>
      <c r="H403" s="683"/>
      <c r="I403" s="683"/>
      <c r="J403" s="683"/>
      <c r="K403" s="683"/>
      <c r="L403" s="683"/>
      <c r="M403" s="683"/>
      <c r="N403" s="683"/>
      <c r="O403" s="683"/>
      <c r="P403" s="683"/>
      <c r="Q403" s="683"/>
    </row>
    <row r="404" spans="2:17" ht="15.75" customHeight="1" x14ac:dyDescent="0.3">
      <c r="B404" s="683"/>
      <c r="C404" s="683"/>
      <c r="D404" s="39"/>
      <c r="E404" s="683"/>
      <c r="F404" s="683"/>
      <c r="G404" s="683"/>
      <c r="H404" s="683"/>
      <c r="I404" s="683"/>
      <c r="J404" s="683"/>
      <c r="K404" s="683"/>
      <c r="L404" s="683"/>
      <c r="M404" s="683"/>
      <c r="N404" s="683"/>
      <c r="O404" s="683"/>
      <c r="P404" s="683"/>
      <c r="Q404" s="683"/>
    </row>
    <row r="405" spans="2:17" ht="15.75" customHeight="1" x14ac:dyDescent="0.3">
      <c r="B405" s="683"/>
      <c r="C405" s="683"/>
      <c r="D405" s="39"/>
      <c r="E405" s="683"/>
      <c r="F405" s="683"/>
      <c r="G405" s="683"/>
      <c r="H405" s="683"/>
      <c r="I405" s="683"/>
      <c r="J405" s="683"/>
      <c r="K405" s="683"/>
      <c r="L405" s="683"/>
      <c r="M405" s="683"/>
      <c r="N405" s="683"/>
      <c r="O405" s="683"/>
      <c r="P405" s="683"/>
      <c r="Q405" s="683"/>
    </row>
    <row r="406" spans="2:17" ht="15.75" customHeight="1" x14ac:dyDescent="0.3">
      <c r="B406" s="683"/>
      <c r="C406" s="683"/>
      <c r="D406" s="39"/>
      <c r="E406" s="683"/>
      <c r="F406" s="683"/>
      <c r="G406" s="683"/>
      <c r="H406" s="683"/>
      <c r="I406" s="683"/>
      <c r="J406" s="683"/>
      <c r="K406" s="683"/>
      <c r="L406" s="683"/>
      <c r="M406" s="683"/>
      <c r="N406" s="683"/>
      <c r="O406" s="683"/>
      <c r="P406" s="683"/>
      <c r="Q406" s="683"/>
    </row>
    <row r="407" spans="2:17" ht="15.75" customHeight="1" x14ac:dyDescent="0.3">
      <c r="B407" s="683"/>
      <c r="C407" s="683"/>
      <c r="D407" s="39"/>
      <c r="E407" s="683"/>
      <c r="F407" s="683"/>
      <c r="G407" s="683"/>
      <c r="H407" s="683"/>
      <c r="I407" s="683"/>
      <c r="J407" s="683"/>
      <c r="K407" s="683"/>
      <c r="L407" s="683"/>
      <c r="M407" s="683"/>
      <c r="N407" s="683"/>
      <c r="O407" s="683"/>
      <c r="P407" s="683"/>
      <c r="Q407" s="683"/>
    </row>
    <row r="408" spans="2:17" ht="15.75" customHeight="1" x14ac:dyDescent="0.3">
      <c r="B408" s="683"/>
      <c r="C408" s="683"/>
      <c r="D408" s="39"/>
      <c r="E408" s="683"/>
      <c r="F408" s="683"/>
      <c r="G408" s="683"/>
      <c r="H408" s="683"/>
      <c r="I408" s="683"/>
      <c r="J408" s="683"/>
      <c r="K408" s="683"/>
      <c r="L408" s="683"/>
      <c r="M408" s="683"/>
      <c r="N408" s="683"/>
      <c r="O408" s="683"/>
      <c r="P408" s="683"/>
      <c r="Q408" s="683"/>
    </row>
    <row r="409" spans="2:17" ht="15.75" customHeight="1" x14ac:dyDescent="0.3">
      <c r="B409" s="683"/>
      <c r="C409" s="683"/>
      <c r="D409" s="39"/>
      <c r="E409" s="683"/>
      <c r="F409" s="683"/>
      <c r="G409" s="683"/>
      <c r="H409" s="683"/>
      <c r="I409" s="683"/>
      <c r="J409" s="683"/>
      <c r="K409" s="683"/>
      <c r="L409" s="683"/>
      <c r="M409" s="683"/>
      <c r="N409" s="683"/>
      <c r="O409" s="683"/>
      <c r="P409" s="683"/>
      <c r="Q409" s="683"/>
    </row>
    <row r="410" spans="2:17" ht="15.75" customHeight="1" x14ac:dyDescent="0.3">
      <c r="B410" s="683"/>
      <c r="C410" s="683"/>
      <c r="D410" s="39"/>
      <c r="E410" s="683"/>
      <c r="F410" s="683"/>
      <c r="G410" s="683"/>
      <c r="H410" s="683"/>
      <c r="I410" s="683"/>
      <c r="J410" s="683"/>
      <c r="K410" s="683"/>
      <c r="L410" s="683"/>
      <c r="M410" s="683"/>
      <c r="N410" s="683"/>
      <c r="O410" s="683"/>
      <c r="P410" s="683"/>
      <c r="Q410" s="683"/>
    </row>
    <row r="411" spans="2:17" ht="15.75" customHeight="1" x14ac:dyDescent="0.3">
      <c r="B411" s="683"/>
      <c r="C411" s="683"/>
      <c r="D411" s="39"/>
      <c r="E411" s="683"/>
      <c r="F411" s="683"/>
      <c r="G411" s="683"/>
      <c r="H411" s="683"/>
      <c r="I411" s="683"/>
      <c r="J411" s="683"/>
      <c r="K411" s="683"/>
      <c r="L411" s="683"/>
      <c r="M411" s="683"/>
      <c r="N411" s="683"/>
      <c r="O411" s="683"/>
      <c r="P411" s="683"/>
      <c r="Q411" s="683"/>
    </row>
    <row r="412" spans="2:17" ht="15.75" customHeight="1" x14ac:dyDescent="0.3">
      <c r="B412" s="683"/>
      <c r="C412" s="683"/>
      <c r="D412" s="39"/>
      <c r="E412" s="683"/>
      <c r="F412" s="683"/>
      <c r="G412" s="683"/>
      <c r="H412" s="683"/>
      <c r="I412" s="683"/>
      <c r="J412" s="683"/>
      <c r="K412" s="683"/>
      <c r="L412" s="683"/>
      <c r="M412" s="683"/>
      <c r="N412" s="683"/>
      <c r="O412" s="683"/>
      <c r="P412" s="683"/>
      <c r="Q412" s="683"/>
    </row>
    <row r="413" spans="2:17" ht="15.75" customHeight="1" x14ac:dyDescent="0.3">
      <c r="B413" s="683"/>
      <c r="C413" s="683"/>
      <c r="D413" s="39"/>
      <c r="E413" s="683"/>
      <c r="F413" s="683"/>
      <c r="G413" s="683"/>
      <c r="H413" s="683"/>
      <c r="I413" s="683"/>
      <c r="J413" s="683"/>
      <c r="K413" s="683"/>
      <c r="L413" s="683"/>
      <c r="M413" s="683"/>
      <c r="N413" s="683"/>
      <c r="O413" s="683"/>
      <c r="P413" s="683"/>
      <c r="Q413" s="683"/>
    </row>
    <row r="414" spans="2:17" ht="15.75" customHeight="1" x14ac:dyDescent="0.3">
      <c r="B414" s="683"/>
      <c r="C414" s="683"/>
      <c r="D414" s="39"/>
      <c r="E414" s="683"/>
      <c r="F414" s="683"/>
      <c r="G414" s="683"/>
      <c r="H414" s="683"/>
      <c r="I414" s="683"/>
      <c r="J414" s="683"/>
      <c r="K414" s="683"/>
      <c r="L414" s="683"/>
      <c r="M414" s="683"/>
      <c r="N414" s="683"/>
      <c r="O414" s="683"/>
      <c r="P414" s="683"/>
      <c r="Q414" s="683"/>
    </row>
    <row r="415" spans="2:17" ht="15.75" customHeight="1" x14ac:dyDescent="0.3">
      <c r="B415" s="683"/>
      <c r="C415" s="683"/>
      <c r="D415" s="39"/>
      <c r="E415" s="683"/>
      <c r="F415" s="683"/>
      <c r="G415" s="683"/>
      <c r="H415" s="683"/>
      <c r="I415" s="683"/>
      <c r="J415" s="683"/>
      <c r="K415" s="683"/>
      <c r="L415" s="683"/>
      <c r="M415" s="683"/>
      <c r="N415" s="683"/>
      <c r="O415" s="683"/>
      <c r="P415" s="683"/>
      <c r="Q415" s="683"/>
    </row>
    <row r="416" spans="2:17" ht="15.75" customHeight="1" x14ac:dyDescent="0.3">
      <c r="B416" s="683"/>
      <c r="C416" s="683"/>
      <c r="D416" s="39"/>
      <c r="E416" s="683"/>
      <c r="F416" s="683"/>
      <c r="G416" s="683"/>
      <c r="H416" s="683"/>
      <c r="I416" s="683"/>
      <c r="J416" s="683"/>
      <c r="K416" s="683"/>
      <c r="L416" s="683"/>
      <c r="M416" s="683"/>
      <c r="N416" s="683"/>
      <c r="O416" s="683"/>
      <c r="P416" s="683"/>
      <c r="Q416" s="683"/>
    </row>
    <row r="417" spans="2:17" ht="15.75" customHeight="1" x14ac:dyDescent="0.3">
      <c r="B417" s="683"/>
      <c r="C417" s="683"/>
      <c r="D417" s="39"/>
      <c r="E417" s="683"/>
      <c r="F417" s="683"/>
      <c r="G417" s="683"/>
      <c r="H417" s="683"/>
      <c r="I417" s="683"/>
      <c r="J417" s="683"/>
      <c r="K417" s="683"/>
      <c r="L417" s="683"/>
      <c r="M417" s="683"/>
      <c r="N417" s="683"/>
      <c r="O417" s="683"/>
      <c r="P417" s="683"/>
      <c r="Q417" s="683"/>
    </row>
    <row r="418" spans="2:17" ht="15.75" customHeight="1" x14ac:dyDescent="0.3">
      <c r="B418" s="683"/>
      <c r="C418" s="683"/>
      <c r="D418" s="39"/>
      <c r="E418" s="683"/>
      <c r="F418" s="683"/>
      <c r="G418" s="683"/>
      <c r="H418" s="683"/>
      <c r="I418" s="683"/>
      <c r="J418" s="683"/>
      <c r="K418" s="683"/>
      <c r="L418" s="683"/>
      <c r="M418" s="683"/>
      <c r="N418" s="683"/>
      <c r="O418" s="683"/>
      <c r="P418" s="683"/>
      <c r="Q418" s="683"/>
    </row>
    <row r="419" spans="2:17" ht="15.75" customHeight="1" x14ac:dyDescent="0.3">
      <c r="B419" s="683"/>
      <c r="C419" s="683"/>
      <c r="D419" s="39"/>
      <c r="E419" s="683"/>
      <c r="F419" s="683"/>
      <c r="G419" s="683"/>
      <c r="H419" s="683"/>
      <c r="I419" s="683"/>
      <c r="J419" s="683"/>
      <c r="K419" s="683"/>
      <c r="L419" s="683"/>
      <c r="M419" s="683"/>
      <c r="N419" s="683"/>
      <c r="O419" s="683"/>
      <c r="P419" s="683"/>
      <c r="Q419" s="683"/>
    </row>
    <row r="420" spans="2:17" ht="15.75" customHeight="1" x14ac:dyDescent="0.3">
      <c r="B420" s="683"/>
      <c r="C420" s="683"/>
      <c r="D420" s="39"/>
      <c r="E420" s="683"/>
      <c r="F420" s="683"/>
      <c r="G420" s="683"/>
      <c r="H420" s="683"/>
      <c r="I420" s="683"/>
      <c r="J420" s="683"/>
      <c r="K420" s="683"/>
      <c r="L420" s="683"/>
      <c r="M420" s="683"/>
      <c r="N420" s="683"/>
      <c r="O420" s="683"/>
      <c r="P420" s="683"/>
      <c r="Q420" s="683"/>
    </row>
    <row r="421" spans="2:17" ht="15.75" customHeight="1" x14ac:dyDescent="0.3">
      <c r="B421" s="683"/>
      <c r="C421" s="683"/>
      <c r="D421" s="39"/>
      <c r="E421" s="683"/>
      <c r="F421" s="683"/>
      <c r="G421" s="683"/>
      <c r="H421" s="683"/>
      <c r="I421" s="683"/>
      <c r="J421" s="683"/>
      <c r="K421" s="683"/>
      <c r="L421" s="683"/>
      <c r="M421" s="683"/>
      <c r="N421" s="683"/>
      <c r="O421" s="683"/>
      <c r="P421" s="683"/>
      <c r="Q421" s="683"/>
    </row>
    <row r="422" spans="2:17" ht="15.75" customHeight="1" x14ac:dyDescent="0.3">
      <c r="B422" s="683"/>
      <c r="C422" s="683"/>
      <c r="D422" s="39"/>
      <c r="E422" s="683"/>
      <c r="F422" s="683"/>
      <c r="G422" s="683"/>
      <c r="H422" s="683"/>
      <c r="I422" s="683"/>
      <c r="J422" s="683"/>
      <c r="K422" s="683"/>
      <c r="L422" s="683"/>
      <c r="M422" s="683"/>
      <c r="N422" s="683"/>
      <c r="O422" s="683"/>
      <c r="P422" s="683"/>
      <c r="Q422" s="683"/>
    </row>
    <row r="423" spans="2:17" ht="15.75" customHeight="1" x14ac:dyDescent="0.3">
      <c r="B423" s="683"/>
      <c r="C423" s="683"/>
      <c r="D423" s="39"/>
      <c r="E423" s="683"/>
      <c r="F423" s="683"/>
      <c r="G423" s="683"/>
      <c r="H423" s="683"/>
      <c r="I423" s="683"/>
      <c r="J423" s="683"/>
      <c r="K423" s="683"/>
      <c r="L423" s="683"/>
      <c r="M423" s="683"/>
      <c r="N423" s="683"/>
      <c r="O423" s="683"/>
      <c r="P423" s="683"/>
      <c r="Q423" s="683"/>
    </row>
    <row r="424" spans="2:17" ht="15.75" customHeight="1" x14ac:dyDescent="0.3">
      <c r="B424" s="683"/>
      <c r="C424" s="683"/>
      <c r="D424" s="39"/>
      <c r="E424" s="683"/>
      <c r="F424" s="683"/>
      <c r="G424" s="683"/>
      <c r="H424" s="683"/>
      <c r="I424" s="683"/>
      <c r="J424" s="683"/>
      <c r="K424" s="683"/>
      <c r="L424" s="683"/>
      <c r="M424" s="683"/>
      <c r="N424" s="683"/>
      <c r="O424" s="683"/>
      <c r="P424" s="683"/>
      <c r="Q424" s="683"/>
    </row>
    <row r="425" spans="2:17" ht="15.75" customHeight="1" x14ac:dyDescent="0.3">
      <c r="B425" s="683"/>
      <c r="C425" s="683"/>
      <c r="D425" s="39"/>
      <c r="E425" s="683"/>
      <c r="F425" s="683"/>
      <c r="G425" s="683"/>
      <c r="H425" s="683"/>
      <c r="I425" s="683"/>
      <c r="J425" s="683"/>
      <c r="K425" s="683"/>
      <c r="L425" s="683"/>
      <c r="M425" s="683"/>
      <c r="N425" s="683"/>
      <c r="O425" s="683"/>
      <c r="P425" s="683"/>
      <c r="Q425" s="683"/>
    </row>
    <row r="426" spans="2:17" ht="15.75" customHeight="1" x14ac:dyDescent="0.3">
      <c r="B426" s="683"/>
      <c r="C426" s="683"/>
      <c r="D426" s="39"/>
      <c r="E426" s="683"/>
      <c r="F426" s="683"/>
      <c r="G426" s="683"/>
      <c r="H426" s="683"/>
      <c r="I426" s="683"/>
      <c r="J426" s="683"/>
      <c r="K426" s="683"/>
      <c r="L426" s="683"/>
      <c r="M426" s="683"/>
      <c r="N426" s="683"/>
      <c r="O426" s="683"/>
      <c r="P426" s="683"/>
      <c r="Q426" s="683"/>
    </row>
    <row r="427" spans="2:17" ht="15.75" customHeight="1" x14ac:dyDescent="0.3">
      <c r="B427" s="683"/>
      <c r="C427" s="683"/>
      <c r="D427" s="39"/>
      <c r="E427" s="683"/>
      <c r="F427" s="683"/>
      <c r="G427" s="683"/>
      <c r="H427" s="683"/>
      <c r="I427" s="683"/>
      <c r="J427" s="683"/>
      <c r="K427" s="683"/>
      <c r="L427" s="683"/>
      <c r="M427" s="683"/>
      <c r="N427" s="683"/>
      <c r="O427" s="683"/>
      <c r="P427" s="683"/>
      <c r="Q427" s="683"/>
    </row>
    <row r="428" spans="2:17" ht="15.75" customHeight="1" x14ac:dyDescent="0.3">
      <c r="B428" s="683"/>
      <c r="C428" s="683"/>
      <c r="D428" s="39"/>
      <c r="E428" s="683"/>
      <c r="F428" s="683"/>
      <c r="G428" s="683"/>
      <c r="H428" s="683"/>
      <c r="I428" s="683"/>
      <c r="J428" s="683"/>
      <c r="K428" s="683"/>
      <c r="L428" s="683"/>
      <c r="M428" s="683"/>
      <c r="N428" s="683"/>
      <c r="O428" s="683"/>
      <c r="P428" s="683"/>
      <c r="Q428" s="683"/>
    </row>
    <row r="429" spans="2:17" ht="15.75" customHeight="1" x14ac:dyDescent="0.3">
      <c r="B429" s="683"/>
      <c r="C429" s="683"/>
      <c r="D429" s="39"/>
      <c r="E429" s="683"/>
      <c r="F429" s="683"/>
      <c r="G429" s="683"/>
      <c r="H429" s="683"/>
      <c r="I429" s="683"/>
      <c r="J429" s="683"/>
      <c r="K429" s="683"/>
      <c r="L429" s="683"/>
      <c r="M429" s="683"/>
      <c r="N429" s="683"/>
      <c r="O429" s="683"/>
      <c r="P429" s="683"/>
      <c r="Q429" s="683"/>
    </row>
    <row r="430" spans="2:17" ht="15.75" customHeight="1" x14ac:dyDescent="0.3">
      <c r="B430" s="683"/>
      <c r="C430" s="683"/>
      <c r="D430" s="39"/>
      <c r="E430" s="683"/>
      <c r="F430" s="683"/>
      <c r="G430" s="683"/>
      <c r="H430" s="683"/>
      <c r="I430" s="683"/>
      <c r="J430" s="683"/>
      <c r="K430" s="683"/>
      <c r="L430" s="683"/>
      <c r="M430" s="683"/>
      <c r="N430" s="683"/>
      <c r="O430" s="683"/>
      <c r="P430" s="683"/>
      <c r="Q430" s="683"/>
    </row>
    <row r="431" spans="2:17" ht="15.75" customHeight="1" x14ac:dyDescent="0.3">
      <c r="B431" s="683"/>
      <c r="C431" s="683"/>
      <c r="D431" s="39"/>
      <c r="E431" s="683"/>
      <c r="F431" s="683"/>
      <c r="G431" s="683"/>
      <c r="H431" s="683"/>
      <c r="I431" s="683"/>
      <c r="J431" s="683"/>
      <c r="K431" s="683"/>
      <c r="L431" s="683"/>
      <c r="M431" s="683"/>
      <c r="N431" s="683"/>
      <c r="O431" s="683"/>
      <c r="P431" s="683"/>
      <c r="Q431" s="683"/>
    </row>
    <row r="432" spans="2:17" ht="15.75" customHeight="1" x14ac:dyDescent="0.3">
      <c r="B432" s="683"/>
      <c r="C432" s="683"/>
      <c r="D432" s="39"/>
      <c r="E432" s="683"/>
      <c r="F432" s="683"/>
      <c r="G432" s="683"/>
      <c r="H432" s="683"/>
      <c r="I432" s="683"/>
      <c r="J432" s="683"/>
      <c r="K432" s="683"/>
      <c r="L432" s="683"/>
      <c r="M432" s="683"/>
      <c r="N432" s="683"/>
      <c r="O432" s="683"/>
      <c r="P432" s="683"/>
      <c r="Q432" s="683"/>
    </row>
    <row r="433" spans="2:17" ht="15.75" customHeight="1" x14ac:dyDescent="0.3">
      <c r="B433" s="683"/>
      <c r="C433" s="683"/>
      <c r="D433" s="39"/>
      <c r="E433" s="683"/>
      <c r="F433" s="683"/>
      <c r="G433" s="683"/>
      <c r="H433" s="683"/>
      <c r="I433" s="683"/>
      <c r="J433" s="683"/>
      <c r="K433" s="683"/>
      <c r="L433" s="683"/>
      <c r="M433" s="683"/>
      <c r="N433" s="683"/>
      <c r="O433" s="683"/>
      <c r="P433" s="683"/>
      <c r="Q433" s="683"/>
    </row>
    <row r="434" spans="2:17" ht="15.75" customHeight="1" x14ac:dyDescent="0.3">
      <c r="B434" s="683"/>
      <c r="C434" s="683"/>
      <c r="D434" s="39"/>
      <c r="E434" s="683"/>
      <c r="F434" s="683"/>
      <c r="G434" s="683"/>
      <c r="H434" s="683"/>
      <c r="I434" s="683"/>
      <c r="J434" s="683"/>
      <c r="K434" s="683"/>
      <c r="L434" s="683"/>
      <c r="M434" s="683"/>
      <c r="N434" s="683"/>
      <c r="O434" s="683"/>
      <c r="P434" s="683"/>
      <c r="Q434" s="683"/>
    </row>
    <row r="435" spans="2:17" ht="15.75" customHeight="1" x14ac:dyDescent="0.3">
      <c r="B435" s="683"/>
      <c r="C435" s="683"/>
      <c r="D435" s="39"/>
      <c r="E435" s="683"/>
      <c r="F435" s="683"/>
      <c r="G435" s="683"/>
      <c r="H435" s="683"/>
      <c r="I435" s="683"/>
      <c r="J435" s="683"/>
      <c r="K435" s="683"/>
      <c r="L435" s="683"/>
      <c r="M435" s="683"/>
      <c r="N435" s="683"/>
      <c r="O435" s="683"/>
      <c r="P435" s="683"/>
      <c r="Q435" s="683"/>
    </row>
    <row r="436" spans="2:17" ht="15.75" customHeight="1" x14ac:dyDescent="0.3">
      <c r="B436" s="683"/>
      <c r="C436" s="683"/>
      <c r="D436" s="39"/>
      <c r="E436" s="683"/>
      <c r="F436" s="683"/>
      <c r="G436" s="683"/>
      <c r="H436" s="683"/>
      <c r="I436" s="683"/>
      <c r="J436" s="683"/>
      <c r="K436" s="683"/>
      <c r="L436" s="683"/>
      <c r="M436" s="683"/>
      <c r="N436" s="683"/>
      <c r="O436" s="683"/>
      <c r="P436" s="683"/>
      <c r="Q436" s="683"/>
    </row>
    <row r="437" spans="2:17" ht="15.75" customHeight="1" x14ac:dyDescent="0.3">
      <c r="B437" s="683"/>
      <c r="C437" s="683"/>
      <c r="D437" s="39"/>
      <c r="E437" s="683"/>
      <c r="F437" s="683"/>
      <c r="G437" s="683"/>
      <c r="H437" s="683"/>
      <c r="I437" s="683"/>
      <c r="J437" s="683"/>
      <c r="K437" s="683"/>
      <c r="L437" s="683"/>
      <c r="M437" s="683"/>
      <c r="N437" s="683"/>
      <c r="O437" s="683"/>
      <c r="P437" s="683"/>
      <c r="Q437" s="683"/>
    </row>
    <row r="438" spans="2:17" ht="15.75" customHeight="1" x14ac:dyDescent="0.3">
      <c r="B438" s="683"/>
      <c r="C438" s="683"/>
      <c r="D438" s="39"/>
      <c r="E438" s="683"/>
      <c r="F438" s="683"/>
      <c r="G438" s="683"/>
      <c r="H438" s="683"/>
      <c r="I438" s="683"/>
      <c r="J438" s="683"/>
      <c r="K438" s="683"/>
      <c r="L438" s="683"/>
      <c r="M438" s="683"/>
      <c r="N438" s="683"/>
      <c r="O438" s="683"/>
      <c r="P438" s="683"/>
      <c r="Q438" s="683"/>
    </row>
    <row r="439" spans="2:17" ht="15.75" customHeight="1" x14ac:dyDescent="0.3">
      <c r="B439" s="683"/>
      <c r="C439" s="683"/>
      <c r="D439" s="39"/>
      <c r="E439" s="683"/>
      <c r="F439" s="683"/>
      <c r="G439" s="683"/>
      <c r="H439" s="683"/>
      <c r="I439" s="683"/>
      <c r="J439" s="683"/>
      <c r="K439" s="683"/>
      <c r="L439" s="683"/>
      <c r="M439" s="683"/>
      <c r="N439" s="683"/>
      <c r="O439" s="683"/>
      <c r="P439" s="683"/>
      <c r="Q439" s="683"/>
    </row>
    <row r="440" spans="2:17" ht="15.75" customHeight="1" x14ac:dyDescent="0.3">
      <c r="B440" s="683"/>
      <c r="C440" s="683"/>
      <c r="D440" s="39"/>
      <c r="E440" s="683"/>
      <c r="F440" s="683"/>
      <c r="G440" s="683"/>
      <c r="H440" s="683"/>
      <c r="I440" s="683"/>
      <c r="J440" s="683"/>
      <c r="K440" s="683"/>
      <c r="L440" s="683"/>
      <c r="M440" s="683"/>
      <c r="N440" s="683"/>
      <c r="O440" s="683"/>
      <c r="P440" s="683"/>
      <c r="Q440" s="683"/>
    </row>
    <row r="441" spans="2:17" ht="15.75" customHeight="1" x14ac:dyDescent="0.3">
      <c r="B441" s="683"/>
      <c r="C441" s="683"/>
      <c r="D441" s="39"/>
      <c r="E441" s="683"/>
      <c r="F441" s="683"/>
      <c r="G441" s="683"/>
      <c r="H441" s="683"/>
      <c r="I441" s="683"/>
      <c r="J441" s="683"/>
      <c r="K441" s="683"/>
      <c r="L441" s="683"/>
      <c r="M441" s="683"/>
      <c r="N441" s="683"/>
      <c r="O441" s="683"/>
      <c r="P441" s="683"/>
      <c r="Q441" s="683"/>
    </row>
    <row r="442" spans="2:17" ht="15.75" customHeight="1" x14ac:dyDescent="0.3">
      <c r="B442" s="683"/>
      <c r="C442" s="683"/>
      <c r="D442" s="39"/>
      <c r="E442" s="683"/>
      <c r="F442" s="683"/>
      <c r="G442" s="683"/>
      <c r="H442" s="683"/>
      <c r="I442" s="683"/>
      <c r="J442" s="683"/>
      <c r="K442" s="683"/>
      <c r="L442" s="683"/>
      <c r="M442" s="683"/>
      <c r="N442" s="683"/>
      <c r="O442" s="683"/>
      <c r="P442" s="683"/>
      <c r="Q442" s="683"/>
    </row>
    <row r="443" spans="2:17" ht="15.75" customHeight="1" x14ac:dyDescent="0.3">
      <c r="B443" s="683"/>
      <c r="C443" s="683"/>
      <c r="D443" s="39"/>
      <c r="E443" s="683"/>
      <c r="F443" s="683"/>
      <c r="G443" s="683"/>
      <c r="H443" s="683"/>
      <c r="I443" s="683"/>
      <c r="J443" s="683"/>
      <c r="K443" s="683"/>
      <c r="L443" s="683"/>
      <c r="M443" s="683"/>
      <c r="N443" s="683"/>
      <c r="O443" s="683"/>
      <c r="P443" s="683"/>
      <c r="Q443" s="683"/>
    </row>
    <row r="444" spans="2:17" ht="15.75" customHeight="1" x14ac:dyDescent="0.3">
      <c r="B444" s="683"/>
      <c r="C444" s="683"/>
      <c r="D444" s="39"/>
      <c r="E444" s="683"/>
      <c r="F444" s="683"/>
      <c r="G444" s="683"/>
      <c r="H444" s="683"/>
      <c r="I444" s="683"/>
      <c r="J444" s="683"/>
      <c r="K444" s="683"/>
      <c r="L444" s="683"/>
      <c r="M444" s="683"/>
      <c r="N444" s="683"/>
      <c r="O444" s="683"/>
      <c r="P444" s="683"/>
      <c r="Q444" s="683"/>
    </row>
    <row r="445" spans="2:17" ht="15.75" customHeight="1" x14ac:dyDescent="0.3">
      <c r="B445" s="683"/>
      <c r="C445" s="683"/>
      <c r="D445" s="39"/>
      <c r="E445" s="683"/>
      <c r="F445" s="683"/>
      <c r="G445" s="683"/>
      <c r="H445" s="683"/>
      <c r="I445" s="683"/>
      <c r="J445" s="683"/>
      <c r="K445" s="683"/>
      <c r="L445" s="683"/>
      <c r="M445" s="683"/>
      <c r="N445" s="683"/>
      <c r="O445" s="683"/>
      <c r="P445" s="683"/>
      <c r="Q445" s="683"/>
    </row>
    <row r="446" spans="2:17" ht="15.75" customHeight="1" x14ac:dyDescent="0.3">
      <c r="B446" s="683"/>
      <c r="C446" s="683"/>
      <c r="D446" s="39"/>
      <c r="E446" s="683"/>
      <c r="F446" s="683"/>
      <c r="G446" s="683"/>
      <c r="H446" s="683"/>
      <c r="I446" s="683"/>
      <c r="J446" s="683"/>
      <c r="K446" s="683"/>
      <c r="L446" s="683"/>
      <c r="M446" s="683"/>
      <c r="N446" s="683"/>
      <c r="O446" s="683"/>
      <c r="P446" s="683"/>
      <c r="Q446" s="683"/>
    </row>
    <row r="447" spans="2:17" ht="15.75" customHeight="1" x14ac:dyDescent="0.3">
      <c r="B447" s="683"/>
      <c r="C447" s="683"/>
      <c r="D447" s="39"/>
      <c r="E447" s="683"/>
      <c r="F447" s="683"/>
      <c r="G447" s="683"/>
      <c r="H447" s="683"/>
      <c r="I447" s="683"/>
      <c r="J447" s="683"/>
      <c r="K447" s="683"/>
      <c r="L447" s="683"/>
      <c r="M447" s="683"/>
      <c r="N447" s="683"/>
      <c r="O447" s="683"/>
      <c r="P447" s="683"/>
      <c r="Q447" s="683"/>
    </row>
    <row r="448" spans="2:17" ht="15.75" customHeight="1" x14ac:dyDescent="0.3">
      <c r="B448" s="683"/>
      <c r="C448" s="683"/>
      <c r="D448" s="39"/>
      <c r="E448" s="683"/>
      <c r="F448" s="683"/>
      <c r="G448" s="683"/>
      <c r="H448" s="683"/>
      <c r="I448" s="683"/>
      <c r="J448" s="683"/>
      <c r="K448" s="683"/>
      <c r="L448" s="683"/>
      <c r="M448" s="683"/>
      <c r="N448" s="683"/>
      <c r="O448" s="683"/>
      <c r="P448" s="683"/>
      <c r="Q448" s="683"/>
    </row>
    <row r="449" spans="2:17" ht="15.75" customHeight="1" x14ac:dyDescent="0.3">
      <c r="B449" s="683"/>
      <c r="C449" s="683"/>
      <c r="D449" s="39"/>
      <c r="E449" s="683"/>
      <c r="F449" s="683"/>
      <c r="G449" s="683"/>
      <c r="H449" s="683"/>
      <c r="I449" s="683"/>
      <c r="J449" s="683"/>
      <c r="K449" s="683"/>
      <c r="L449" s="683"/>
      <c r="M449" s="683"/>
      <c r="N449" s="683"/>
      <c r="O449" s="683"/>
      <c r="P449" s="683"/>
      <c r="Q449" s="683"/>
    </row>
    <row r="450" spans="2:17" ht="15.75" customHeight="1" x14ac:dyDescent="0.3">
      <c r="B450" s="683"/>
      <c r="C450" s="683"/>
      <c r="D450" s="39"/>
      <c r="E450" s="683"/>
      <c r="F450" s="683"/>
      <c r="G450" s="683"/>
      <c r="H450" s="683"/>
      <c r="I450" s="683"/>
      <c r="J450" s="683"/>
      <c r="K450" s="683"/>
      <c r="L450" s="683"/>
      <c r="M450" s="683"/>
      <c r="N450" s="683"/>
      <c r="O450" s="683"/>
      <c r="P450" s="683"/>
      <c r="Q450" s="683"/>
    </row>
    <row r="451" spans="2:17" ht="15.75" customHeight="1" x14ac:dyDescent="0.3">
      <c r="B451" s="683"/>
      <c r="C451" s="683"/>
      <c r="D451" s="39"/>
      <c r="E451" s="683"/>
      <c r="F451" s="683"/>
      <c r="G451" s="683"/>
      <c r="H451" s="683"/>
      <c r="I451" s="683"/>
      <c r="J451" s="683"/>
      <c r="K451" s="683"/>
      <c r="L451" s="683"/>
      <c r="M451" s="683"/>
      <c r="N451" s="683"/>
      <c r="O451" s="683"/>
      <c r="P451" s="683"/>
      <c r="Q451" s="683"/>
    </row>
    <row r="452" spans="2:17" ht="15.75" customHeight="1" x14ac:dyDescent="0.3">
      <c r="B452" s="683"/>
      <c r="C452" s="683"/>
      <c r="D452" s="39"/>
      <c r="E452" s="683"/>
      <c r="F452" s="683"/>
      <c r="G452" s="683"/>
      <c r="H452" s="683"/>
      <c r="I452" s="683"/>
      <c r="J452" s="683"/>
      <c r="K452" s="683"/>
      <c r="L452" s="683"/>
      <c r="M452" s="683"/>
      <c r="N452" s="683"/>
      <c r="O452" s="683"/>
      <c r="P452" s="683"/>
      <c r="Q452" s="683"/>
    </row>
    <row r="453" spans="2:17" ht="15.75" customHeight="1" x14ac:dyDescent="0.3">
      <c r="B453" s="683"/>
      <c r="C453" s="683"/>
      <c r="D453" s="39"/>
      <c r="E453" s="683"/>
      <c r="F453" s="683"/>
      <c r="G453" s="683"/>
      <c r="H453" s="683"/>
      <c r="I453" s="683"/>
      <c r="J453" s="683"/>
      <c r="K453" s="683"/>
      <c r="L453" s="683"/>
      <c r="M453" s="683"/>
      <c r="N453" s="683"/>
      <c r="O453" s="683"/>
      <c r="P453" s="683"/>
      <c r="Q453" s="683"/>
    </row>
    <row r="454" spans="2:17" ht="15.75" customHeight="1" x14ac:dyDescent="0.3">
      <c r="B454" s="683"/>
      <c r="C454" s="683"/>
      <c r="D454" s="39"/>
      <c r="E454" s="683"/>
      <c r="F454" s="683"/>
      <c r="G454" s="683"/>
      <c r="H454" s="683"/>
      <c r="I454" s="683"/>
      <c r="J454" s="683"/>
      <c r="K454" s="683"/>
      <c r="L454" s="683"/>
      <c r="M454" s="683"/>
      <c r="N454" s="683"/>
      <c r="O454" s="683"/>
      <c r="P454" s="683"/>
      <c r="Q454" s="683"/>
    </row>
    <row r="455" spans="2:17" ht="15.75" customHeight="1" x14ac:dyDescent="0.3">
      <c r="B455" s="683"/>
      <c r="C455" s="683"/>
      <c r="D455" s="39"/>
      <c r="E455" s="683"/>
      <c r="F455" s="683"/>
      <c r="G455" s="683"/>
      <c r="H455" s="683"/>
      <c r="I455" s="683"/>
      <c r="J455" s="683"/>
      <c r="K455" s="683"/>
      <c r="L455" s="683"/>
      <c r="M455" s="683"/>
      <c r="N455" s="683"/>
      <c r="O455" s="683"/>
      <c r="P455" s="683"/>
      <c r="Q455" s="683"/>
    </row>
    <row r="456" spans="2:17" ht="15.75" customHeight="1" x14ac:dyDescent="0.3">
      <c r="B456" s="683"/>
      <c r="C456" s="683"/>
      <c r="D456" s="39"/>
      <c r="E456" s="683"/>
      <c r="F456" s="683"/>
      <c r="G456" s="683"/>
      <c r="H456" s="683"/>
      <c r="I456" s="683"/>
      <c r="J456" s="683"/>
      <c r="K456" s="683"/>
      <c r="L456" s="683"/>
      <c r="M456" s="683"/>
      <c r="N456" s="683"/>
      <c r="O456" s="683"/>
      <c r="P456" s="683"/>
      <c r="Q456" s="683"/>
    </row>
    <row r="457" spans="2:17" ht="15.75" customHeight="1" x14ac:dyDescent="0.3">
      <c r="B457" s="683"/>
      <c r="C457" s="683"/>
      <c r="D457" s="39"/>
      <c r="E457" s="683"/>
      <c r="F457" s="683"/>
      <c r="G457" s="683"/>
      <c r="H457" s="683"/>
      <c r="I457" s="683"/>
      <c r="J457" s="683"/>
      <c r="K457" s="683"/>
      <c r="L457" s="683"/>
      <c r="M457" s="683"/>
      <c r="N457" s="683"/>
      <c r="O457" s="683"/>
      <c r="P457" s="683"/>
      <c r="Q457" s="683"/>
    </row>
    <row r="458" spans="2:17" ht="15.75" customHeight="1" x14ac:dyDescent="0.3">
      <c r="B458" s="683"/>
      <c r="C458" s="683"/>
      <c r="D458" s="39"/>
      <c r="E458" s="683"/>
      <c r="F458" s="683"/>
      <c r="G458" s="683"/>
      <c r="H458" s="683"/>
      <c r="I458" s="683"/>
      <c r="J458" s="683"/>
      <c r="K458" s="683"/>
      <c r="L458" s="683"/>
      <c r="M458" s="683"/>
      <c r="N458" s="683"/>
      <c r="O458" s="683"/>
      <c r="P458" s="683"/>
      <c r="Q458" s="683"/>
    </row>
    <row r="459" spans="2:17" ht="15.75" customHeight="1" x14ac:dyDescent="0.3">
      <c r="B459" s="683"/>
      <c r="C459" s="683"/>
      <c r="D459" s="39"/>
      <c r="E459" s="683"/>
      <c r="F459" s="683"/>
      <c r="G459" s="683"/>
      <c r="H459" s="683"/>
      <c r="I459" s="683"/>
      <c r="J459" s="683"/>
      <c r="K459" s="683"/>
      <c r="L459" s="683"/>
      <c r="M459" s="683"/>
      <c r="N459" s="683"/>
      <c r="O459" s="683"/>
      <c r="P459" s="683"/>
      <c r="Q459" s="683"/>
    </row>
    <row r="460" spans="2:17" ht="15.75" customHeight="1" x14ac:dyDescent="0.3">
      <c r="B460" s="683"/>
      <c r="C460" s="683"/>
      <c r="D460" s="39"/>
      <c r="E460" s="683"/>
      <c r="F460" s="683"/>
      <c r="G460" s="683"/>
      <c r="H460" s="683"/>
      <c r="I460" s="683"/>
      <c r="J460" s="683"/>
      <c r="K460" s="683"/>
      <c r="L460" s="683"/>
      <c r="M460" s="683"/>
      <c r="N460" s="683"/>
      <c r="O460" s="683"/>
      <c r="P460" s="683"/>
      <c r="Q460" s="683"/>
    </row>
    <row r="461" spans="2:17" ht="15.75" customHeight="1" x14ac:dyDescent="0.3">
      <c r="B461" s="683"/>
      <c r="C461" s="683"/>
      <c r="D461" s="39"/>
      <c r="E461" s="683"/>
      <c r="F461" s="683"/>
      <c r="G461" s="683"/>
      <c r="H461" s="683"/>
      <c r="I461" s="683"/>
      <c r="J461" s="683"/>
      <c r="K461" s="683"/>
      <c r="L461" s="683"/>
      <c r="M461" s="683"/>
      <c r="N461" s="683"/>
      <c r="O461" s="683"/>
      <c r="P461" s="683"/>
      <c r="Q461" s="683"/>
    </row>
    <row r="462" spans="2:17" ht="15.75" customHeight="1" x14ac:dyDescent="0.3">
      <c r="B462" s="683"/>
      <c r="C462" s="683"/>
      <c r="D462" s="39"/>
      <c r="E462" s="683"/>
      <c r="F462" s="683"/>
      <c r="G462" s="683"/>
      <c r="H462" s="683"/>
      <c r="I462" s="683"/>
      <c r="J462" s="683"/>
      <c r="K462" s="683"/>
      <c r="L462" s="683"/>
      <c r="M462" s="683"/>
      <c r="N462" s="683"/>
      <c r="O462" s="683"/>
      <c r="P462" s="683"/>
      <c r="Q462" s="683"/>
    </row>
    <row r="463" spans="2:17" ht="15.75" customHeight="1" x14ac:dyDescent="0.3">
      <c r="B463" s="683"/>
      <c r="C463" s="683"/>
      <c r="D463" s="39"/>
      <c r="E463" s="683"/>
      <c r="F463" s="683"/>
      <c r="G463" s="683"/>
      <c r="H463" s="683"/>
      <c r="I463" s="683"/>
      <c r="J463" s="683"/>
      <c r="K463" s="683"/>
      <c r="L463" s="683"/>
      <c r="M463" s="683"/>
      <c r="N463" s="683"/>
      <c r="O463" s="683"/>
      <c r="P463" s="683"/>
      <c r="Q463" s="683"/>
    </row>
    <row r="464" spans="2:17" ht="15.75" customHeight="1" x14ac:dyDescent="0.3">
      <c r="B464" s="683"/>
      <c r="C464" s="683"/>
      <c r="D464" s="39"/>
      <c r="E464" s="683"/>
      <c r="F464" s="683"/>
      <c r="G464" s="683"/>
      <c r="H464" s="683"/>
      <c r="I464" s="683"/>
      <c r="J464" s="683"/>
      <c r="K464" s="683"/>
      <c r="L464" s="683"/>
      <c r="M464" s="683"/>
      <c r="N464" s="683"/>
      <c r="O464" s="683"/>
      <c r="P464" s="683"/>
      <c r="Q464" s="683"/>
    </row>
    <row r="465" spans="2:17" ht="15.75" customHeight="1" x14ac:dyDescent="0.3">
      <c r="B465" s="683"/>
      <c r="C465" s="683"/>
      <c r="D465" s="39"/>
      <c r="E465" s="683"/>
      <c r="F465" s="683"/>
      <c r="G465" s="683"/>
      <c r="H465" s="683"/>
      <c r="I465" s="683"/>
      <c r="J465" s="683"/>
      <c r="K465" s="683"/>
      <c r="L465" s="683"/>
      <c r="M465" s="683"/>
      <c r="N465" s="683"/>
      <c r="O465" s="683"/>
      <c r="P465" s="683"/>
      <c r="Q465" s="683"/>
    </row>
    <row r="466" spans="2:17" ht="15.75" customHeight="1" x14ac:dyDescent="0.3">
      <c r="B466" s="683"/>
      <c r="C466" s="683"/>
      <c r="D466" s="39"/>
      <c r="E466" s="683"/>
      <c r="F466" s="683"/>
      <c r="G466" s="683"/>
      <c r="H466" s="683"/>
      <c r="I466" s="683"/>
      <c r="J466" s="683"/>
      <c r="K466" s="683"/>
      <c r="L466" s="683"/>
      <c r="M466" s="683"/>
      <c r="N466" s="683"/>
      <c r="O466" s="683"/>
      <c r="P466" s="683"/>
      <c r="Q466" s="683"/>
    </row>
    <row r="467" spans="2:17" ht="15.75" customHeight="1" x14ac:dyDescent="0.3">
      <c r="B467" s="683"/>
      <c r="C467" s="683"/>
      <c r="D467" s="39"/>
      <c r="E467" s="683"/>
      <c r="F467" s="683"/>
      <c r="G467" s="683"/>
      <c r="H467" s="683"/>
      <c r="I467" s="683"/>
      <c r="J467" s="683"/>
      <c r="K467" s="683"/>
      <c r="L467" s="683"/>
      <c r="M467" s="683"/>
      <c r="N467" s="683"/>
      <c r="O467" s="683"/>
      <c r="P467" s="683"/>
      <c r="Q467" s="683"/>
    </row>
    <row r="468" spans="2:17" ht="15.75" customHeight="1" x14ac:dyDescent="0.3">
      <c r="B468" s="683"/>
      <c r="C468" s="683"/>
      <c r="D468" s="39"/>
      <c r="E468" s="683"/>
      <c r="F468" s="683"/>
      <c r="G468" s="683"/>
      <c r="H468" s="683"/>
      <c r="I468" s="683"/>
      <c r="J468" s="683"/>
      <c r="K468" s="683"/>
      <c r="L468" s="683"/>
      <c r="M468" s="683"/>
      <c r="N468" s="683"/>
      <c r="O468" s="683"/>
      <c r="P468" s="683"/>
      <c r="Q468" s="683"/>
    </row>
    <row r="469" spans="2:17" ht="15.75" customHeight="1" x14ac:dyDescent="0.3">
      <c r="B469" s="683"/>
      <c r="C469" s="683"/>
      <c r="D469" s="39"/>
      <c r="E469" s="683"/>
      <c r="F469" s="683"/>
      <c r="G469" s="683"/>
      <c r="H469" s="683"/>
      <c r="I469" s="683"/>
      <c r="J469" s="683"/>
      <c r="K469" s="683"/>
      <c r="L469" s="683"/>
      <c r="M469" s="683"/>
      <c r="N469" s="683"/>
      <c r="O469" s="683"/>
      <c r="P469" s="683"/>
      <c r="Q469" s="683"/>
    </row>
    <row r="470" spans="2:17" ht="15.75" customHeight="1" x14ac:dyDescent="0.3">
      <c r="B470" s="683"/>
      <c r="C470" s="683"/>
      <c r="D470" s="39"/>
      <c r="E470" s="683"/>
      <c r="F470" s="683"/>
      <c r="G470" s="683"/>
      <c r="H470" s="683"/>
      <c r="I470" s="683"/>
      <c r="J470" s="683"/>
      <c r="K470" s="683"/>
      <c r="L470" s="683"/>
      <c r="M470" s="683"/>
      <c r="N470" s="683"/>
      <c r="O470" s="683"/>
      <c r="P470" s="683"/>
      <c r="Q470" s="683"/>
    </row>
    <row r="471" spans="2:17" ht="15.75" customHeight="1" x14ac:dyDescent="0.3">
      <c r="B471" s="683"/>
      <c r="C471" s="683"/>
      <c r="D471" s="39"/>
      <c r="E471" s="683"/>
      <c r="F471" s="683"/>
      <c r="G471" s="683"/>
      <c r="H471" s="683"/>
      <c r="I471" s="683"/>
      <c r="J471" s="683"/>
      <c r="K471" s="683"/>
      <c r="L471" s="683"/>
      <c r="M471" s="683"/>
      <c r="N471" s="683"/>
      <c r="O471" s="683"/>
      <c r="P471" s="683"/>
      <c r="Q471" s="683"/>
    </row>
    <row r="472" spans="2:17" ht="15.75" customHeight="1" x14ac:dyDescent="0.3">
      <c r="B472" s="683"/>
      <c r="C472" s="683"/>
      <c r="D472" s="39"/>
      <c r="E472" s="683"/>
      <c r="F472" s="683"/>
      <c r="G472" s="683"/>
      <c r="H472" s="683"/>
      <c r="I472" s="683"/>
      <c r="J472" s="683"/>
      <c r="K472" s="683"/>
      <c r="L472" s="683"/>
      <c r="M472" s="683"/>
      <c r="N472" s="683"/>
      <c r="O472" s="683"/>
      <c r="P472" s="683"/>
      <c r="Q472" s="683"/>
    </row>
    <row r="473" spans="2:17" ht="15.75" customHeight="1" x14ac:dyDescent="0.3">
      <c r="B473" s="683"/>
      <c r="C473" s="683"/>
      <c r="D473" s="39"/>
      <c r="E473" s="683"/>
      <c r="F473" s="683"/>
      <c r="G473" s="683"/>
      <c r="H473" s="683"/>
      <c r="I473" s="683"/>
      <c r="J473" s="683"/>
      <c r="K473" s="683"/>
      <c r="L473" s="683"/>
      <c r="M473" s="683"/>
      <c r="N473" s="683"/>
      <c r="O473" s="683"/>
      <c r="P473" s="683"/>
      <c r="Q473" s="683"/>
    </row>
    <row r="474" spans="2:17" ht="15.75" customHeight="1" x14ac:dyDescent="0.3">
      <c r="B474" s="683"/>
      <c r="C474" s="683"/>
      <c r="D474" s="39"/>
      <c r="E474" s="683"/>
      <c r="F474" s="683"/>
      <c r="G474" s="683"/>
      <c r="H474" s="683"/>
      <c r="I474" s="683"/>
      <c r="J474" s="683"/>
      <c r="K474" s="683"/>
      <c r="L474" s="683"/>
      <c r="M474" s="683"/>
      <c r="N474" s="683"/>
      <c r="O474" s="683"/>
      <c r="P474" s="683"/>
      <c r="Q474" s="683"/>
    </row>
    <row r="475" spans="2:17" ht="15.75" customHeight="1" x14ac:dyDescent="0.3">
      <c r="B475" s="683"/>
      <c r="C475" s="683"/>
      <c r="D475" s="39"/>
      <c r="E475" s="683"/>
      <c r="F475" s="683"/>
      <c r="G475" s="683"/>
      <c r="H475" s="683"/>
      <c r="I475" s="683"/>
      <c r="J475" s="683"/>
      <c r="K475" s="683"/>
      <c r="L475" s="683"/>
      <c r="M475" s="683"/>
      <c r="N475" s="683"/>
      <c r="O475" s="683"/>
      <c r="P475" s="683"/>
      <c r="Q475" s="683"/>
    </row>
    <row r="476" spans="2:17" ht="15.75" customHeight="1" x14ac:dyDescent="0.3">
      <c r="B476" s="683"/>
      <c r="C476" s="683"/>
      <c r="D476" s="39"/>
      <c r="E476" s="683"/>
      <c r="F476" s="683"/>
      <c r="G476" s="683"/>
      <c r="H476" s="683"/>
      <c r="I476" s="683"/>
      <c r="J476" s="683"/>
      <c r="K476" s="683"/>
      <c r="L476" s="683"/>
      <c r="M476" s="683"/>
      <c r="N476" s="683"/>
      <c r="O476" s="683"/>
      <c r="P476" s="683"/>
      <c r="Q476" s="683"/>
    </row>
    <row r="477" spans="2:17" ht="15.75" customHeight="1" x14ac:dyDescent="0.3">
      <c r="B477" s="683"/>
      <c r="C477" s="683"/>
      <c r="D477" s="39"/>
      <c r="E477" s="683"/>
      <c r="F477" s="683"/>
      <c r="G477" s="683"/>
      <c r="H477" s="683"/>
      <c r="I477" s="683"/>
      <c r="J477" s="683"/>
      <c r="K477" s="683"/>
      <c r="L477" s="683"/>
      <c r="M477" s="683"/>
      <c r="N477" s="683"/>
      <c r="O477" s="683"/>
      <c r="P477" s="683"/>
      <c r="Q477" s="683"/>
    </row>
    <row r="478" spans="2:17" ht="15.75" customHeight="1" x14ac:dyDescent="0.3">
      <c r="B478" s="683"/>
      <c r="C478" s="683"/>
      <c r="D478" s="39"/>
      <c r="E478" s="683"/>
      <c r="F478" s="683"/>
      <c r="G478" s="683"/>
      <c r="H478" s="683"/>
      <c r="I478" s="683"/>
      <c r="J478" s="683"/>
      <c r="K478" s="683"/>
      <c r="L478" s="683"/>
      <c r="M478" s="683"/>
      <c r="N478" s="683"/>
      <c r="O478" s="683"/>
      <c r="P478" s="683"/>
      <c r="Q478" s="683"/>
    </row>
    <row r="479" spans="2:17" ht="15.75" customHeight="1" x14ac:dyDescent="0.3">
      <c r="B479" s="683"/>
      <c r="C479" s="683"/>
      <c r="D479" s="39"/>
      <c r="E479" s="683"/>
      <c r="F479" s="683"/>
      <c r="G479" s="683"/>
      <c r="H479" s="683"/>
      <c r="I479" s="683"/>
      <c r="J479" s="683"/>
      <c r="K479" s="683"/>
      <c r="L479" s="683"/>
      <c r="M479" s="683"/>
      <c r="N479" s="683"/>
      <c r="O479" s="683"/>
      <c r="P479" s="683"/>
      <c r="Q479" s="683"/>
    </row>
    <row r="480" spans="2:17" ht="15.75" customHeight="1" x14ac:dyDescent="0.3">
      <c r="B480" s="683"/>
      <c r="C480" s="683"/>
      <c r="D480" s="39"/>
      <c r="E480" s="683"/>
      <c r="F480" s="683"/>
      <c r="G480" s="683"/>
      <c r="H480" s="683"/>
      <c r="I480" s="683"/>
      <c r="J480" s="683"/>
      <c r="K480" s="683"/>
      <c r="L480" s="683"/>
      <c r="M480" s="683"/>
      <c r="N480" s="683"/>
      <c r="O480" s="683"/>
      <c r="P480" s="683"/>
      <c r="Q480" s="683"/>
    </row>
    <row r="481" spans="2:17" ht="15.75" customHeight="1" x14ac:dyDescent="0.3">
      <c r="B481" s="683"/>
      <c r="C481" s="683"/>
      <c r="D481" s="39"/>
      <c r="E481" s="683"/>
      <c r="F481" s="683"/>
      <c r="G481" s="683"/>
      <c r="H481" s="683"/>
      <c r="I481" s="683"/>
      <c r="J481" s="683"/>
      <c r="K481" s="683"/>
      <c r="L481" s="683"/>
      <c r="M481" s="683"/>
      <c r="N481" s="683"/>
      <c r="O481" s="683"/>
      <c r="P481" s="683"/>
      <c r="Q481" s="683"/>
    </row>
    <row r="482" spans="2:17" ht="15.75" customHeight="1" x14ac:dyDescent="0.3">
      <c r="B482" s="683"/>
      <c r="C482" s="683"/>
      <c r="D482" s="39"/>
      <c r="E482" s="683"/>
      <c r="F482" s="683"/>
      <c r="G482" s="683"/>
      <c r="H482" s="683"/>
      <c r="I482" s="683"/>
      <c r="J482" s="683"/>
      <c r="K482" s="683"/>
      <c r="L482" s="683"/>
      <c r="M482" s="683"/>
      <c r="N482" s="683"/>
      <c r="O482" s="683"/>
      <c r="P482" s="683"/>
      <c r="Q482" s="683"/>
    </row>
    <row r="483" spans="2:17" ht="15.75" customHeight="1" x14ac:dyDescent="0.3">
      <c r="B483" s="683"/>
      <c r="C483" s="683"/>
      <c r="D483" s="39"/>
      <c r="E483" s="683"/>
      <c r="F483" s="683"/>
      <c r="G483" s="683"/>
      <c r="H483" s="683"/>
      <c r="I483" s="683"/>
      <c r="J483" s="683"/>
      <c r="K483" s="683"/>
      <c r="L483" s="683"/>
      <c r="M483" s="683"/>
      <c r="N483" s="683"/>
      <c r="O483" s="683"/>
      <c r="P483" s="683"/>
      <c r="Q483" s="683"/>
    </row>
    <row r="484" spans="2:17" ht="15.75" customHeight="1" x14ac:dyDescent="0.3">
      <c r="B484" s="683"/>
      <c r="C484" s="683"/>
      <c r="D484" s="39"/>
      <c r="E484" s="683"/>
      <c r="F484" s="683"/>
      <c r="G484" s="683"/>
      <c r="H484" s="683"/>
      <c r="I484" s="683"/>
      <c r="J484" s="683"/>
      <c r="K484" s="683"/>
      <c r="L484" s="683"/>
      <c r="M484" s="683"/>
      <c r="N484" s="683"/>
      <c r="O484" s="683"/>
      <c r="P484" s="683"/>
      <c r="Q484" s="683"/>
    </row>
    <row r="485" spans="2:17" ht="15.75" customHeight="1" x14ac:dyDescent="0.3">
      <c r="B485" s="683"/>
      <c r="C485" s="683"/>
      <c r="D485" s="39"/>
      <c r="E485" s="683"/>
      <c r="F485" s="683"/>
      <c r="G485" s="683"/>
      <c r="H485" s="683"/>
      <c r="I485" s="683"/>
      <c r="J485" s="683"/>
      <c r="K485" s="683"/>
      <c r="L485" s="683"/>
      <c r="M485" s="683"/>
      <c r="N485" s="683"/>
      <c r="O485" s="683"/>
      <c r="P485" s="683"/>
      <c r="Q485" s="683"/>
    </row>
    <row r="486" spans="2:17" ht="15.75" customHeight="1" x14ac:dyDescent="0.3">
      <c r="B486" s="683"/>
      <c r="C486" s="683"/>
      <c r="D486" s="39"/>
      <c r="E486" s="683"/>
      <c r="F486" s="683"/>
      <c r="G486" s="683"/>
      <c r="H486" s="683"/>
      <c r="I486" s="683"/>
      <c r="J486" s="683"/>
      <c r="K486" s="683"/>
      <c r="L486" s="683"/>
      <c r="M486" s="683"/>
      <c r="N486" s="683"/>
      <c r="O486" s="683"/>
      <c r="P486" s="683"/>
      <c r="Q486" s="683"/>
    </row>
    <row r="487" spans="2:17" ht="15.75" customHeight="1" x14ac:dyDescent="0.3">
      <c r="B487" s="683"/>
      <c r="C487" s="683"/>
      <c r="D487" s="39"/>
      <c r="E487" s="683"/>
      <c r="F487" s="683"/>
      <c r="G487" s="683"/>
      <c r="H487" s="683"/>
      <c r="I487" s="683"/>
      <c r="J487" s="683"/>
      <c r="K487" s="683"/>
      <c r="L487" s="683"/>
      <c r="M487" s="683"/>
      <c r="N487" s="683"/>
      <c r="O487" s="683"/>
      <c r="P487" s="683"/>
      <c r="Q487" s="683"/>
    </row>
    <row r="488" spans="2:17" ht="15.75" customHeight="1" x14ac:dyDescent="0.3">
      <c r="B488" s="683"/>
      <c r="C488" s="683"/>
      <c r="D488" s="39"/>
      <c r="E488" s="683"/>
      <c r="F488" s="683"/>
      <c r="G488" s="683"/>
      <c r="H488" s="683"/>
      <c r="I488" s="683"/>
      <c r="J488" s="683"/>
      <c r="K488" s="683"/>
      <c r="L488" s="683"/>
      <c r="M488" s="683"/>
      <c r="N488" s="683"/>
      <c r="O488" s="683"/>
      <c r="P488" s="683"/>
      <c r="Q488" s="683"/>
    </row>
    <row r="489" spans="2:17" ht="15.75" customHeight="1" x14ac:dyDescent="0.3">
      <c r="B489" s="683"/>
      <c r="C489" s="683"/>
      <c r="D489" s="39"/>
      <c r="E489" s="683"/>
      <c r="F489" s="683"/>
      <c r="G489" s="683"/>
      <c r="H489" s="683"/>
      <c r="I489" s="683"/>
      <c r="J489" s="683"/>
      <c r="K489" s="683"/>
      <c r="L489" s="683"/>
      <c r="M489" s="683"/>
      <c r="N489" s="683"/>
      <c r="O489" s="683"/>
      <c r="P489" s="683"/>
      <c r="Q489" s="683"/>
    </row>
    <row r="490" spans="2:17" ht="15.75" customHeight="1" x14ac:dyDescent="0.3">
      <c r="B490" s="683"/>
      <c r="C490" s="683"/>
      <c r="D490" s="39"/>
      <c r="E490" s="683"/>
      <c r="F490" s="683"/>
      <c r="G490" s="683"/>
      <c r="H490" s="683"/>
      <c r="I490" s="683"/>
      <c r="J490" s="683"/>
      <c r="K490" s="683"/>
      <c r="L490" s="683"/>
      <c r="M490" s="683"/>
      <c r="N490" s="683"/>
      <c r="O490" s="683"/>
      <c r="P490" s="683"/>
      <c r="Q490" s="683"/>
    </row>
    <row r="491" spans="2:17" ht="15.75" customHeight="1" x14ac:dyDescent="0.3">
      <c r="B491" s="683"/>
      <c r="C491" s="683"/>
      <c r="D491" s="39"/>
      <c r="E491" s="683"/>
      <c r="F491" s="683"/>
      <c r="G491" s="683"/>
      <c r="H491" s="683"/>
      <c r="I491" s="683"/>
      <c r="J491" s="683"/>
      <c r="K491" s="683"/>
      <c r="L491" s="683"/>
      <c r="M491" s="683"/>
      <c r="N491" s="683"/>
      <c r="O491" s="683"/>
      <c r="P491" s="683"/>
      <c r="Q491" s="683"/>
    </row>
    <row r="492" spans="2:17" ht="15.75" customHeight="1" x14ac:dyDescent="0.3">
      <c r="B492" s="683"/>
      <c r="C492" s="683"/>
      <c r="D492" s="39"/>
      <c r="E492" s="683"/>
      <c r="F492" s="683"/>
      <c r="G492" s="683"/>
      <c r="H492" s="683"/>
      <c r="I492" s="683"/>
      <c r="J492" s="683"/>
      <c r="K492" s="683"/>
      <c r="L492" s="683"/>
      <c r="M492" s="683"/>
      <c r="N492" s="683"/>
      <c r="O492" s="683"/>
      <c r="P492" s="683"/>
      <c r="Q492" s="683"/>
    </row>
    <row r="493" spans="2:17" ht="15.75" customHeight="1" x14ac:dyDescent="0.3">
      <c r="B493" s="683"/>
      <c r="C493" s="683"/>
      <c r="D493" s="39"/>
      <c r="E493" s="683"/>
      <c r="F493" s="683"/>
      <c r="G493" s="683"/>
      <c r="H493" s="683"/>
      <c r="I493" s="683"/>
      <c r="J493" s="683"/>
      <c r="K493" s="683"/>
      <c r="L493" s="683"/>
      <c r="M493" s="683"/>
      <c r="N493" s="683"/>
      <c r="O493" s="683"/>
      <c r="P493" s="683"/>
      <c r="Q493" s="683"/>
    </row>
    <row r="494" spans="2:17" ht="15.75" customHeight="1" x14ac:dyDescent="0.3">
      <c r="B494" s="683"/>
      <c r="C494" s="683"/>
      <c r="D494" s="39"/>
      <c r="E494" s="683"/>
      <c r="F494" s="683"/>
      <c r="G494" s="683"/>
      <c r="H494" s="683"/>
      <c r="I494" s="683"/>
      <c r="J494" s="683"/>
      <c r="K494" s="683"/>
      <c r="L494" s="683"/>
      <c r="M494" s="683"/>
      <c r="N494" s="683"/>
      <c r="O494" s="683"/>
      <c r="P494" s="683"/>
      <c r="Q494" s="683"/>
    </row>
    <row r="495" spans="2:17" ht="15.75" customHeight="1" x14ac:dyDescent="0.3">
      <c r="B495" s="683"/>
      <c r="C495" s="683"/>
      <c r="D495" s="39"/>
      <c r="E495" s="683"/>
      <c r="F495" s="683"/>
      <c r="G495" s="683"/>
      <c r="H495" s="683"/>
      <c r="I495" s="683"/>
      <c r="J495" s="683"/>
      <c r="K495" s="683"/>
      <c r="L495" s="683"/>
      <c r="M495" s="683"/>
      <c r="N495" s="683"/>
      <c r="O495" s="683"/>
      <c r="P495" s="683"/>
      <c r="Q495" s="683"/>
    </row>
    <row r="496" spans="2:17" ht="15.75" customHeight="1" x14ac:dyDescent="0.3">
      <c r="B496" s="683"/>
      <c r="C496" s="683"/>
      <c r="D496" s="39"/>
      <c r="E496" s="683"/>
      <c r="F496" s="683"/>
      <c r="G496" s="683"/>
      <c r="H496" s="683"/>
      <c r="I496" s="683"/>
      <c r="J496" s="683"/>
      <c r="K496" s="683"/>
      <c r="L496" s="683"/>
      <c r="M496" s="683"/>
      <c r="N496" s="683"/>
      <c r="O496" s="683"/>
      <c r="P496" s="683"/>
      <c r="Q496" s="683"/>
    </row>
    <row r="497" spans="2:17" ht="15.75" customHeight="1" x14ac:dyDescent="0.3">
      <c r="B497" s="683"/>
      <c r="C497" s="683"/>
      <c r="D497" s="39"/>
      <c r="E497" s="683"/>
      <c r="F497" s="683"/>
      <c r="G497" s="683"/>
      <c r="H497" s="683"/>
      <c r="I497" s="683"/>
      <c r="J497" s="683"/>
      <c r="K497" s="683"/>
      <c r="L497" s="683"/>
      <c r="M497" s="683"/>
      <c r="N497" s="683"/>
      <c r="O497" s="683"/>
      <c r="P497" s="683"/>
      <c r="Q497" s="683"/>
    </row>
    <row r="498" spans="2:17" ht="15.75" customHeight="1" x14ac:dyDescent="0.3">
      <c r="B498" s="683"/>
      <c r="C498" s="683"/>
      <c r="D498" s="39"/>
      <c r="E498" s="683"/>
      <c r="F498" s="683"/>
      <c r="G498" s="683"/>
      <c r="H498" s="683"/>
      <c r="I498" s="683"/>
      <c r="J498" s="683"/>
      <c r="K498" s="683"/>
      <c r="L498" s="683"/>
      <c r="M498" s="683"/>
      <c r="N498" s="683"/>
      <c r="O498" s="683"/>
      <c r="P498" s="683"/>
      <c r="Q498" s="683"/>
    </row>
    <row r="499" spans="2:17" ht="15.75" customHeight="1" x14ac:dyDescent="0.3">
      <c r="B499" s="683"/>
      <c r="C499" s="683"/>
      <c r="D499" s="39"/>
      <c r="E499" s="683"/>
      <c r="F499" s="683"/>
      <c r="G499" s="683"/>
      <c r="H499" s="683"/>
      <c r="I499" s="683"/>
      <c r="J499" s="683"/>
      <c r="K499" s="683"/>
      <c r="L499" s="683"/>
      <c r="M499" s="683"/>
      <c r="N499" s="683"/>
      <c r="O499" s="683"/>
      <c r="P499" s="683"/>
      <c r="Q499" s="683"/>
    </row>
    <row r="500" spans="2:17" ht="15.75" customHeight="1" x14ac:dyDescent="0.3">
      <c r="B500" s="683"/>
      <c r="C500" s="683"/>
      <c r="D500" s="39"/>
      <c r="E500" s="683"/>
      <c r="F500" s="683"/>
      <c r="G500" s="683"/>
      <c r="H500" s="683"/>
      <c r="I500" s="683"/>
      <c r="J500" s="683"/>
      <c r="K500" s="683"/>
      <c r="L500" s="683"/>
      <c r="M500" s="683"/>
      <c r="N500" s="683"/>
      <c r="O500" s="683"/>
      <c r="P500" s="683"/>
      <c r="Q500" s="683"/>
    </row>
    <row r="501" spans="2:17" ht="15.75" customHeight="1" x14ac:dyDescent="0.3">
      <c r="B501" s="683"/>
      <c r="C501" s="683"/>
      <c r="D501" s="39"/>
      <c r="E501" s="683"/>
      <c r="F501" s="683"/>
      <c r="G501" s="683"/>
      <c r="H501" s="683"/>
      <c r="I501" s="683"/>
      <c r="J501" s="683"/>
      <c r="K501" s="683"/>
      <c r="L501" s="683"/>
      <c r="M501" s="683"/>
      <c r="N501" s="683"/>
      <c r="O501" s="683"/>
      <c r="P501" s="683"/>
      <c r="Q501" s="683"/>
    </row>
    <row r="502" spans="2:17" ht="15.75" customHeight="1" x14ac:dyDescent="0.3">
      <c r="B502" s="683"/>
      <c r="C502" s="683"/>
      <c r="D502" s="39"/>
      <c r="E502" s="683"/>
      <c r="F502" s="683"/>
      <c r="G502" s="683"/>
      <c r="H502" s="683"/>
      <c r="I502" s="683"/>
      <c r="J502" s="683"/>
      <c r="K502" s="683"/>
      <c r="L502" s="683"/>
      <c r="M502" s="683"/>
      <c r="N502" s="683"/>
      <c r="O502" s="683"/>
      <c r="P502" s="683"/>
      <c r="Q502" s="683"/>
    </row>
    <row r="503" spans="2:17" ht="15.75" customHeight="1" x14ac:dyDescent="0.3">
      <c r="B503" s="683"/>
      <c r="C503" s="683"/>
      <c r="D503" s="39"/>
      <c r="E503" s="683"/>
      <c r="F503" s="683"/>
      <c r="G503" s="683"/>
      <c r="H503" s="683"/>
      <c r="I503" s="683"/>
      <c r="J503" s="683"/>
      <c r="K503" s="683"/>
      <c r="L503" s="683"/>
      <c r="M503" s="683"/>
      <c r="N503" s="683"/>
      <c r="O503" s="683"/>
      <c r="P503" s="683"/>
      <c r="Q503" s="683"/>
    </row>
    <row r="504" spans="2:17" ht="15.75" customHeight="1" x14ac:dyDescent="0.3">
      <c r="B504" s="683"/>
      <c r="C504" s="683"/>
      <c r="D504" s="39"/>
      <c r="E504" s="683"/>
      <c r="F504" s="683"/>
      <c r="G504" s="683"/>
      <c r="H504" s="683"/>
      <c r="I504" s="683"/>
      <c r="J504" s="683"/>
      <c r="K504" s="683"/>
      <c r="L504" s="683"/>
      <c r="M504" s="683"/>
      <c r="N504" s="683"/>
      <c r="O504" s="683"/>
      <c r="P504" s="683"/>
      <c r="Q504" s="683"/>
    </row>
    <row r="505" spans="2:17" ht="15.75" customHeight="1" x14ac:dyDescent="0.3">
      <c r="B505" s="683"/>
      <c r="C505" s="683"/>
      <c r="D505" s="39"/>
      <c r="E505" s="683"/>
      <c r="F505" s="683"/>
      <c r="G505" s="683"/>
      <c r="H505" s="683"/>
      <c r="I505" s="683"/>
      <c r="J505" s="683"/>
      <c r="K505" s="683"/>
      <c r="L505" s="683"/>
      <c r="M505" s="683"/>
      <c r="N505" s="683"/>
      <c r="O505" s="683"/>
      <c r="P505" s="683"/>
      <c r="Q505" s="683"/>
    </row>
    <row r="506" spans="2:17" ht="15.75" customHeight="1" x14ac:dyDescent="0.3">
      <c r="B506" s="683"/>
      <c r="C506" s="683"/>
      <c r="D506" s="39"/>
      <c r="E506" s="683"/>
      <c r="F506" s="683"/>
      <c r="G506" s="683"/>
      <c r="H506" s="683"/>
      <c r="I506" s="683"/>
      <c r="J506" s="683"/>
      <c r="K506" s="683"/>
      <c r="L506" s="683"/>
      <c r="M506" s="683"/>
      <c r="N506" s="683"/>
      <c r="O506" s="683"/>
      <c r="P506" s="683"/>
      <c r="Q506" s="683"/>
    </row>
    <row r="507" spans="2:17" ht="15.75" customHeight="1" x14ac:dyDescent="0.3">
      <c r="B507" s="683"/>
      <c r="C507" s="683"/>
      <c r="D507" s="39"/>
      <c r="E507" s="683"/>
      <c r="F507" s="683"/>
      <c r="G507" s="683"/>
      <c r="H507" s="683"/>
      <c r="I507" s="683"/>
      <c r="J507" s="683"/>
      <c r="K507" s="683"/>
      <c r="L507" s="683"/>
      <c r="M507" s="683"/>
      <c r="N507" s="683"/>
      <c r="O507" s="683"/>
      <c r="P507" s="683"/>
      <c r="Q507" s="683"/>
    </row>
    <row r="508" spans="2:17" ht="15.75" customHeight="1" x14ac:dyDescent="0.3">
      <c r="B508" s="683"/>
      <c r="C508" s="683"/>
      <c r="D508" s="39"/>
      <c r="E508" s="683"/>
      <c r="F508" s="683"/>
      <c r="G508" s="683"/>
      <c r="H508" s="683"/>
      <c r="I508" s="683"/>
      <c r="J508" s="683"/>
      <c r="K508" s="683"/>
      <c r="L508" s="683"/>
      <c r="M508" s="683"/>
      <c r="N508" s="683"/>
      <c r="O508" s="683"/>
      <c r="P508" s="683"/>
      <c r="Q508" s="683"/>
    </row>
    <row r="509" spans="2:17" ht="15.75" customHeight="1" x14ac:dyDescent="0.3">
      <c r="B509" s="683"/>
      <c r="C509" s="683"/>
      <c r="D509" s="39"/>
      <c r="E509" s="683"/>
      <c r="F509" s="683"/>
      <c r="G509" s="683"/>
      <c r="H509" s="683"/>
      <c r="I509" s="683"/>
      <c r="J509" s="683"/>
      <c r="K509" s="683"/>
      <c r="L509" s="683"/>
      <c r="M509" s="683"/>
      <c r="N509" s="683"/>
      <c r="O509" s="683"/>
      <c r="P509" s="683"/>
      <c r="Q509" s="683"/>
    </row>
    <row r="510" spans="2:17" ht="15.75" customHeight="1" x14ac:dyDescent="0.3">
      <c r="B510" s="683"/>
      <c r="C510" s="683"/>
      <c r="D510" s="39"/>
      <c r="E510" s="683"/>
      <c r="F510" s="683"/>
      <c r="G510" s="683"/>
      <c r="H510" s="683"/>
      <c r="I510" s="683"/>
      <c r="J510" s="683"/>
      <c r="K510" s="683"/>
      <c r="L510" s="683"/>
      <c r="M510" s="683"/>
      <c r="N510" s="683"/>
      <c r="O510" s="683"/>
      <c r="P510" s="683"/>
      <c r="Q510" s="683"/>
    </row>
    <row r="511" spans="2:17" ht="15.75" customHeight="1" x14ac:dyDescent="0.3">
      <c r="B511" s="683"/>
      <c r="C511" s="683"/>
      <c r="D511" s="39"/>
      <c r="E511" s="683"/>
      <c r="F511" s="683"/>
      <c r="G511" s="683"/>
      <c r="H511" s="683"/>
      <c r="I511" s="683"/>
      <c r="J511" s="683"/>
      <c r="K511" s="683"/>
      <c r="L511" s="683"/>
      <c r="M511" s="683"/>
      <c r="N511" s="683"/>
      <c r="O511" s="683"/>
      <c r="P511" s="683"/>
      <c r="Q511" s="683"/>
    </row>
    <row r="512" spans="2:17" ht="15.75" customHeight="1" x14ac:dyDescent="0.3">
      <c r="B512" s="683"/>
      <c r="C512" s="683"/>
      <c r="D512" s="39"/>
      <c r="E512" s="683"/>
      <c r="F512" s="683"/>
      <c r="G512" s="683"/>
      <c r="H512" s="683"/>
      <c r="I512" s="683"/>
      <c r="J512" s="683"/>
      <c r="K512" s="683"/>
      <c r="L512" s="683"/>
      <c r="M512" s="683"/>
      <c r="N512" s="683"/>
      <c r="O512" s="683"/>
      <c r="P512" s="683"/>
      <c r="Q512" s="683"/>
    </row>
    <row r="513" spans="2:17" ht="15.75" customHeight="1" x14ac:dyDescent="0.3">
      <c r="B513" s="683"/>
      <c r="C513" s="683"/>
      <c r="D513" s="39"/>
      <c r="E513" s="683"/>
      <c r="F513" s="683"/>
      <c r="G513" s="683"/>
      <c r="H513" s="683"/>
      <c r="I513" s="683"/>
      <c r="J513" s="683"/>
      <c r="K513" s="683"/>
      <c r="L513" s="683"/>
      <c r="M513" s="683"/>
      <c r="N513" s="683"/>
      <c r="O513" s="683"/>
      <c r="P513" s="683"/>
      <c r="Q513" s="683"/>
    </row>
    <row r="514" spans="2:17" ht="15.75" customHeight="1" x14ac:dyDescent="0.3">
      <c r="B514" s="683"/>
      <c r="C514" s="683"/>
      <c r="D514" s="39"/>
      <c r="E514" s="683"/>
      <c r="F514" s="683"/>
      <c r="G514" s="683"/>
      <c r="H514" s="683"/>
      <c r="I514" s="683"/>
      <c r="J514" s="683"/>
      <c r="K514" s="683"/>
      <c r="L514" s="683"/>
      <c r="M514" s="683"/>
      <c r="N514" s="683"/>
      <c r="O514" s="683"/>
      <c r="P514" s="683"/>
      <c r="Q514" s="683"/>
    </row>
    <row r="515" spans="2:17" ht="15.75" customHeight="1" x14ac:dyDescent="0.3">
      <c r="B515" s="683"/>
      <c r="C515" s="683"/>
      <c r="D515" s="39"/>
      <c r="E515" s="683"/>
      <c r="F515" s="683"/>
      <c r="G515" s="683"/>
      <c r="H515" s="683"/>
      <c r="I515" s="683"/>
      <c r="J515" s="683"/>
      <c r="K515" s="683"/>
      <c r="L515" s="683"/>
      <c r="M515" s="683"/>
      <c r="N515" s="683"/>
      <c r="O515" s="683"/>
      <c r="P515" s="683"/>
      <c r="Q515" s="683"/>
    </row>
    <row r="516" spans="2:17" ht="15.75" customHeight="1" x14ac:dyDescent="0.3">
      <c r="B516" s="683"/>
      <c r="C516" s="683"/>
      <c r="D516" s="39"/>
      <c r="E516" s="683"/>
      <c r="F516" s="683"/>
      <c r="G516" s="683"/>
      <c r="H516" s="683"/>
      <c r="I516" s="683"/>
      <c r="J516" s="683"/>
      <c r="K516" s="683"/>
      <c r="L516" s="683"/>
      <c r="M516" s="683"/>
      <c r="N516" s="683"/>
      <c r="O516" s="683"/>
      <c r="P516" s="683"/>
      <c r="Q516" s="683"/>
    </row>
    <row r="517" spans="2:17" ht="15.75" customHeight="1" x14ac:dyDescent="0.3">
      <c r="B517" s="683"/>
      <c r="C517" s="683"/>
      <c r="D517" s="39"/>
      <c r="E517" s="683"/>
      <c r="F517" s="683"/>
      <c r="G517" s="683"/>
      <c r="H517" s="683"/>
      <c r="I517" s="683"/>
      <c r="J517" s="683"/>
      <c r="K517" s="683"/>
      <c r="L517" s="683"/>
      <c r="M517" s="683"/>
      <c r="N517" s="683"/>
      <c r="O517" s="683"/>
      <c r="P517" s="683"/>
      <c r="Q517" s="683"/>
    </row>
    <row r="518" spans="2:17" ht="15.75" customHeight="1" x14ac:dyDescent="0.3">
      <c r="B518" s="683"/>
      <c r="C518" s="683"/>
      <c r="D518" s="39"/>
      <c r="E518" s="683"/>
      <c r="F518" s="683"/>
      <c r="G518" s="683"/>
      <c r="H518" s="683"/>
      <c r="I518" s="683"/>
      <c r="J518" s="683"/>
      <c r="K518" s="683"/>
      <c r="L518" s="683"/>
      <c r="M518" s="683"/>
      <c r="N518" s="683"/>
      <c r="O518" s="683"/>
      <c r="P518" s="683"/>
      <c r="Q518" s="683"/>
    </row>
    <row r="519" spans="2:17" ht="15.75" customHeight="1" x14ac:dyDescent="0.3">
      <c r="B519" s="683"/>
      <c r="C519" s="683"/>
      <c r="D519" s="39"/>
      <c r="E519" s="683"/>
      <c r="F519" s="683"/>
      <c r="G519" s="683"/>
      <c r="H519" s="683"/>
      <c r="I519" s="683"/>
      <c r="J519" s="683"/>
      <c r="K519" s="683"/>
      <c r="L519" s="683"/>
      <c r="M519" s="683"/>
      <c r="N519" s="683"/>
      <c r="O519" s="683"/>
      <c r="P519" s="683"/>
      <c r="Q519" s="683"/>
    </row>
    <row r="520" spans="2:17" ht="15.75" customHeight="1" x14ac:dyDescent="0.3">
      <c r="B520" s="683"/>
      <c r="C520" s="683"/>
      <c r="D520" s="39"/>
      <c r="E520" s="683"/>
      <c r="F520" s="683"/>
      <c r="G520" s="683"/>
      <c r="H520" s="683"/>
      <c r="I520" s="683"/>
      <c r="J520" s="683"/>
      <c r="K520" s="683"/>
      <c r="L520" s="683"/>
      <c r="M520" s="683"/>
      <c r="N520" s="683"/>
      <c r="O520" s="683"/>
      <c r="P520" s="683"/>
      <c r="Q520" s="683"/>
    </row>
    <row r="521" spans="2:17" ht="15.75" customHeight="1" x14ac:dyDescent="0.3">
      <c r="B521" s="683"/>
      <c r="C521" s="683"/>
      <c r="D521" s="39"/>
      <c r="E521" s="683"/>
      <c r="F521" s="683"/>
      <c r="G521" s="683"/>
      <c r="H521" s="683"/>
      <c r="I521" s="683"/>
      <c r="J521" s="683"/>
      <c r="K521" s="683"/>
      <c r="L521" s="683"/>
      <c r="M521" s="683"/>
      <c r="N521" s="683"/>
      <c r="O521" s="683"/>
      <c r="P521" s="683"/>
      <c r="Q521" s="683"/>
    </row>
    <row r="522" spans="2:17" ht="15.75" customHeight="1" x14ac:dyDescent="0.3">
      <c r="B522" s="683"/>
      <c r="C522" s="683"/>
      <c r="D522" s="39"/>
      <c r="E522" s="683"/>
      <c r="F522" s="683"/>
      <c r="G522" s="683"/>
      <c r="H522" s="683"/>
      <c r="I522" s="683"/>
      <c r="J522" s="683"/>
      <c r="K522" s="683"/>
      <c r="L522" s="683"/>
      <c r="M522" s="683"/>
      <c r="N522" s="683"/>
      <c r="O522" s="683"/>
      <c r="P522" s="683"/>
      <c r="Q522" s="683"/>
    </row>
    <row r="523" spans="2:17" ht="15.75" customHeight="1" x14ac:dyDescent="0.3">
      <c r="B523" s="683"/>
      <c r="C523" s="683"/>
      <c r="D523" s="39"/>
      <c r="E523" s="683"/>
      <c r="F523" s="683"/>
      <c r="G523" s="683"/>
      <c r="H523" s="683"/>
      <c r="I523" s="683"/>
      <c r="J523" s="683"/>
      <c r="K523" s="683"/>
      <c r="L523" s="683"/>
      <c r="M523" s="683"/>
      <c r="N523" s="683"/>
      <c r="O523" s="683"/>
      <c r="P523" s="683"/>
      <c r="Q523" s="683"/>
    </row>
    <row r="524" spans="2:17" ht="15.75" customHeight="1" x14ac:dyDescent="0.3">
      <c r="B524" s="683"/>
      <c r="C524" s="683"/>
      <c r="D524" s="39"/>
      <c r="E524" s="683"/>
      <c r="F524" s="683"/>
      <c r="G524" s="683"/>
      <c r="H524" s="683"/>
      <c r="I524" s="683"/>
      <c r="J524" s="683"/>
      <c r="K524" s="683"/>
      <c r="L524" s="683"/>
      <c r="M524" s="683"/>
      <c r="N524" s="683"/>
      <c r="O524" s="683"/>
      <c r="P524" s="683"/>
      <c r="Q524" s="683"/>
    </row>
    <row r="525" spans="2:17" ht="15.75" customHeight="1" x14ac:dyDescent="0.3">
      <c r="B525" s="683"/>
      <c r="C525" s="683"/>
      <c r="D525" s="39"/>
      <c r="E525" s="683"/>
      <c r="F525" s="683"/>
      <c r="G525" s="683"/>
      <c r="H525" s="683"/>
      <c r="I525" s="683"/>
      <c r="J525" s="683"/>
      <c r="K525" s="683"/>
      <c r="L525" s="683"/>
      <c r="M525" s="683"/>
      <c r="N525" s="683"/>
      <c r="O525" s="683"/>
      <c r="P525" s="683"/>
      <c r="Q525" s="683"/>
    </row>
    <row r="526" spans="2:17" ht="15.75" customHeight="1" x14ac:dyDescent="0.3">
      <c r="B526" s="683"/>
      <c r="C526" s="683"/>
      <c r="D526" s="39"/>
      <c r="E526" s="683"/>
      <c r="F526" s="683"/>
      <c r="G526" s="683"/>
      <c r="H526" s="683"/>
      <c r="I526" s="683"/>
      <c r="J526" s="683"/>
      <c r="K526" s="683"/>
      <c r="L526" s="683"/>
      <c r="M526" s="683"/>
      <c r="N526" s="683"/>
      <c r="O526" s="683"/>
      <c r="P526" s="683"/>
      <c r="Q526" s="683"/>
    </row>
    <row r="527" spans="2:17" ht="15.75" customHeight="1" x14ac:dyDescent="0.3">
      <c r="B527" s="683"/>
      <c r="C527" s="683"/>
      <c r="D527" s="39"/>
      <c r="E527" s="683"/>
      <c r="F527" s="683"/>
      <c r="G527" s="683"/>
      <c r="H527" s="683"/>
      <c r="I527" s="683"/>
      <c r="J527" s="683"/>
      <c r="K527" s="683"/>
      <c r="L527" s="683"/>
      <c r="M527" s="683"/>
      <c r="N527" s="683"/>
      <c r="O527" s="683"/>
      <c r="P527" s="683"/>
      <c r="Q527" s="683"/>
    </row>
    <row r="528" spans="2:17" ht="15.75" customHeight="1" x14ac:dyDescent="0.3">
      <c r="B528" s="683"/>
      <c r="C528" s="683"/>
      <c r="D528" s="39"/>
      <c r="E528" s="683"/>
      <c r="F528" s="683"/>
      <c r="G528" s="683"/>
      <c r="H528" s="683"/>
      <c r="I528" s="683"/>
      <c r="J528" s="683"/>
      <c r="K528" s="683"/>
      <c r="L528" s="683"/>
      <c r="M528" s="683"/>
      <c r="N528" s="683"/>
      <c r="O528" s="683"/>
      <c r="P528" s="683"/>
      <c r="Q528" s="683"/>
    </row>
    <row r="529" spans="2:17" ht="15.75" customHeight="1" x14ac:dyDescent="0.3">
      <c r="B529" s="683"/>
      <c r="C529" s="683"/>
      <c r="D529" s="39"/>
      <c r="E529" s="683"/>
      <c r="F529" s="683"/>
      <c r="G529" s="683"/>
      <c r="H529" s="683"/>
      <c r="I529" s="683"/>
      <c r="J529" s="683"/>
      <c r="K529" s="683"/>
      <c r="L529" s="683"/>
      <c r="M529" s="683"/>
      <c r="N529" s="683"/>
      <c r="O529" s="683"/>
      <c r="P529" s="683"/>
      <c r="Q529" s="683"/>
    </row>
    <row r="530" spans="2:17" ht="15.75" customHeight="1" x14ac:dyDescent="0.3">
      <c r="B530" s="683"/>
      <c r="C530" s="683"/>
      <c r="D530" s="39"/>
      <c r="E530" s="683"/>
      <c r="F530" s="683"/>
      <c r="G530" s="683"/>
      <c r="H530" s="683"/>
      <c r="I530" s="683"/>
      <c r="J530" s="683"/>
      <c r="K530" s="683"/>
      <c r="L530" s="683"/>
      <c r="M530" s="683"/>
      <c r="N530" s="683"/>
      <c r="O530" s="683"/>
      <c r="P530" s="683"/>
      <c r="Q530" s="683"/>
    </row>
    <row r="531" spans="2:17" ht="15.75" customHeight="1" x14ac:dyDescent="0.3">
      <c r="B531" s="683"/>
      <c r="C531" s="683"/>
      <c r="D531" s="39"/>
      <c r="E531" s="683"/>
      <c r="F531" s="683"/>
      <c r="G531" s="683"/>
      <c r="H531" s="683"/>
      <c r="I531" s="683"/>
      <c r="J531" s="683"/>
      <c r="K531" s="683"/>
      <c r="L531" s="683"/>
      <c r="M531" s="683"/>
      <c r="N531" s="683"/>
      <c r="O531" s="683"/>
      <c r="P531" s="683"/>
      <c r="Q531" s="683"/>
    </row>
    <row r="532" spans="2:17" ht="15.75" customHeight="1" x14ac:dyDescent="0.3">
      <c r="B532" s="683"/>
      <c r="C532" s="683"/>
      <c r="D532" s="39"/>
      <c r="E532" s="683"/>
      <c r="F532" s="683"/>
      <c r="G532" s="683"/>
      <c r="H532" s="683"/>
      <c r="I532" s="683"/>
      <c r="J532" s="683"/>
      <c r="K532" s="683"/>
      <c r="L532" s="683"/>
      <c r="M532" s="683"/>
      <c r="N532" s="683"/>
      <c r="O532" s="683"/>
      <c r="P532" s="683"/>
      <c r="Q532" s="683"/>
    </row>
    <row r="533" spans="2:17" ht="15.75" customHeight="1" x14ac:dyDescent="0.3">
      <c r="B533" s="683"/>
      <c r="C533" s="683"/>
      <c r="D533" s="39"/>
      <c r="E533" s="683"/>
      <c r="F533" s="683"/>
      <c r="G533" s="683"/>
      <c r="H533" s="683"/>
      <c r="I533" s="683"/>
      <c r="J533" s="683"/>
      <c r="K533" s="683"/>
      <c r="L533" s="683"/>
      <c r="M533" s="683"/>
      <c r="N533" s="683"/>
      <c r="O533" s="683"/>
      <c r="P533" s="683"/>
      <c r="Q533" s="683"/>
    </row>
    <row r="534" spans="2:17" ht="15.75" customHeight="1" x14ac:dyDescent="0.3">
      <c r="B534" s="683"/>
      <c r="C534" s="683"/>
      <c r="D534" s="39"/>
      <c r="E534" s="683"/>
      <c r="F534" s="683"/>
      <c r="G534" s="683"/>
      <c r="H534" s="683"/>
      <c r="I534" s="683"/>
      <c r="J534" s="683"/>
      <c r="K534" s="683"/>
      <c r="L534" s="683"/>
      <c r="M534" s="683"/>
      <c r="N534" s="683"/>
      <c r="O534" s="683"/>
      <c r="P534" s="683"/>
      <c r="Q534" s="683"/>
    </row>
    <row r="535" spans="2:17" ht="15.75" customHeight="1" x14ac:dyDescent="0.3">
      <c r="B535" s="683"/>
      <c r="C535" s="683"/>
      <c r="D535" s="39"/>
      <c r="E535" s="683"/>
      <c r="F535" s="683"/>
      <c r="G535" s="683"/>
      <c r="H535" s="683"/>
      <c r="I535" s="683"/>
      <c r="J535" s="683"/>
      <c r="K535" s="683"/>
      <c r="L535" s="683"/>
      <c r="M535" s="683"/>
      <c r="N535" s="683"/>
      <c r="O535" s="683"/>
      <c r="P535" s="683"/>
      <c r="Q535" s="683"/>
    </row>
    <row r="536" spans="2:17" ht="15.75" customHeight="1" x14ac:dyDescent="0.3">
      <c r="B536" s="683"/>
      <c r="C536" s="683"/>
      <c r="D536" s="39"/>
      <c r="E536" s="683"/>
      <c r="F536" s="683"/>
      <c r="G536" s="683"/>
      <c r="H536" s="683"/>
      <c r="I536" s="683"/>
      <c r="J536" s="683"/>
      <c r="K536" s="683"/>
      <c r="L536" s="683"/>
      <c r="M536" s="683"/>
      <c r="N536" s="683"/>
      <c r="O536" s="683"/>
      <c r="P536" s="683"/>
      <c r="Q536" s="683"/>
    </row>
    <row r="537" spans="2:17" ht="15.75" customHeight="1" x14ac:dyDescent="0.3">
      <c r="B537" s="683"/>
      <c r="C537" s="683"/>
      <c r="D537" s="39"/>
      <c r="E537" s="683"/>
      <c r="F537" s="683"/>
      <c r="G537" s="683"/>
      <c r="H537" s="683"/>
      <c r="I537" s="683"/>
      <c r="J537" s="683"/>
      <c r="K537" s="683"/>
      <c r="L537" s="683"/>
      <c r="M537" s="683"/>
      <c r="N537" s="683"/>
      <c r="O537" s="683"/>
      <c r="P537" s="683"/>
      <c r="Q537" s="683"/>
    </row>
    <row r="538" spans="2:17" ht="15.75" customHeight="1" x14ac:dyDescent="0.3">
      <c r="B538" s="683"/>
      <c r="C538" s="683"/>
      <c r="D538" s="39"/>
      <c r="E538" s="683"/>
      <c r="F538" s="683"/>
      <c r="G538" s="683"/>
      <c r="H538" s="683"/>
      <c r="I538" s="683"/>
      <c r="J538" s="683"/>
      <c r="K538" s="683"/>
      <c r="L538" s="683"/>
      <c r="M538" s="683"/>
      <c r="N538" s="683"/>
      <c r="O538" s="683"/>
      <c r="P538" s="683"/>
      <c r="Q538" s="683"/>
    </row>
    <row r="539" spans="2:17" ht="15.75" customHeight="1" x14ac:dyDescent="0.3">
      <c r="B539" s="683"/>
      <c r="C539" s="683"/>
      <c r="D539" s="39"/>
      <c r="E539" s="683"/>
      <c r="F539" s="683"/>
      <c r="G539" s="683"/>
      <c r="H539" s="683"/>
      <c r="I539" s="683"/>
      <c r="J539" s="683"/>
      <c r="K539" s="683"/>
      <c r="L539" s="683"/>
      <c r="M539" s="683"/>
      <c r="N539" s="683"/>
      <c r="O539" s="683"/>
      <c r="P539" s="683"/>
      <c r="Q539" s="683"/>
    </row>
    <row r="540" spans="2:17" ht="15.75" customHeight="1" x14ac:dyDescent="0.3">
      <c r="B540" s="683"/>
      <c r="C540" s="683"/>
      <c r="D540" s="39"/>
      <c r="E540" s="683"/>
      <c r="F540" s="683"/>
      <c r="G540" s="683"/>
      <c r="H540" s="683"/>
      <c r="I540" s="683"/>
      <c r="J540" s="683"/>
      <c r="K540" s="683"/>
      <c r="L540" s="683"/>
      <c r="M540" s="683"/>
      <c r="N540" s="683"/>
      <c r="O540" s="683"/>
      <c r="P540" s="683"/>
      <c r="Q540" s="683"/>
    </row>
    <row r="541" spans="2:17" ht="15.75" customHeight="1" x14ac:dyDescent="0.3">
      <c r="B541" s="683"/>
      <c r="C541" s="683"/>
      <c r="D541" s="39"/>
      <c r="E541" s="683"/>
      <c r="F541" s="683"/>
      <c r="G541" s="683"/>
      <c r="H541" s="683"/>
      <c r="I541" s="683"/>
      <c r="J541" s="683"/>
      <c r="K541" s="683"/>
      <c r="L541" s="683"/>
      <c r="M541" s="683"/>
      <c r="N541" s="683"/>
      <c r="O541" s="683"/>
      <c r="P541" s="683"/>
      <c r="Q541" s="683"/>
    </row>
    <row r="542" spans="2:17" ht="15.75" customHeight="1" x14ac:dyDescent="0.3">
      <c r="B542" s="683"/>
      <c r="C542" s="683"/>
      <c r="D542" s="39"/>
      <c r="E542" s="683"/>
      <c r="F542" s="683"/>
      <c r="G542" s="683"/>
      <c r="H542" s="683"/>
      <c r="I542" s="683"/>
      <c r="J542" s="683"/>
      <c r="K542" s="683"/>
      <c r="L542" s="683"/>
      <c r="M542" s="683"/>
      <c r="N542" s="683"/>
      <c r="O542" s="683"/>
      <c r="P542" s="683"/>
      <c r="Q542" s="683"/>
    </row>
    <row r="543" spans="2:17" ht="15.75" customHeight="1" x14ac:dyDescent="0.3">
      <c r="B543" s="683"/>
      <c r="C543" s="683"/>
      <c r="D543" s="39"/>
      <c r="E543" s="683"/>
      <c r="F543" s="683"/>
      <c r="G543" s="683"/>
      <c r="H543" s="683"/>
      <c r="I543" s="683"/>
      <c r="J543" s="683"/>
      <c r="K543" s="683"/>
      <c r="L543" s="683"/>
      <c r="M543" s="683"/>
      <c r="N543" s="683"/>
      <c r="O543" s="683"/>
      <c r="P543" s="683"/>
      <c r="Q543" s="683"/>
    </row>
    <row r="544" spans="2:17" ht="15.75" customHeight="1" x14ac:dyDescent="0.3">
      <c r="B544" s="683"/>
      <c r="C544" s="683"/>
      <c r="D544" s="39"/>
      <c r="E544" s="683"/>
      <c r="F544" s="683"/>
      <c r="G544" s="683"/>
      <c r="H544" s="683"/>
      <c r="I544" s="683"/>
      <c r="J544" s="683"/>
      <c r="K544" s="683"/>
      <c r="L544" s="683"/>
      <c r="M544" s="683"/>
      <c r="N544" s="683"/>
      <c r="O544" s="683"/>
      <c r="P544" s="683"/>
      <c r="Q544" s="683"/>
    </row>
    <row r="545" spans="2:17" ht="15.75" customHeight="1" x14ac:dyDescent="0.3">
      <c r="B545" s="683"/>
      <c r="C545" s="683"/>
      <c r="D545" s="39"/>
      <c r="E545" s="683"/>
      <c r="F545" s="683"/>
      <c r="G545" s="683"/>
      <c r="H545" s="683"/>
      <c r="I545" s="683"/>
      <c r="J545" s="683"/>
      <c r="K545" s="683"/>
      <c r="L545" s="683"/>
      <c r="M545" s="683"/>
      <c r="N545" s="683"/>
      <c r="O545" s="683"/>
      <c r="P545" s="683"/>
      <c r="Q545" s="683"/>
    </row>
    <row r="546" spans="2:17" ht="15.75" customHeight="1" x14ac:dyDescent="0.3">
      <c r="B546" s="683"/>
      <c r="C546" s="683"/>
      <c r="D546" s="39"/>
      <c r="E546" s="683"/>
      <c r="F546" s="683"/>
      <c r="G546" s="683"/>
      <c r="H546" s="683"/>
      <c r="I546" s="683"/>
      <c r="J546" s="683"/>
      <c r="K546" s="683"/>
      <c r="L546" s="683"/>
      <c r="M546" s="683"/>
      <c r="N546" s="683"/>
      <c r="O546" s="683"/>
      <c r="P546" s="683"/>
      <c r="Q546" s="683"/>
    </row>
    <row r="547" spans="2:17" ht="15.75" customHeight="1" x14ac:dyDescent="0.3">
      <c r="B547" s="683"/>
      <c r="C547" s="683"/>
      <c r="D547" s="39"/>
      <c r="E547" s="683"/>
      <c r="F547" s="683"/>
      <c r="G547" s="683"/>
      <c r="H547" s="683"/>
      <c r="I547" s="683"/>
      <c r="J547" s="683"/>
      <c r="K547" s="683"/>
      <c r="L547" s="683"/>
      <c r="M547" s="683"/>
      <c r="N547" s="683"/>
      <c r="O547" s="683"/>
      <c r="P547" s="683"/>
      <c r="Q547" s="683"/>
    </row>
    <row r="548" spans="2:17" ht="15.75" customHeight="1" x14ac:dyDescent="0.3">
      <c r="B548" s="683"/>
      <c r="C548" s="683"/>
      <c r="D548" s="39"/>
      <c r="E548" s="683"/>
      <c r="F548" s="683"/>
      <c r="G548" s="683"/>
      <c r="H548" s="683"/>
      <c r="I548" s="683"/>
      <c r="J548" s="683"/>
      <c r="K548" s="683"/>
      <c r="L548" s="683"/>
      <c r="M548" s="683"/>
      <c r="N548" s="683"/>
      <c r="O548" s="683"/>
      <c r="P548" s="683"/>
      <c r="Q548" s="683"/>
    </row>
    <row r="549" spans="2:17" ht="15.75" customHeight="1" x14ac:dyDescent="0.3">
      <c r="B549" s="683"/>
      <c r="C549" s="683"/>
      <c r="D549" s="39"/>
      <c r="E549" s="683"/>
      <c r="F549" s="683"/>
      <c r="G549" s="683"/>
      <c r="H549" s="683"/>
      <c r="I549" s="683"/>
      <c r="J549" s="683"/>
      <c r="K549" s="683"/>
      <c r="L549" s="683"/>
      <c r="M549" s="683"/>
      <c r="N549" s="683"/>
      <c r="O549" s="683"/>
      <c r="P549" s="683"/>
      <c r="Q549" s="683"/>
    </row>
    <row r="550" spans="2:17" ht="15.75" customHeight="1" x14ac:dyDescent="0.3">
      <c r="B550" s="683"/>
      <c r="C550" s="683"/>
      <c r="D550" s="39"/>
      <c r="E550" s="683"/>
      <c r="F550" s="683"/>
      <c r="G550" s="683"/>
      <c r="H550" s="683"/>
      <c r="I550" s="683"/>
      <c r="J550" s="683"/>
      <c r="K550" s="683"/>
      <c r="L550" s="683"/>
      <c r="M550" s="683"/>
      <c r="N550" s="683"/>
      <c r="O550" s="683"/>
      <c r="P550" s="683"/>
      <c r="Q550" s="683"/>
    </row>
    <row r="551" spans="2:17" ht="15.75" customHeight="1" x14ac:dyDescent="0.3">
      <c r="B551" s="683"/>
      <c r="C551" s="683"/>
      <c r="D551" s="39"/>
      <c r="E551" s="683"/>
      <c r="F551" s="683"/>
      <c r="G551" s="683"/>
      <c r="H551" s="683"/>
      <c r="I551" s="683"/>
      <c r="J551" s="683"/>
      <c r="K551" s="683"/>
      <c r="L551" s="683"/>
      <c r="M551" s="683"/>
      <c r="N551" s="683"/>
      <c r="O551" s="683"/>
      <c r="P551" s="683"/>
      <c r="Q551" s="683"/>
    </row>
    <row r="552" spans="2:17" ht="15.75" customHeight="1" x14ac:dyDescent="0.3">
      <c r="B552" s="683"/>
      <c r="C552" s="683"/>
      <c r="D552" s="39"/>
      <c r="E552" s="683"/>
      <c r="F552" s="683"/>
      <c r="G552" s="683"/>
      <c r="H552" s="683"/>
      <c r="I552" s="683"/>
      <c r="J552" s="683"/>
      <c r="K552" s="683"/>
      <c r="L552" s="683"/>
      <c r="M552" s="683"/>
      <c r="N552" s="683"/>
      <c r="O552" s="683"/>
      <c r="P552" s="683"/>
      <c r="Q552" s="683"/>
    </row>
    <row r="553" spans="2:17" ht="15.75" customHeight="1" x14ac:dyDescent="0.3">
      <c r="B553" s="683"/>
      <c r="C553" s="683"/>
      <c r="D553" s="39"/>
      <c r="E553" s="683"/>
      <c r="F553" s="683"/>
      <c r="G553" s="683"/>
      <c r="H553" s="683"/>
      <c r="I553" s="683"/>
      <c r="J553" s="683"/>
      <c r="K553" s="683"/>
      <c r="L553" s="683"/>
      <c r="M553" s="683"/>
      <c r="N553" s="683"/>
      <c r="O553" s="683"/>
      <c r="P553" s="683"/>
      <c r="Q553" s="683"/>
    </row>
    <row r="554" spans="2:17" ht="15.75" customHeight="1" x14ac:dyDescent="0.3">
      <c r="B554" s="683"/>
      <c r="C554" s="683"/>
      <c r="D554" s="39"/>
      <c r="E554" s="683"/>
      <c r="F554" s="683"/>
      <c r="G554" s="683"/>
      <c r="H554" s="683"/>
      <c r="I554" s="683"/>
      <c r="J554" s="683"/>
      <c r="K554" s="683"/>
      <c r="L554" s="683"/>
      <c r="M554" s="683"/>
      <c r="N554" s="683"/>
      <c r="O554" s="683"/>
      <c r="P554" s="683"/>
      <c r="Q554" s="683"/>
    </row>
    <row r="555" spans="2:17" ht="15.75" customHeight="1" x14ac:dyDescent="0.3">
      <c r="B555" s="683"/>
      <c r="C555" s="683"/>
      <c r="D555" s="39"/>
      <c r="E555" s="683"/>
      <c r="F555" s="683"/>
      <c r="G555" s="683"/>
      <c r="H555" s="683"/>
      <c r="I555" s="683"/>
      <c r="J555" s="683"/>
      <c r="K555" s="683"/>
      <c r="L555" s="683"/>
      <c r="M555" s="683"/>
      <c r="N555" s="683"/>
      <c r="O555" s="683"/>
      <c r="P555" s="683"/>
      <c r="Q555" s="683"/>
    </row>
    <row r="556" spans="2:17" ht="15.75" customHeight="1" x14ac:dyDescent="0.3">
      <c r="B556" s="683"/>
      <c r="C556" s="683"/>
      <c r="D556" s="39"/>
      <c r="E556" s="683"/>
      <c r="F556" s="683"/>
      <c r="G556" s="683"/>
      <c r="H556" s="683"/>
      <c r="I556" s="683"/>
      <c r="J556" s="683"/>
      <c r="K556" s="683"/>
      <c r="L556" s="683"/>
      <c r="M556" s="683"/>
      <c r="N556" s="683"/>
      <c r="O556" s="683"/>
      <c r="P556" s="683"/>
      <c r="Q556" s="683"/>
    </row>
    <row r="557" spans="2:17" ht="15.75" customHeight="1" x14ac:dyDescent="0.3">
      <c r="B557" s="683"/>
      <c r="C557" s="683"/>
      <c r="D557" s="39"/>
      <c r="E557" s="683"/>
      <c r="F557" s="683"/>
      <c r="G557" s="683"/>
      <c r="H557" s="683"/>
      <c r="I557" s="683"/>
      <c r="J557" s="683"/>
      <c r="K557" s="683"/>
      <c r="L557" s="683"/>
      <c r="M557" s="683"/>
      <c r="N557" s="683"/>
      <c r="O557" s="683"/>
      <c r="P557" s="683"/>
      <c r="Q557" s="683"/>
    </row>
    <row r="558" spans="2:17" ht="15.75" customHeight="1" x14ac:dyDescent="0.3">
      <c r="B558" s="683"/>
      <c r="C558" s="683"/>
      <c r="D558" s="39"/>
      <c r="E558" s="683"/>
      <c r="F558" s="683"/>
      <c r="G558" s="683"/>
      <c r="H558" s="683"/>
      <c r="I558" s="683"/>
      <c r="J558" s="683"/>
      <c r="K558" s="683"/>
      <c r="L558" s="683"/>
      <c r="M558" s="683"/>
      <c r="N558" s="683"/>
      <c r="O558" s="683"/>
      <c r="P558" s="683"/>
      <c r="Q558" s="683"/>
    </row>
    <row r="559" spans="2:17" ht="15.75" customHeight="1" x14ac:dyDescent="0.3">
      <c r="B559" s="683"/>
      <c r="C559" s="683"/>
      <c r="D559" s="39"/>
      <c r="E559" s="683"/>
      <c r="F559" s="683"/>
      <c r="G559" s="683"/>
      <c r="H559" s="683"/>
      <c r="I559" s="683"/>
      <c r="J559" s="683"/>
      <c r="K559" s="683"/>
      <c r="L559" s="683"/>
      <c r="M559" s="683"/>
      <c r="N559" s="683"/>
      <c r="O559" s="683"/>
      <c r="P559" s="683"/>
      <c r="Q559" s="683"/>
    </row>
    <row r="560" spans="2:17" ht="15.75" customHeight="1" x14ac:dyDescent="0.3">
      <c r="B560" s="683"/>
      <c r="C560" s="683"/>
      <c r="D560" s="39"/>
      <c r="E560" s="683"/>
      <c r="F560" s="683"/>
      <c r="G560" s="683"/>
      <c r="H560" s="683"/>
      <c r="I560" s="683"/>
      <c r="J560" s="683"/>
      <c r="K560" s="683"/>
      <c r="L560" s="683"/>
      <c r="M560" s="683"/>
      <c r="N560" s="683"/>
      <c r="O560" s="683"/>
      <c r="P560" s="683"/>
      <c r="Q560" s="683"/>
    </row>
    <row r="561" spans="2:17" ht="15.75" customHeight="1" x14ac:dyDescent="0.3">
      <c r="B561" s="683"/>
      <c r="C561" s="683"/>
      <c r="D561" s="39"/>
      <c r="E561" s="683"/>
      <c r="F561" s="683"/>
      <c r="G561" s="683"/>
      <c r="H561" s="683"/>
      <c r="I561" s="683"/>
      <c r="J561" s="683"/>
      <c r="K561" s="683"/>
      <c r="L561" s="683"/>
      <c r="M561" s="683"/>
      <c r="N561" s="683"/>
      <c r="O561" s="683"/>
      <c r="P561" s="683"/>
      <c r="Q561" s="683"/>
    </row>
    <row r="562" spans="2:17" ht="15.75" customHeight="1" x14ac:dyDescent="0.3">
      <c r="B562" s="683"/>
      <c r="C562" s="683"/>
      <c r="D562" s="39"/>
      <c r="E562" s="683"/>
      <c r="F562" s="683"/>
      <c r="G562" s="683"/>
      <c r="H562" s="683"/>
      <c r="I562" s="683"/>
      <c r="J562" s="683"/>
      <c r="K562" s="683"/>
      <c r="L562" s="683"/>
      <c r="M562" s="683"/>
      <c r="N562" s="683"/>
      <c r="O562" s="683"/>
      <c r="P562" s="683"/>
      <c r="Q562" s="683"/>
    </row>
    <row r="563" spans="2:17" ht="15.75" customHeight="1" x14ac:dyDescent="0.3">
      <c r="B563" s="683"/>
      <c r="C563" s="683"/>
      <c r="D563" s="39"/>
      <c r="E563" s="683"/>
      <c r="F563" s="683"/>
      <c r="G563" s="683"/>
      <c r="H563" s="683"/>
      <c r="I563" s="683"/>
      <c r="J563" s="683"/>
      <c r="K563" s="683"/>
      <c r="L563" s="683"/>
      <c r="M563" s="683"/>
      <c r="N563" s="683"/>
      <c r="O563" s="683"/>
      <c r="P563" s="683"/>
      <c r="Q563" s="683"/>
    </row>
    <row r="564" spans="2:17" ht="15.75" customHeight="1" x14ac:dyDescent="0.3">
      <c r="B564" s="683"/>
      <c r="C564" s="683"/>
      <c r="D564" s="39"/>
      <c r="E564" s="683"/>
      <c r="F564" s="683"/>
      <c r="G564" s="683"/>
      <c r="H564" s="683"/>
      <c r="I564" s="683"/>
      <c r="J564" s="683"/>
      <c r="K564" s="683"/>
      <c r="L564" s="683"/>
      <c r="M564" s="683"/>
      <c r="N564" s="683"/>
      <c r="O564" s="683"/>
      <c r="P564" s="683"/>
      <c r="Q564" s="683"/>
    </row>
    <row r="565" spans="2:17" ht="15.75" customHeight="1" x14ac:dyDescent="0.3">
      <c r="B565" s="683"/>
      <c r="C565" s="683"/>
      <c r="D565" s="39"/>
      <c r="E565" s="683"/>
      <c r="F565" s="683"/>
      <c r="G565" s="683"/>
      <c r="H565" s="683"/>
      <c r="I565" s="683"/>
      <c r="J565" s="683"/>
      <c r="K565" s="683"/>
      <c r="L565" s="683"/>
      <c r="M565" s="683"/>
      <c r="N565" s="683"/>
      <c r="O565" s="683"/>
      <c r="P565" s="683"/>
      <c r="Q565" s="683"/>
    </row>
    <row r="566" spans="2:17" ht="15.75" customHeight="1" x14ac:dyDescent="0.3">
      <c r="B566" s="683"/>
      <c r="C566" s="683"/>
      <c r="D566" s="39"/>
      <c r="E566" s="683"/>
      <c r="F566" s="683"/>
      <c r="G566" s="683"/>
      <c r="H566" s="683"/>
      <c r="I566" s="683"/>
      <c r="J566" s="683"/>
      <c r="K566" s="683"/>
      <c r="L566" s="683"/>
      <c r="M566" s="683"/>
      <c r="N566" s="683"/>
      <c r="O566" s="683"/>
      <c r="P566" s="683"/>
      <c r="Q566" s="683"/>
    </row>
    <row r="567" spans="2:17" ht="15.75" customHeight="1" x14ac:dyDescent="0.3">
      <c r="B567" s="683"/>
      <c r="C567" s="683"/>
      <c r="D567" s="39"/>
      <c r="E567" s="683"/>
      <c r="F567" s="683"/>
      <c r="G567" s="683"/>
      <c r="H567" s="683"/>
      <c r="I567" s="683"/>
      <c r="J567" s="683"/>
      <c r="K567" s="683"/>
      <c r="L567" s="683"/>
      <c r="M567" s="683"/>
      <c r="N567" s="683"/>
      <c r="O567" s="683"/>
      <c r="P567" s="683"/>
      <c r="Q567" s="683"/>
    </row>
    <row r="568" spans="2:17" ht="15.75" customHeight="1" x14ac:dyDescent="0.3">
      <c r="B568" s="683"/>
      <c r="C568" s="683"/>
      <c r="D568" s="39"/>
      <c r="E568" s="683"/>
      <c r="F568" s="683"/>
      <c r="G568" s="683"/>
      <c r="H568" s="683"/>
      <c r="I568" s="683"/>
      <c r="J568" s="683"/>
      <c r="K568" s="683"/>
      <c r="L568" s="683"/>
      <c r="M568" s="683"/>
      <c r="N568" s="683"/>
      <c r="O568" s="683"/>
      <c r="P568" s="683"/>
      <c r="Q568" s="683"/>
    </row>
    <row r="569" spans="2:17" ht="15.75" customHeight="1" x14ac:dyDescent="0.3">
      <c r="B569" s="683"/>
      <c r="C569" s="683"/>
      <c r="D569" s="39"/>
      <c r="E569" s="683"/>
      <c r="F569" s="683"/>
      <c r="G569" s="683"/>
      <c r="H569" s="683"/>
      <c r="I569" s="683"/>
      <c r="J569" s="683"/>
      <c r="K569" s="683"/>
      <c r="L569" s="683"/>
      <c r="M569" s="683"/>
      <c r="N569" s="683"/>
      <c r="O569" s="683"/>
      <c r="P569" s="683"/>
      <c r="Q569" s="683"/>
    </row>
    <row r="570" spans="2:17" ht="15.75" customHeight="1" x14ac:dyDescent="0.3">
      <c r="B570" s="683"/>
      <c r="C570" s="683"/>
      <c r="D570" s="39"/>
      <c r="E570" s="683"/>
      <c r="F570" s="683"/>
      <c r="G570" s="683"/>
      <c r="H570" s="683"/>
      <c r="I570" s="683"/>
      <c r="J570" s="683"/>
      <c r="K570" s="683"/>
      <c r="L570" s="683"/>
      <c r="M570" s="683"/>
      <c r="N570" s="683"/>
      <c r="O570" s="683"/>
      <c r="P570" s="683"/>
      <c r="Q570" s="683"/>
    </row>
    <row r="571" spans="2:17" ht="15.75" customHeight="1" x14ac:dyDescent="0.3">
      <c r="B571" s="683"/>
      <c r="C571" s="683"/>
      <c r="D571" s="39"/>
      <c r="E571" s="683"/>
      <c r="F571" s="683"/>
      <c r="G571" s="683"/>
      <c r="H571" s="683"/>
      <c r="I571" s="683"/>
      <c r="J571" s="683"/>
      <c r="K571" s="683"/>
      <c r="L571" s="683"/>
      <c r="M571" s="683"/>
      <c r="N571" s="683"/>
      <c r="O571" s="683"/>
      <c r="P571" s="683"/>
      <c r="Q571" s="683"/>
    </row>
    <row r="572" spans="2:17" ht="15.75" customHeight="1" x14ac:dyDescent="0.3">
      <c r="B572" s="683"/>
      <c r="C572" s="683"/>
      <c r="D572" s="39"/>
      <c r="E572" s="683"/>
      <c r="F572" s="683"/>
      <c r="G572" s="683"/>
      <c r="H572" s="683"/>
      <c r="I572" s="683"/>
      <c r="J572" s="683"/>
      <c r="K572" s="683"/>
      <c r="L572" s="683"/>
      <c r="M572" s="683"/>
      <c r="N572" s="683"/>
      <c r="O572" s="683"/>
      <c r="P572" s="683"/>
      <c r="Q572" s="683"/>
    </row>
    <row r="573" spans="2:17" ht="15.75" customHeight="1" x14ac:dyDescent="0.3">
      <c r="B573" s="683"/>
      <c r="C573" s="683"/>
      <c r="D573" s="39"/>
      <c r="E573" s="683"/>
      <c r="F573" s="683"/>
      <c r="G573" s="683"/>
      <c r="H573" s="683"/>
      <c r="I573" s="683"/>
      <c r="J573" s="683"/>
      <c r="K573" s="683"/>
      <c r="L573" s="683"/>
      <c r="M573" s="683"/>
      <c r="N573" s="683"/>
      <c r="O573" s="683"/>
      <c r="P573" s="683"/>
      <c r="Q573" s="683"/>
    </row>
    <row r="574" spans="2:17" ht="15.75" customHeight="1" x14ac:dyDescent="0.3">
      <c r="B574" s="683"/>
      <c r="C574" s="683"/>
      <c r="D574" s="39"/>
      <c r="E574" s="683"/>
      <c r="F574" s="683"/>
      <c r="G574" s="683"/>
      <c r="H574" s="683"/>
      <c r="I574" s="683"/>
      <c r="J574" s="683"/>
      <c r="K574" s="683"/>
      <c r="L574" s="683"/>
      <c r="M574" s="683"/>
      <c r="N574" s="683"/>
      <c r="O574" s="683"/>
      <c r="P574" s="683"/>
      <c r="Q574" s="683"/>
    </row>
    <row r="575" spans="2:17" ht="15.75" customHeight="1" x14ac:dyDescent="0.3">
      <c r="B575" s="683"/>
      <c r="C575" s="683"/>
      <c r="D575" s="39"/>
      <c r="E575" s="683"/>
      <c r="F575" s="683"/>
      <c r="G575" s="683"/>
      <c r="H575" s="683"/>
      <c r="I575" s="683"/>
      <c r="J575" s="683"/>
      <c r="K575" s="683"/>
      <c r="L575" s="683"/>
      <c r="M575" s="683"/>
      <c r="N575" s="683"/>
      <c r="O575" s="683"/>
      <c r="P575" s="683"/>
      <c r="Q575" s="683"/>
    </row>
    <row r="576" spans="2:17" ht="15.75" customHeight="1" x14ac:dyDescent="0.3">
      <c r="B576" s="683"/>
      <c r="C576" s="683"/>
      <c r="D576" s="39"/>
      <c r="E576" s="683"/>
      <c r="F576" s="683"/>
      <c r="G576" s="683"/>
      <c r="H576" s="683"/>
      <c r="I576" s="683"/>
      <c r="J576" s="683"/>
      <c r="K576" s="683"/>
      <c r="L576" s="683"/>
      <c r="M576" s="683"/>
      <c r="N576" s="683"/>
      <c r="O576" s="683"/>
      <c r="P576" s="683"/>
      <c r="Q576" s="683"/>
    </row>
    <row r="577" spans="2:17" ht="15.75" customHeight="1" x14ac:dyDescent="0.3">
      <c r="B577" s="683"/>
      <c r="C577" s="683"/>
      <c r="D577" s="39"/>
      <c r="E577" s="683"/>
      <c r="F577" s="683"/>
      <c r="G577" s="683"/>
      <c r="H577" s="683"/>
      <c r="I577" s="683"/>
      <c r="J577" s="683"/>
      <c r="K577" s="683"/>
      <c r="L577" s="683"/>
      <c r="M577" s="683"/>
      <c r="N577" s="683"/>
      <c r="O577" s="683"/>
      <c r="P577" s="683"/>
      <c r="Q577" s="683"/>
    </row>
    <row r="578" spans="2:17" ht="15.75" customHeight="1" x14ac:dyDescent="0.3">
      <c r="B578" s="683"/>
      <c r="C578" s="683"/>
      <c r="D578" s="39"/>
      <c r="E578" s="683"/>
      <c r="F578" s="683"/>
      <c r="G578" s="683"/>
      <c r="H578" s="683"/>
      <c r="I578" s="683"/>
      <c r="J578" s="683"/>
      <c r="K578" s="683"/>
      <c r="L578" s="683"/>
      <c r="M578" s="683"/>
      <c r="N578" s="683"/>
      <c r="O578" s="683"/>
      <c r="P578" s="683"/>
      <c r="Q578" s="683"/>
    </row>
    <row r="579" spans="2:17" ht="15.75" customHeight="1" x14ac:dyDescent="0.3">
      <c r="B579" s="683"/>
      <c r="C579" s="683"/>
      <c r="D579" s="39"/>
      <c r="E579" s="683"/>
      <c r="F579" s="683"/>
      <c r="G579" s="683"/>
      <c r="H579" s="683"/>
      <c r="I579" s="683"/>
      <c r="J579" s="683"/>
      <c r="K579" s="683"/>
      <c r="L579" s="683"/>
      <c r="M579" s="683"/>
      <c r="N579" s="683"/>
      <c r="O579" s="683"/>
      <c r="P579" s="683"/>
      <c r="Q579" s="683"/>
    </row>
    <row r="580" spans="2:17" ht="15.75" customHeight="1" x14ac:dyDescent="0.3">
      <c r="B580" s="683"/>
      <c r="C580" s="683"/>
      <c r="D580" s="39"/>
      <c r="E580" s="683"/>
      <c r="F580" s="683"/>
      <c r="G580" s="683"/>
      <c r="H580" s="683"/>
      <c r="I580" s="683"/>
      <c r="J580" s="683"/>
      <c r="K580" s="683"/>
      <c r="L580" s="683"/>
      <c r="M580" s="683"/>
      <c r="N580" s="683"/>
      <c r="O580" s="683"/>
      <c r="P580" s="683"/>
      <c r="Q580" s="683"/>
    </row>
    <row r="581" spans="2:17" ht="15.75" customHeight="1" x14ac:dyDescent="0.3">
      <c r="B581" s="683"/>
      <c r="C581" s="683"/>
      <c r="D581" s="39"/>
      <c r="E581" s="683"/>
      <c r="F581" s="683"/>
      <c r="G581" s="683"/>
      <c r="H581" s="683"/>
      <c r="I581" s="683"/>
      <c r="J581" s="683"/>
      <c r="K581" s="683"/>
      <c r="L581" s="683"/>
      <c r="M581" s="683"/>
      <c r="N581" s="683"/>
      <c r="O581" s="683"/>
      <c r="P581" s="683"/>
      <c r="Q581" s="683"/>
    </row>
    <row r="582" spans="2:17" ht="15.75" customHeight="1" x14ac:dyDescent="0.3">
      <c r="B582" s="683"/>
      <c r="C582" s="683"/>
      <c r="D582" s="39"/>
      <c r="E582" s="683"/>
      <c r="F582" s="683"/>
      <c r="G582" s="683"/>
      <c r="H582" s="683"/>
      <c r="I582" s="683"/>
      <c r="J582" s="683"/>
      <c r="K582" s="683"/>
      <c r="L582" s="683"/>
      <c r="M582" s="683"/>
      <c r="N582" s="683"/>
      <c r="O582" s="683"/>
      <c r="P582" s="683"/>
      <c r="Q582" s="683"/>
    </row>
    <row r="583" spans="2:17" ht="15.75" customHeight="1" x14ac:dyDescent="0.3">
      <c r="B583" s="683"/>
      <c r="C583" s="683"/>
      <c r="D583" s="39"/>
      <c r="E583" s="683"/>
      <c r="F583" s="683"/>
      <c r="G583" s="683"/>
      <c r="H583" s="683"/>
      <c r="I583" s="683"/>
      <c r="J583" s="683"/>
      <c r="K583" s="683"/>
      <c r="L583" s="683"/>
      <c r="M583" s="683"/>
      <c r="N583" s="683"/>
      <c r="O583" s="683"/>
      <c r="P583" s="683"/>
      <c r="Q583" s="683"/>
    </row>
    <row r="584" spans="2:17" ht="15.75" customHeight="1" x14ac:dyDescent="0.3">
      <c r="B584" s="683"/>
      <c r="C584" s="683"/>
      <c r="D584" s="39"/>
      <c r="E584" s="683"/>
      <c r="F584" s="683"/>
      <c r="G584" s="683"/>
      <c r="H584" s="683"/>
      <c r="I584" s="683"/>
      <c r="J584" s="683"/>
      <c r="K584" s="683"/>
      <c r="L584" s="683"/>
      <c r="M584" s="683"/>
      <c r="N584" s="683"/>
      <c r="O584" s="683"/>
      <c r="P584" s="683"/>
      <c r="Q584" s="683"/>
    </row>
    <row r="585" spans="2:17" ht="15.75" customHeight="1" x14ac:dyDescent="0.3">
      <c r="B585" s="683"/>
      <c r="C585" s="683"/>
      <c r="D585" s="39"/>
      <c r="E585" s="683"/>
      <c r="F585" s="683"/>
      <c r="G585" s="683"/>
      <c r="H585" s="683"/>
      <c r="I585" s="683"/>
      <c r="J585" s="683"/>
      <c r="K585" s="683"/>
      <c r="L585" s="683"/>
      <c r="M585" s="683"/>
      <c r="N585" s="683"/>
      <c r="O585" s="683"/>
      <c r="P585" s="683"/>
      <c r="Q585" s="683"/>
    </row>
    <row r="586" spans="2:17" ht="15.75" customHeight="1" x14ac:dyDescent="0.3">
      <c r="B586" s="683"/>
      <c r="C586" s="683"/>
      <c r="D586" s="39"/>
      <c r="E586" s="683"/>
      <c r="F586" s="683"/>
      <c r="G586" s="683"/>
      <c r="H586" s="683"/>
      <c r="I586" s="683"/>
      <c r="J586" s="683"/>
      <c r="K586" s="683"/>
      <c r="L586" s="683"/>
      <c r="M586" s="683"/>
      <c r="N586" s="683"/>
      <c r="O586" s="683"/>
      <c r="P586" s="683"/>
      <c r="Q586" s="683"/>
    </row>
    <row r="587" spans="2:17" ht="15.75" customHeight="1" x14ac:dyDescent="0.3">
      <c r="B587" s="683"/>
      <c r="C587" s="683"/>
      <c r="D587" s="39"/>
      <c r="E587" s="683"/>
      <c r="F587" s="683"/>
      <c r="G587" s="683"/>
      <c r="H587" s="683"/>
      <c r="I587" s="683"/>
      <c r="J587" s="683"/>
      <c r="K587" s="683"/>
      <c r="L587" s="683"/>
      <c r="M587" s="683"/>
      <c r="N587" s="683"/>
      <c r="O587" s="683"/>
      <c r="P587" s="683"/>
      <c r="Q587" s="683"/>
    </row>
    <row r="588" spans="2:17" ht="15.75" customHeight="1" x14ac:dyDescent="0.3">
      <c r="B588" s="683"/>
      <c r="C588" s="683"/>
      <c r="D588" s="39"/>
      <c r="E588" s="683"/>
      <c r="F588" s="683"/>
      <c r="G588" s="683"/>
      <c r="H588" s="683"/>
      <c r="I588" s="683"/>
      <c r="J588" s="683"/>
      <c r="K588" s="683"/>
      <c r="L588" s="683"/>
      <c r="M588" s="683"/>
      <c r="N588" s="683"/>
      <c r="O588" s="683"/>
      <c r="P588" s="683"/>
      <c r="Q588" s="683"/>
    </row>
    <row r="589" spans="2:17" ht="15.75" customHeight="1" x14ac:dyDescent="0.3">
      <c r="B589" s="683"/>
      <c r="C589" s="683"/>
      <c r="D589" s="39"/>
      <c r="E589" s="683"/>
      <c r="F589" s="683"/>
      <c r="G589" s="683"/>
      <c r="H589" s="683"/>
      <c r="I589" s="683"/>
      <c r="J589" s="683"/>
      <c r="K589" s="683"/>
      <c r="L589" s="683"/>
      <c r="M589" s="683"/>
      <c r="N589" s="683"/>
      <c r="O589" s="683"/>
      <c r="P589" s="683"/>
      <c r="Q589" s="683"/>
    </row>
    <row r="590" spans="2:17" ht="15.75" customHeight="1" x14ac:dyDescent="0.3">
      <c r="B590" s="683"/>
      <c r="C590" s="683"/>
      <c r="D590" s="39"/>
      <c r="E590" s="683"/>
      <c r="F590" s="683"/>
      <c r="G590" s="683"/>
      <c r="H590" s="683"/>
      <c r="I590" s="683"/>
      <c r="J590" s="683"/>
      <c r="K590" s="683"/>
      <c r="L590" s="683"/>
      <c r="M590" s="683"/>
      <c r="N590" s="683"/>
      <c r="O590" s="683"/>
      <c r="P590" s="683"/>
      <c r="Q590" s="683"/>
    </row>
    <row r="591" spans="2:17" ht="15.75" customHeight="1" x14ac:dyDescent="0.3">
      <c r="B591" s="683"/>
      <c r="C591" s="683"/>
      <c r="D591" s="39"/>
      <c r="E591" s="683"/>
      <c r="F591" s="683"/>
      <c r="G591" s="683"/>
      <c r="H591" s="683"/>
      <c r="I591" s="683"/>
      <c r="J591" s="683"/>
      <c r="K591" s="683"/>
      <c r="L591" s="683"/>
      <c r="M591" s="683"/>
      <c r="N591" s="683"/>
      <c r="O591" s="683"/>
      <c r="P591" s="683"/>
      <c r="Q591" s="683"/>
    </row>
    <row r="592" spans="2:17" ht="15.75" customHeight="1" x14ac:dyDescent="0.3">
      <c r="B592" s="683"/>
      <c r="C592" s="683"/>
      <c r="D592" s="39"/>
      <c r="E592" s="683"/>
      <c r="F592" s="683"/>
      <c r="G592" s="683"/>
      <c r="H592" s="683"/>
      <c r="I592" s="683"/>
      <c r="J592" s="683"/>
      <c r="K592" s="683"/>
      <c r="L592" s="683"/>
      <c r="M592" s="683"/>
      <c r="N592" s="683"/>
      <c r="O592" s="683"/>
      <c r="P592" s="683"/>
      <c r="Q592" s="683"/>
    </row>
    <row r="593" spans="2:17" ht="15.75" customHeight="1" x14ac:dyDescent="0.3">
      <c r="B593" s="683"/>
      <c r="C593" s="683"/>
      <c r="D593" s="39"/>
      <c r="E593" s="683"/>
      <c r="F593" s="683"/>
      <c r="G593" s="683"/>
      <c r="H593" s="683"/>
      <c r="I593" s="683"/>
      <c r="J593" s="683"/>
      <c r="K593" s="683"/>
      <c r="L593" s="683"/>
      <c r="M593" s="683"/>
      <c r="N593" s="683"/>
      <c r="O593" s="683"/>
      <c r="P593" s="683"/>
      <c r="Q593" s="683"/>
    </row>
    <row r="594" spans="2:17" ht="15.75" customHeight="1" x14ac:dyDescent="0.3">
      <c r="B594" s="683"/>
      <c r="C594" s="683"/>
      <c r="D594" s="39"/>
      <c r="E594" s="683"/>
      <c r="F594" s="683"/>
      <c r="G594" s="683"/>
      <c r="H594" s="683"/>
      <c r="I594" s="683"/>
      <c r="J594" s="683"/>
      <c r="K594" s="683"/>
      <c r="L594" s="683"/>
      <c r="M594" s="683"/>
      <c r="N594" s="683"/>
      <c r="O594" s="683"/>
      <c r="P594" s="683"/>
      <c r="Q594" s="683"/>
    </row>
    <row r="595" spans="2:17" ht="15.75" customHeight="1" x14ac:dyDescent="0.3">
      <c r="B595" s="683"/>
      <c r="C595" s="683"/>
      <c r="D595" s="39"/>
      <c r="E595" s="683"/>
      <c r="F595" s="683"/>
      <c r="G595" s="683"/>
      <c r="H595" s="683"/>
      <c r="I595" s="683"/>
      <c r="J595" s="683"/>
      <c r="K595" s="683"/>
      <c r="L595" s="683"/>
      <c r="M595" s="683"/>
      <c r="N595" s="683"/>
      <c r="O595" s="683"/>
      <c r="P595" s="683"/>
      <c r="Q595" s="683"/>
    </row>
    <row r="596" spans="2:17" ht="15.75" customHeight="1" x14ac:dyDescent="0.3">
      <c r="B596" s="683"/>
      <c r="C596" s="683"/>
      <c r="D596" s="39"/>
      <c r="E596" s="683"/>
      <c r="F596" s="683"/>
      <c r="G596" s="683"/>
      <c r="H596" s="683"/>
      <c r="I596" s="683"/>
      <c r="J596" s="683"/>
      <c r="K596" s="683"/>
      <c r="L596" s="683"/>
      <c r="M596" s="683"/>
      <c r="N596" s="683"/>
      <c r="O596" s="683"/>
      <c r="P596" s="683"/>
      <c r="Q596" s="683"/>
    </row>
    <row r="597" spans="2:17" ht="15.75" customHeight="1" x14ac:dyDescent="0.3">
      <c r="B597" s="683"/>
      <c r="C597" s="683"/>
      <c r="D597" s="39"/>
      <c r="E597" s="683"/>
      <c r="F597" s="683"/>
      <c r="G597" s="683"/>
      <c r="H597" s="683"/>
      <c r="I597" s="683"/>
      <c r="J597" s="683"/>
      <c r="K597" s="683"/>
      <c r="L597" s="683"/>
      <c r="M597" s="683"/>
      <c r="N597" s="683"/>
      <c r="O597" s="683"/>
      <c r="P597" s="683"/>
      <c r="Q597" s="683"/>
    </row>
    <row r="598" spans="2:17" ht="15.75" customHeight="1" x14ac:dyDescent="0.3">
      <c r="B598" s="683"/>
      <c r="C598" s="683"/>
      <c r="D598" s="39"/>
      <c r="E598" s="683"/>
      <c r="F598" s="683"/>
      <c r="G598" s="683"/>
      <c r="H598" s="683"/>
      <c r="I598" s="683"/>
      <c r="J598" s="683"/>
      <c r="K598" s="683"/>
      <c r="L598" s="683"/>
      <c r="M598" s="683"/>
      <c r="N598" s="683"/>
      <c r="O598" s="683"/>
      <c r="P598" s="683"/>
      <c r="Q598" s="683"/>
    </row>
    <row r="599" spans="2:17" ht="15.75" customHeight="1" x14ac:dyDescent="0.3">
      <c r="B599" s="683"/>
      <c r="C599" s="683"/>
      <c r="D599" s="39"/>
      <c r="E599" s="683"/>
      <c r="F599" s="683"/>
      <c r="G599" s="683"/>
      <c r="H599" s="683"/>
      <c r="I599" s="683"/>
      <c r="J599" s="683"/>
      <c r="K599" s="683"/>
      <c r="L599" s="683"/>
      <c r="M599" s="683"/>
      <c r="N599" s="683"/>
      <c r="O599" s="683"/>
      <c r="P599" s="683"/>
      <c r="Q599" s="683"/>
    </row>
    <row r="600" spans="2:17" ht="15.75" customHeight="1" x14ac:dyDescent="0.3">
      <c r="B600" s="683"/>
      <c r="C600" s="683"/>
      <c r="D600" s="39"/>
      <c r="E600" s="683"/>
      <c r="F600" s="683"/>
      <c r="G600" s="683"/>
      <c r="H600" s="683"/>
      <c r="I600" s="683"/>
      <c r="J600" s="683"/>
      <c r="K600" s="683"/>
      <c r="L600" s="683"/>
      <c r="M600" s="683"/>
      <c r="N600" s="683"/>
      <c r="O600" s="683"/>
      <c r="P600" s="683"/>
      <c r="Q600" s="683"/>
    </row>
    <row r="601" spans="2:17" ht="15.75" customHeight="1" x14ac:dyDescent="0.3">
      <c r="B601" s="683"/>
      <c r="C601" s="683"/>
      <c r="D601" s="39"/>
      <c r="E601" s="683"/>
      <c r="F601" s="683"/>
      <c r="G601" s="683"/>
      <c r="H601" s="683"/>
      <c r="I601" s="683"/>
      <c r="J601" s="683"/>
      <c r="K601" s="683"/>
      <c r="L601" s="683"/>
      <c r="M601" s="683"/>
      <c r="N601" s="683"/>
      <c r="O601" s="683"/>
      <c r="P601" s="683"/>
      <c r="Q601" s="683"/>
    </row>
    <row r="602" spans="2:17" ht="15.75" customHeight="1" x14ac:dyDescent="0.3">
      <c r="B602" s="683"/>
      <c r="C602" s="683"/>
      <c r="D602" s="39"/>
      <c r="E602" s="683"/>
      <c r="F602" s="683"/>
      <c r="G602" s="683"/>
      <c r="H602" s="683"/>
      <c r="I602" s="683"/>
      <c r="J602" s="683"/>
      <c r="K602" s="683"/>
      <c r="L602" s="683"/>
      <c r="M602" s="683"/>
      <c r="N602" s="683"/>
      <c r="O602" s="683"/>
      <c r="P602" s="683"/>
      <c r="Q602" s="683"/>
    </row>
    <row r="603" spans="2:17" ht="15.75" customHeight="1" x14ac:dyDescent="0.3">
      <c r="B603" s="683"/>
      <c r="C603" s="683"/>
      <c r="D603" s="39"/>
      <c r="E603" s="683"/>
      <c r="F603" s="683"/>
      <c r="G603" s="683"/>
      <c r="H603" s="683"/>
      <c r="I603" s="683"/>
      <c r="J603" s="683"/>
      <c r="K603" s="683"/>
      <c r="L603" s="683"/>
      <c r="M603" s="683"/>
      <c r="N603" s="683"/>
      <c r="O603" s="683"/>
      <c r="P603" s="683"/>
      <c r="Q603" s="683"/>
    </row>
    <row r="604" spans="2:17" ht="15.75" customHeight="1" x14ac:dyDescent="0.3">
      <c r="B604" s="683"/>
      <c r="C604" s="683"/>
      <c r="D604" s="39"/>
      <c r="E604" s="683"/>
      <c r="F604" s="683"/>
      <c r="G604" s="683"/>
      <c r="H604" s="683"/>
      <c r="I604" s="683"/>
      <c r="J604" s="683"/>
      <c r="K604" s="683"/>
      <c r="L604" s="683"/>
      <c r="M604" s="683"/>
      <c r="N604" s="683"/>
      <c r="O604" s="683"/>
      <c r="P604" s="683"/>
      <c r="Q604" s="683"/>
    </row>
    <row r="605" spans="2:17" ht="15.75" customHeight="1" x14ac:dyDescent="0.3">
      <c r="B605" s="683"/>
      <c r="C605" s="683"/>
      <c r="D605" s="39"/>
      <c r="E605" s="683"/>
      <c r="F605" s="683"/>
      <c r="G605" s="683"/>
      <c r="H605" s="683"/>
      <c r="I605" s="683"/>
      <c r="J605" s="683"/>
      <c r="K605" s="683"/>
      <c r="L605" s="683"/>
      <c r="M605" s="683"/>
      <c r="N605" s="683"/>
      <c r="O605" s="683"/>
      <c r="P605" s="683"/>
      <c r="Q605" s="683"/>
    </row>
    <row r="606" spans="2:17" ht="15.75" customHeight="1" x14ac:dyDescent="0.3">
      <c r="B606" s="683"/>
      <c r="C606" s="683"/>
      <c r="D606" s="39"/>
      <c r="E606" s="683"/>
      <c r="F606" s="683"/>
      <c r="G606" s="683"/>
      <c r="H606" s="683"/>
      <c r="I606" s="683"/>
      <c r="J606" s="683"/>
      <c r="K606" s="683"/>
      <c r="L606" s="683"/>
      <c r="M606" s="683"/>
      <c r="N606" s="683"/>
      <c r="O606" s="683"/>
      <c r="P606" s="683"/>
      <c r="Q606" s="683"/>
    </row>
    <row r="607" spans="2:17" ht="15.75" customHeight="1" x14ac:dyDescent="0.3">
      <c r="B607" s="683"/>
      <c r="C607" s="683"/>
      <c r="D607" s="39"/>
      <c r="E607" s="683"/>
      <c r="F607" s="683"/>
      <c r="G607" s="683"/>
      <c r="H607" s="683"/>
      <c r="I607" s="683"/>
      <c r="J607" s="683"/>
      <c r="K607" s="683"/>
      <c r="L607" s="683"/>
      <c r="M607" s="683"/>
      <c r="N607" s="683"/>
      <c r="O607" s="683"/>
      <c r="P607" s="683"/>
      <c r="Q607" s="683"/>
    </row>
    <row r="608" spans="2:17" ht="15.75" customHeight="1" x14ac:dyDescent="0.3">
      <c r="B608" s="683"/>
      <c r="C608" s="683"/>
      <c r="D608" s="39"/>
      <c r="E608" s="683"/>
      <c r="F608" s="683"/>
      <c r="G608" s="683"/>
      <c r="H608" s="683"/>
      <c r="I608" s="683"/>
      <c r="J608" s="683"/>
      <c r="K608" s="683"/>
      <c r="L608" s="683"/>
      <c r="M608" s="683"/>
      <c r="N608" s="683"/>
      <c r="O608" s="683"/>
      <c r="P608" s="683"/>
      <c r="Q608" s="683"/>
    </row>
    <row r="609" spans="2:17" ht="15.75" customHeight="1" x14ac:dyDescent="0.3">
      <c r="B609" s="683"/>
      <c r="C609" s="683"/>
      <c r="D609" s="39"/>
      <c r="E609" s="683"/>
      <c r="F609" s="683"/>
      <c r="G609" s="683"/>
      <c r="H609" s="683"/>
      <c r="I609" s="683"/>
      <c r="J609" s="683"/>
      <c r="K609" s="683"/>
      <c r="L609" s="683"/>
      <c r="M609" s="683"/>
      <c r="N609" s="683"/>
      <c r="O609" s="683"/>
      <c r="P609" s="683"/>
      <c r="Q609" s="683"/>
    </row>
    <row r="610" spans="2:17" ht="15.75" customHeight="1" x14ac:dyDescent="0.3">
      <c r="B610" s="683"/>
      <c r="C610" s="683"/>
      <c r="D610" s="39"/>
      <c r="E610" s="683"/>
      <c r="F610" s="683"/>
      <c r="G610" s="683"/>
      <c r="H610" s="683"/>
      <c r="I610" s="683"/>
      <c r="J610" s="683"/>
      <c r="K610" s="683"/>
      <c r="L610" s="683"/>
      <c r="M610" s="683"/>
      <c r="N610" s="683"/>
      <c r="O610" s="683"/>
      <c r="P610" s="683"/>
      <c r="Q610" s="683"/>
    </row>
    <row r="611" spans="2:17" ht="15.75" customHeight="1" x14ac:dyDescent="0.3">
      <c r="B611" s="683"/>
      <c r="C611" s="683"/>
      <c r="D611" s="39"/>
      <c r="E611" s="683"/>
      <c r="F611" s="683"/>
      <c r="G611" s="683"/>
      <c r="H611" s="683"/>
      <c r="I611" s="683"/>
      <c r="J611" s="683"/>
      <c r="K611" s="683"/>
      <c r="L611" s="683"/>
      <c r="M611" s="683"/>
      <c r="N611" s="683"/>
      <c r="O611" s="683"/>
      <c r="P611" s="683"/>
      <c r="Q611" s="683"/>
    </row>
    <row r="612" spans="2:17" ht="15.75" customHeight="1" x14ac:dyDescent="0.3">
      <c r="B612" s="683"/>
      <c r="C612" s="683"/>
      <c r="D612" s="39"/>
      <c r="E612" s="683"/>
      <c r="F612" s="683"/>
      <c r="G612" s="683"/>
      <c r="H612" s="683"/>
      <c r="I612" s="683"/>
      <c r="J612" s="683"/>
      <c r="K612" s="683"/>
      <c r="L612" s="683"/>
      <c r="M612" s="683"/>
      <c r="N612" s="683"/>
      <c r="O612" s="683"/>
      <c r="P612" s="683"/>
      <c r="Q612" s="683"/>
    </row>
    <row r="613" spans="2:17" ht="15.75" customHeight="1" x14ac:dyDescent="0.3">
      <c r="B613" s="683"/>
      <c r="C613" s="683"/>
      <c r="D613" s="39"/>
      <c r="E613" s="683"/>
      <c r="F613" s="683"/>
      <c r="G613" s="683"/>
      <c r="H613" s="683"/>
      <c r="I613" s="683"/>
      <c r="J613" s="683"/>
      <c r="K613" s="683"/>
      <c r="L613" s="683"/>
      <c r="M613" s="683"/>
      <c r="N613" s="683"/>
      <c r="O613" s="683"/>
      <c r="P613" s="683"/>
      <c r="Q613" s="683"/>
    </row>
    <row r="614" spans="2:17" ht="15.75" customHeight="1" x14ac:dyDescent="0.3">
      <c r="B614" s="683"/>
      <c r="C614" s="683"/>
      <c r="D614" s="39"/>
      <c r="E614" s="683"/>
      <c r="F614" s="683"/>
      <c r="G614" s="683"/>
      <c r="H614" s="683"/>
      <c r="I614" s="683"/>
      <c r="J614" s="683"/>
      <c r="K614" s="683"/>
      <c r="L614" s="683"/>
      <c r="M614" s="683"/>
      <c r="N614" s="683"/>
      <c r="O614" s="683"/>
      <c r="P614" s="683"/>
      <c r="Q614" s="683"/>
    </row>
    <row r="615" spans="2:17" ht="15.75" customHeight="1" x14ac:dyDescent="0.3">
      <c r="B615" s="683"/>
      <c r="C615" s="683"/>
      <c r="D615" s="39"/>
      <c r="E615" s="683"/>
      <c r="F615" s="683"/>
      <c r="G615" s="683"/>
      <c r="H615" s="683"/>
      <c r="I615" s="683"/>
      <c r="J615" s="683"/>
      <c r="K615" s="683"/>
      <c r="L615" s="683"/>
      <c r="M615" s="683"/>
      <c r="N615" s="683"/>
      <c r="O615" s="683"/>
      <c r="P615" s="683"/>
      <c r="Q615" s="683"/>
    </row>
    <row r="616" spans="2:17" ht="15.75" customHeight="1" x14ac:dyDescent="0.3">
      <c r="B616" s="683"/>
      <c r="C616" s="683"/>
      <c r="D616" s="39"/>
      <c r="E616" s="683"/>
      <c r="F616" s="683"/>
      <c r="G616" s="683"/>
      <c r="H616" s="683"/>
      <c r="I616" s="683"/>
      <c r="J616" s="683"/>
      <c r="K616" s="683"/>
      <c r="L616" s="683"/>
      <c r="M616" s="683"/>
      <c r="N616" s="683"/>
      <c r="O616" s="683"/>
      <c r="P616" s="683"/>
      <c r="Q616" s="683"/>
    </row>
    <row r="617" spans="2:17" ht="15.75" customHeight="1" x14ac:dyDescent="0.3">
      <c r="B617" s="683"/>
      <c r="C617" s="683"/>
      <c r="D617" s="39"/>
      <c r="E617" s="683"/>
      <c r="F617" s="683"/>
      <c r="G617" s="683"/>
      <c r="H617" s="683"/>
      <c r="I617" s="683"/>
      <c r="J617" s="683"/>
      <c r="K617" s="683"/>
      <c r="L617" s="683"/>
      <c r="M617" s="683"/>
      <c r="N617" s="683"/>
      <c r="O617" s="683"/>
      <c r="P617" s="683"/>
      <c r="Q617" s="683"/>
    </row>
    <row r="618" spans="2:17" ht="15.75" customHeight="1" x14ac:dyDescent="0.3">
      <c r="B618" s="683"/>
      <c r="C618" s="683"/>
      <c r="D618" s="39"/>
      <c r="E618" s="683"/>
      <c r="F618" s="683"/>
      <c r="G618" s="683"/>
      <c r="H618" s="683"/>
      <c r="I618" s="683"/>
      <c r="J618" s="683"/>
      <c r="K618" s="683"/>
      <c r="L618" s="683"/>
      <c r="M618" s="683"/>
      <c r="N618" s="683"/>
      <c r="O618" s="683"/>
      <c r="P618" s="683"/>
      <c r="Q618" s="683"/>
    </row>
    <row r="619" spans="2:17" ht="15.75" customHeight="1" x14ac:dyDescent="0.3">
      <c r="B619" s="683"/>
      <c r="C619" s="683"/>
      <c r="D619" s="39"/>
      <c r="E619" s="683"/>
      <c r="F619" s="683"/>
      <c r="G619" s="683"/>
      <c r="H619" s="683"/>
      <c r="I619" s="683"/>
      <c r="J619" s="683"/>
      <c r="K619" s="683"/>
      <c r="L619" s="683"/>
      <c r="M619" s="683"/>
      <c r="N619" s="683"/>
      <c r="O619" s="683"/>
      <c r="P619" s="683"/>
      <c r="Q619" s="683"/>
    </row>
    <row r="620" spans="2:17" ht="15" customHeight="1" x14ac:dyDescent="0.3">
      <c r="B620" s="683"/>
      <c r="C620" s="683"/>
      <c r="D620" s="39"/>
      <c r="E620" s="683"/>
      <c r="F620" s="683"/>
    </row>
    <row r="621" spans="2:17" ht="15" customHeight="1" x14ac:dyDescent="0.3">
      <c r="B621" s="683"/>
      <c r="C621" s="683"/>
      <c r="D621" s="39"/>
      <c r="E621" s="683"/>
      <c r="F621" s="683"/>
    </row>
    <row r="622" spans="2:17" ht="15" customHeight="1" x14ac:dyDescent="0.3">
      <c r="B622" s="683"/>
      <c r="C622" s="683"/>
      <c r="D622" s="39"/>
    </row>
    <row r="623" spans="2:17" ht="15" customHeight="1" x14ac:dyDescent="0.3">
      <c r="B623" s="683"/>
      <c r="C623" s="683"/>
      <c r="D623" s="39"/>
    </row>
    <row r="624" spans="2:17" ht="15" customHeight="1" x14ac:dyDescent="0.3">
      <c r="B624" s="683"/>
      <c r="C624" s="683"/>
      <c r="D624" s="39"/>
    </row>
    <row r="625" spans="2:4" ht="15" customHeight="1" x14ac:dyDescent="0.3">
      <c r="B625" s="683"/>
      <c r="C625" s="683"/>
      <c r="D625" s="39"/>
    </row>
    <row r="626" spans="2:4" ht="15" customHeight="1" x14ac:dyDescent="0.3">
      <c r="B626" s="683"/>
      <c r="C626" s="683"/>
      <c r="D626" s="39"/>
    </row>
    <row r="627" spans="2:4" ht="15" customHeight="1" x14ac:dyDescent="0.3">
      <c r="B627" s="683"/>
      <c r="C627" s="683"/>
      <c r="D627" s="39"/>
    </row>
    <row r="628" spans="2:4" ht="15" customHeight="1" x14ac:dyDescent="0.3">
      <c r="B628" s="683"/>
      <c r="C628" s="683"/>
      <c r="D628" s="39"/>
    </row>
    <row r="629" spans="2:4" ht="15" customHeight="1" x14ac:dyDescent="0.3">
      <c r="B629" s="683"/>
      <c r="C629" s="683"/>
      <c r="D629" s="39"/>
    </row>
    <row r="630" spans="2:4" ht="15" customHeight="1" x14ac:dyDescent="0.3">
      <c r="B630" s="683"/>
      <c r="C630" s="683"/>
      <c r="D630" s="39"/>
    </row>
    <row r="631" spans="2:4" ht="15" customHeight="1" x14ac:dyDescent="0.3">
      <c r="B631" s="683"/>
      <c r="C631" s="683"/>
      <c r="D631" s="39"/>
    </row>
    <row r="632" spans="2:4" ht="15" customHeight="1" x14ac:dyDescent="0.3">
      <c r="B632" s="683"/>
      <c r="C632" s="683"/>
      <c r="D632" s="39"/>
    </row>
    <row r="633" spans="2:4" ht="15" customHeight="1" x14ac:dyDescent="0.3">
      <c r="B633" s="683"/>
      <c r="C633" s="683"/>
      <c r="D633" s="39"/>
    </row>
    <row r="634" spans="2:4" ht="15" customHeight="1" x14ac:dyDescent="0.3">
      <c r="B634" s="683"/>
      <c r="C634" s="683"/>
      <c r="D634" s="39"/>
    </row>
    <row r="635" spans="2:4" ht="15" customHeight="1" x14ac:dyDescent="0.3">
      <c r="B635" s="683"/>
      <c r="C635" s="683"/>
      <c r="D635" s="39"/>
    </row>
    <row r="636" spans="2:4" ht="15" customHeight="1" x14ac:dyDescent="0.3">
      <c r="B636" s="683"/>
      <c r="C636" s="683"/>
      <c r="D636" s="39"/>
    </row>
    <row r="637" spans="2:4" ht="15" customHeight="1" x14ac:dyDescent="0.3">
      <c r="B637" s="683"/>
      <c r="C637" s="683"/>
      <c r="D637" s="39"/>
    </row>
    <row r="638" spans="2:4" ht="15" customHeight="1" x14ac:dyDescent="0.3">
      <c r="B638" s="683"/>
      <c r="C638" s="683"/>
      <c r="D638" s="39"/>
    </row>
    <row r="639" spans="2:4" ht="15" customHeight="1" x14ac:dyDescent="0.3">
      <c r="B639" s="683"/>
      <c r="C639" s="683"/>
      <c r="D639" s="39"/>
    </row>
    <row r="640" spans="2:4" ht="15" customHeight="1" x14ac:dyDescent="0.3">
      <c r="B640" s="683"/>
      <c r="C640" s="683"/>
      <c r="D640" s="39"/>
    </row>
    <row r="641" spans="2:4" ht="15" customHeight="1" x14ac:dyDescent="0.3">
      <c r="B641" s="683"/>
      <c r="C641" s="683"/>
      <c r="D641" s="39"/>
    </row>
    <row r="642" spans="2:4" ht="15" customHeight="1" x14ac:dyDescent="0.3">
      <c r="B642" s="683"/>
      <c r="C642" s="683"/>
      <c r="D642" s="39"/>
    </row>
    <row r="643" spans="2:4" ht="15" customHeight="1" x14ac:dyDescent="0.3">
      <c r="B643" s="683"/>
      <c r="C643" s="683"/>
      <c r="D643" s="39"/>
    </row>
    <row r="644" spans="2:4" ht="15" customHeight="1" x14ac:dyDescent="0.3">
      <c r="B644" s="683"/>
      <c r="C644" s="683"/>
      <c r="D644" s="39"/>
    </row>
    <row r="645" spans="2:4" ht="15" customHeight="1" x14ac:dyDescent="0.3">
      <c r="B645" s="683"/>
      <c r="C645" s="683"/>
      <c r="D645" s="39"/>
    </row>
    <row r="646" spans="2:4" ht="15" customHeight="1" x14ac:dyDescent="0.3">
      <c r="B646" s="683"/>
      <c r="C646" s="683"/>
      <c r="D646" s="39"/>
    </row>
    <row r="647" spans="2:4" ht="15" customHeight="1" x14ac:dyDescent="0.3">
      <c r="B647" s="683"/>
      <c r="C647" s="683"/>
      <c r="D647" s="39"/>
    </row>
    <row r="648" spans="2:4" ht="15" customHeight="1" x14ac:dyDescent="0.3">
      <c r="B648" s="683"/>
      <c r="C648" s="683"/>
      <c r="D648" s="39"/>
    </row>
    <row r="649" spans="2:4" ht="15" customHeight="1" x14ac:dyDescent="0.3">
      <c r="B649" s="683"/>
      <c r="C649" s="683"/>
      <c r="D649" s="39"/>
    </row>
    <row r="650" spans="2:4" ht="15" customHeight="1" x14ac:dyDescent="0.3">
      <c r="B650" s="683"/>
      <c r="C650" s="683"/>
      <c r="D650" s="39"/>
    </row>
    <row r="651" spans="2:4" ht="15" customHeight="1" x14ac:dyDescent="0.3">
      <c r="B651" s="683"/>
      <c r="C651" s="683"/>
      <c r="D651" s="39"/>
    </row>
    <row r="652" spans="2:4" ht="15" customHeight="1" x14ac:dyDescent="0.3">
      <c r="B652" s="683"/>
      <c r="C652" s="683"/>
      <c r="D652" s="39"/>
    </row>
    <row r="653" spans="2:4" ht="15" customHeight="1" x14ac:dyDescent="0.3">
      <c r="B653" s="683"/>
      <c r="C653" s="683"/>
      <c r="D653" s="39"/>
    </row>
    <row r="654" spans="2:4" ht="15" customHeight="1" x14ac:dyDescent="0.3">
      <c r="B654" s="683"/>
      <c r="C654" s="683"/>
      <c r="D654" s="39"/>
    </row>
    <row r="655" spans="2:4" ht="15" customHeight="1" x14ac:dyDescent="0.3">
      <c r="B655" s="683"/>
      <c r="C655" s="683"/>
      <c r="D655" s="39"/>
    </row>
    <row r="656" spans="2:4" ht="15" customHeight="1" x14ac:dyDescent="0.3">
      <c r="B656" s="683"/>
      <c r="C656" s="683"/>
      <c r="D656" s="39"/>
    </row>
    <row r="657" spans="2:4" ht="15" customHeight="1" x14ac:dyDescent="0.3">
      <c r="B657" s="683"/>
      <c r="C657" s="683"/>
      <c r="D657" s="39"/>
    </row>
    <row r="658" spans="2:4" ht="15" customHeight="1" x14ac:dyDescent="0.3">
      <c r="B658" s="683"/>
      <c r="C658" s="683"/>
      <c r="D658" s="39"/>
    </row>
    <row r="659" spans="2:4" ht="15" customHeight="1" x14ac:dyDescent="0.3">
      <c r="B659" s="683"/>
      <c r="C659" s="683"/>
      <c r="D659" s="39"/>
    </row>
    <row r="660" spans="2:4" ht="15" customHeight="1" x14ac:dyDescent="0.3">
      <c r="B660" s="683"/>
      <c r="C660" s="683"/>
      <c r="D660" s="39"/>
    </row>
    <row r="661" spans="2:4" ht="15" customHeight="1" x14ac:dyDescent="0.3">
      <c r="B661" s="683"/>
      <c r="C661" s="683"/>
      <c r="D661" s="39"/>
    </row>
    <row r="662" spans="2:4" ht="15" customHeight="1" x14ac:dyDescent="0.3">
      <c r="B662" s="683"/>
      <c r="C662" s="683"/>
      <c r="D662" s="39"/>
    </row>
    <row r="663" spans="2:4" ht="15" customHeight="1" x14ac:dyDescent="0.3">
      <c r="B663" s="683"/>
      <c r="C663" s="683"/>
      <c r="D663" s="39"/>
    </row>
    <row r="664" spans="2:4" ht="15" customHeight="1" x14ac:dyDescent="0.3">
      <c r="B664" s="683"/>
      <c r="C664" s="683"/>
      <c r="D664" s="39"/>
    </row>
    <row r="665" spans="2:4" ht="15" customHeight="1" x14ac:dyDescent="0.3">
      <c r="B665" s="683"/>
      <c r="C665" s="683"/>
      <c r="D665" s="39"/>
    </row>
    <row r="666" spans="2:4" ht="15" customHeight="1" x14ac:dyDescent="0.3">
      <c r="B666" s="683"/>
      <c r="C666" s="683"/>
      <c r="D666" s="39"/>
    </row>
    <row r="667" spans="2:4" ht="15" customHeight="1" x14ac:dyDescent="0.3">
      <c r="B667" s="683"/>
      <c r="C667" s="683"/>
      <c r="D667" s="39"/>
    </row>
    <row r="668" spans="2:4" ht="15" customHeight="1" x14ac:dyDescent="0.3">
      <c r="B668" s="683"/>
      <c r="C668" s="683"/>
      <c r="D668" s="39"/>
    </row>
    <row r="669" spans="2:4" ht="15" customHeight="1" x14ac:dyDescent="0.3">
      <c r="B669" s="683"/>
      <c r="C669" s="683"/>
      <c r="D669" s="39"/>
    </row>
    <row r="670" spans="2:4" ht="15" customHeight="1" x14ac:dyDescent="0.3">
      <c r="B670" s="683"/>
      <c r="C670" s="683"/>
      <c r="D670" s="39"/>
    </row>
    <row r="671" spans="2:4" ht="15" customHeight="1" x14ac:dyDescent="0.3">
      <c r="B671" s="683"/>
      <c r="C671" s="683"/>
      <c r="D671" s="39"/>
    </row>
    <row r="672" spans="2:4" ht="15" customHeight="1" x14ac:dyDescent="0.3">
      <c r="B672" s="683"/>
      <c r="C672" s="683"/>
      <c r="D672" s="39"/>
    </row>
    <row r="673" spans="2:4" ht="15" customHeight="1" x14ac:dyDescent="0.3">
      <c r="B673" s="683"/>
      <c r="C673" s="683"/>
      <c r="D673" s="39"/>
    </row>
    <row r="674" spans="2:4" ht="15" customHeight="1" x14ac:dyDescent="0.3">
      <c r="B674" s="683"/>
      <c r="C674" s="683"/>
      <c r="D674" s="39"/>
    </row>
    <row r="675" spans="2:4" ht="15" customHeight="1" x14ac:dyDescent="0.3">
      <c r="B675" s="683"/>
      <c r="C675" s="683"/>
      <c r="D675" s="39"/>
    </row>
    <row r="676" spans="2:4" ht="15" customHeight="1" x14ac:dyDescent="0.3">
      <c r="B676" s="683"/>
      <c r="C676" s="683"/>
      <c r="D676" s="39"/>
    </row>
    <row r="677" spans="2:4" ht="15" customHeight="1" x14ac:dyDescent="0.3">
      <c r="B677" s="683"/>
      <c r="C677" s="683"/>
      <c r="D677" s="39"/>
    </row>
    <row r="678" spans="2:4" ht="15" customHeight="1" x14ac:dyDescent="0.3">
      <c r="B678" s="683"/>
      <c r="C678" s="683"/>
      <c r="D678" s="39"/>
    </row>
    <row r="679" spans="2:4" ht="15" customHeight="1" x14ac:dyDescent="0.3">
      <c r="B679" s="683"/>
      <c r="C679" s="683"/>
      <c r="D679" s="39"/>
    </row>
    <row r="680" spans="2:4" ht="15" customHeight="1" x14ac:dyDescent="0.3">
      <c r="B680" s="683"/>
      <c r="C680" s="683"/>
      <c r="D680" s="39"/>
    </row>
    <row r="681" spans="2:4" ht="15" customHeight="1" x14ac:dyDescent="0.3">
      <c r="B681" s="683"/>
      <c r="C681" s="683"/>
      <c r="D681" s="39"/>
    </row>
    <row r="682" spans="2:4" ht="15" customHeight="1" x14ac:dyDescent="0.3">
      <c r="B682" s="683"/>
      <c r="C682" s="683"/>
      <c r="D682" s="39"/>
    </row>
    <row r="683" spans="2:4" ht="15" customHeight="1" x14ac:dyDescent="0.3">
      <c r="B683" s="683"/>
      <c r="C683" s="683"/>
      <c r="D683" s="39"/>
    </row>
    <row r="684" spans="2:4" ht="15" customHeight="1" x14ac:dyDescent="0.3">
      <c r="B684" s="683"/>
      <c r="C684" s="683"/>
      <c r="D684" s="39"/>
    </row>
    <row r="685" spans="2:4" ht="15" customHeight="1" x14ac:dyDescent="0.3">
      <c r="B685" s="683"/>
      <c r="C685" s="683"/>
      <c r="D685" s="39"/>
    </row>
    <row r="686" spans="2:4" ht="15" customHeight="1" x14ac:dyDescent="0.3">
      <c r="B686" s="683"/>
      <c r="C686" s="683"/>
      <c r="D686" s="39"/>
    </row>
    <row r="687" spans="2:4" ht="15" customHeight="1" x14ac:dyDescent="0.3">
      <c r="B687" s="683"/>
      <c r="C687" s="683"/>
      <c r="D687" s="39"/>
    </row>
  </sheetData>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6EB7"/>
  </sheetPr>
  <dimension ref="A1:AA998"/>
  <sheetViews>
    <sheetView showGridLines="0" zoomScaleNormal="100" workbookViewId="0">
      <selection activeCell="B44" sqref="B44"/>
    </sheetView>
  </sheetViews>
  <sheetFormatPr defaultColWidth="11.26953125" defaultRowHeight="15" customHeight="1" x14ac:dyDescent="0.25"/>
  <cols>
    <col min="1" max="1" width="8.7265625" customWidth="1"/>
    <col min="2" max="2" width="34.453125" customWidth="1"/>
    <col min="3" max="3" width="5.26953125" customWidth="1"/>
    <col min="4" max="4" width="6.54296875" bestFit="1" customWidth="1"/>
    <col min="5" max="5" width="8.1796875" bestFit="1" customWidth="1"/>
    <col min="6" max="6" width="4.81640625" bestFit="1" customWidth="1"/>
    <col min="7" max="7" width="4.26953125" customWidth="1"/>
    <col min="8" max="8" width="6.54296875" customWidth="1"/>
    <col min="9" max="9" width="6.54296875" bestFit="1" customWidth="1"/>
    <col min="10" max="10" width="8.1796875" bestFit="1" customWidth="1"/>
    <col min="11" max="11" width="4.81640625" bestFit="1" customWidth="1"/>
    <col min="12" max="12" width="4.26953125" customWidth="1"/>
    <col min="13" max="13" width="5.7265625" customWidth="1"/>
    <col min="14" max="14" width="6.54296875" bestFit="1" customWidth="1"/>
    <col min="15" max="15" width="8.1796875" bestFit="1" customWidth="1"/>
    <col min="16" max="16" width="4.81640625" bestFit="1" customWidth="1"/>
    <col min="17" max="17" width="5.81640625" customWidth="1"/>
    <col min="18" max="23" width="6.54296875" customWidth="1"/>
    <col min="24" max="27" width="6.453125" customWidth="1"/>
  </cols>
  <sheetData>
    <row r="1" spans="1:27" ht="15.75" customHeight="1" x14ac:dyDescent="0.3">
      <c r="B1" s="1"/>
      <c r="C1" s="1"/>
      <c r="D1" s="1"/>
      <c r="E1" s="1"/>
      <c r="F1" s="1"/>
      <c r="G1" s="1"/>
      <c r="H1" s="1"/>
      <c r="I1" s="1"/>
      <c r="J1" s="1"/>
      <c r="K1" s="1"/>
      <c r="L1" s="1"/>
      <c r="M1" s="1"/>
      <c r="N1" s="1"/>
      <c r="O1" s="1"/>
      <c r="P1" s="1"/>
      <c r="Q1" s="1"/>
      <c r="R1" s="1"/>
      <c r="S1" s="1"/>
      <c r="T1" s="1"/>
      <c r="U1" s="1"/>
      <c r="V1" s="1"/>
      <c r="W1" s="1"/>
      <c r="X1" s="1"/>
      <c r="Y1" s="1"/>
      <c r="Z1" s="1"/>
      <c r="AA1" s="1"/>
    </row>
    <row r="2" spans="1:27" ht="25.05" customHeight="1" x14ac:dyDescent="0.65">
      <c r="B2" s="278" t="s">
        <v>0</v>
      </c>
      <c r="C2" s="1"/>
      <c r="D2" s="1"/>
      <c r="E2" s="1"/>
      <c r="F2" s="1"/>
      <c r="G2" s="1"/>
      <c r="H2" s="1"/>
      <c r="I2" s="1"/>
      <c r="J2" s="1"/>
      <c r="K2" s="1"/>
      <c r="L2" s="1"/>
      <c r="M2" s="1"/>
      <c r="N2" s="1"/>
      <c r="O2" s="1"/>
      <c r="P2" s="1"/>
      <c r="Q2" s="1"/>
      <c r="R2" s="1"/>
      <c r="S2" s="1"/>
      <c r="T2" s="1"/>
      <c r="U2" s="1"/>
      <c r="V2" s="1"/>
      <c r="W2" s="1"/>
      <c r="X2" s="1"/>
      <c r="Y2" s="1"/>
      <c r="Z2" s="1"/>
      <c r="AA2" s="1"/>
    </row>
    <row r="3" spans="1:27" ht="18.600000000000001" thickBot="1" x14ac:dyDescent="0.4">
      <c r="B3" s="4"/>
      <c r="X3" s="1"/>
      <c r="Y3" s="1"/>
      <c r="Z3" s="1"/>
      <c r="AA3" s="1"/>
    </row>
    <row r="4" spans="1:27" ht="20.399999999999999" thickBot="1" x14ac:dyDescent="0.45">
      <c r="B4" s="372"/>
      <c r="C4" s="245" t="s">
        <v>1</v>
      </c>
      <c r="D4" s="245"/>
      <c r="E4" s="245"/>
      <c r="F4" s="245"/>
      <c r="G4" s="245"/>
      <c r="H4" s="245" t="s">
        <v>362</v>
      </c>
      <c r="I4" s="245"/>
      <c r="J4" s="246"/>
      <c r="K4" s="246"/>
      <c r="L4" s="246"/>
      <c r="M4" s="246" t="s">
        <v>363</v>
      </c>
      <c r="N4" s="246"/>
      <c r="O4" s="246"/>
      <c r="P4" s="379"/>
      <c r="X4" s="1"/>
      <c r="Y4" s="1"/>
      <c r="Z4" s="1"/>
      <c r="AA4" s="1"/>
    </row>
    <row r="5" spans="1:27" ht="18.600000000000001" thickTop="1" thickBot="1" x14ac:dyDescent="0.4">
      <c r="B5" s="256" t="s">
        <v>4</v>
      </c>
      <c r="C5" s="256" t="s">
        <v>5</v>
      </c>
      <c r="D5" s="256" t="s">
        <v>6</v>
      </c>
      <c r="E5" s="256" t="s">
        <v>7</v>
      </c>
      <c r="F5" s="256" t="s">
        <v>8</v>
      </c>
      <c r="G5" s="256"/>
      <c r="H5" s="256" t="s">
        <v>5</v>
      </c>
      <c r="I5" s="256" t="s">
        <v>6</v>
      </c>
      <c r="J5" s="256" t="s">
        <v>7</v>
      </c>
      <c r="K5" s="256" t="s">
        <v>8</v>
      </c>
      <c r="L5" s="257"/>
      <c r="M5" s="256" t="s">
        <v>5</v>
      </c>
      <c r="N5" s="256" t="s">
        <v>6</v>
      </c>
      <c r="O5" s="256" t="s">
        <v>7</v>
      </c>
      <c r="P5" s="380" t="s">
        <v>8</v>
      </c>
      <c r="X5" s="1"/>
      <c r="Y5" s="1"/>
      <c r="Z5" s="1"/>
      <c r="AA5" s="1"/>
    </row>
    <row r="6" spans="1:27" ht="18.600000000000001" thickTop="1" x14ac:dyDescent="0.35">
      <c r="A6" s="378"/>
      <c r="B6" s="371" t="s">
        <v>9</v>
      </c>
      <c r="C6" s="613"/>
      <c r="D6" s="613"/>
      <c r="E6" s="613"/>
      <c r="F6" s="613"/>
      <c r="G6" s="247"/>
      <c r="H6" s="612"/>
      <c r="I6" s="612"/>
      <c r="J6" s="612"/>
      <c r="K6" s="612"/>
      <c r="L6" s="247"/>
      <c r="M6" s="610"/>
      <c r="N6" s="610"/>
      <c r="O6" s="610"/>
      <c r="P6" s="611"/>
      <c r="X6" s="1"/>
      <c r="Y6" s="1"/>
      <c r="Z6" s="1"/>
      <c r="AA6" s="1"/>
    </row>
    <row r="7" spans="1:27" ht="18" x14ac:dyDescent="0.35">
      <c r="A7" s="378"/>
      <c r="B7" s="373" t="s">
        <v>10</v>
      </c>
      <c r="C7" s="613"/>
      <c r="D7" s="613"/>
      <c r="E7" s="613"/>
      <c r="F7" s="613"/>
      <c r="G7" s="247"/>
      <c r="H7" s="612"/>
      <c r="I7" s="612"/>
      <c r="J7" s="612"/>
      <c r="K7" s="612"/>
      <c r="L7" s="247"/>
      <c r="M7" s="610"/>
      <c r="N7" s="610"/>
      <c r="O7" s="610"/>
      <c r="P7" s="611"/>
      <c r="X7" s="1"/>
      <c r="Y7" s="1"/>
      <c r="Z7" s="1"/>
      <c r="AA7" s="1"/>
    </row>
    <row r="8" spans="1:27" ht="18" x14ac:dyDescent="0.35">
      <c r="A8" s="378"/>
      <c r="B8" s="373" t="s">
        <v>436</v>
      </c>
      <c r="C8" s="613"/>
      <c r="D8" s="613"/>
      <c r="E8" s="613"/>
      <c r="F8" s="613"/>
      <c r="G8" s="247"/>
      <c r="H8" s="612"/>
      <c r="I8" s="612"/>
      <c r="J8" s="612"/>
      <c r="K8" s="612"/>
      <c r="L8" s="247"/>
      <c r="M8" s="610"/>
      <c r="N8" s="610"/>
      <c r="O8" s="610"/>
      <c r="P8" s="611"/>
      <c r="X8" s="1"/>
      <c r="Y8" s="1"/>
      <c r="Z8" s="1"/>
      <c r="AA8" s="1"/>
    </row>
    <row r="9" spans="1:27" ht="18" x14ac:dyDescent="0.35">
      <c r="A9" s="378"/>
      <c r="B9" s="373" t="s">
        <v>375</v>
      </c>
      <c r="C9" s="613"/>
      <c r="D9" s="613"/>
      <c r="E9" s="613"/>
      <c r="F9" s="613"/>
      <c r="G9" s="247"/>
      <c r="H9" s="612"/>
      <c r="I9" s="612"/>
      <c r="J9" s="612"/>
      <c r="K9" s="612"/>
      <c r="L9" s="247"/>
      <c r="M9" s="610"/>
      <c r="N9" s="610"/>
      <c r="O9" s="610"/>
      <c r="P9" s="611"/>
      <c r="X9" s="1"/>
      <c r="Y9" s="1"/>
      <c r="Z9" s="1"/>
      <c r="AA9" s="1"/>
    </row>
    <row r="10" spans="1:27" ht="18" x14ac:dyDescent="0.35">
      <c r="A10" s="378"/>
      <c r="B10" s="374" t="s">
        <v>11</v>
      </c>
      <c r="C10" s="613"/>
      <c r="D10" s="613"/>
      <c r="E10" s="613"/>
      <c r="F10" s="613"/>
      <c r="G10" s="247"/>
      <c r="H10" s="612"/>
      <c r="I10" s="612"/>
      <c r="J10" s="612"/>
      <c r="K10" s="612"/>
      <c r="L10" s="247"/>
      <c r="M10" s="610"/>
      <c r="N10" s="610"/>
      <c r="O10" s="610"/>
      <c r="P10" s="611"/>
      <c r="X10" s="1"/>
      <c r="Y10" s="1"/>
      <c r="Z10" s="1"/>
      <c r="AA10" s="1"/>
    </row>
    <row r="11" spans="1:27" ht="18" x14ac:dyDescent="0.35">
      <c r="A11" s="378"/>
      <c r="B11" s="247"/>
      <c r="C11" s="247"/>
      <c r="D11" s="247"/>
      <c r="E11" s="247"/>
      <c r="F11" s="247"/>
      <c r="G11" s="247"/>
      <c r="H11" s="247"/>
      <c r="I11" s="247"/>
      <c r="J11" s="247"/>
      <c r="K11" s="247"/>
      <c r="L11" s="247"/>
      <c r="M11" s="247"/>
      <c r="N11" s="247"/>
      <c r="O11" s="247"/>
      <c r="P11" s="381"/>
      <c r="X11" s="1"/>
      <c r="Y11" s="1"/>
      <c r="Z11" s="1"/>
      <c r="AA11" s="1"/>
    </row>
    <row r="12" spans="1:27" ht="18" thickBot="1" x14ac:dyDescent="0.4">
      <c r="A12" s="378"/>
      <c r="B12" s="256" t="s">
        <v>12</v>
      </c>
      <c r="C12" s="256" t="s">
        <v>5</v>
      </c>
      <c r="D12" s="256" t="s">
        <v>6</v>
      </c>
      <c r="E12" s="256" t="s">
        <v>7</v>
      </c>
      <c r="F12" s="256" t="s">
        <v>8</v>
      </c>
      <c r="G12" s="256"/>
      <c r="H12" s="256" t="s">
        <v>5</v>
      </c>
      <c r="I12" s="256" t="s">
        <v>6</v>
      </c>
      <c r="J12" s="256" t="s">
        <v>7</v>
      </c>
      <c r="K12" s="256" t="s">
        <v>8</v>
      </c>
      <c r="L12" s="256"/>
      <c r="M12" s="256" t="s">
        <v>5</v>
      </c>
      <c r="N12" s="256" t="s">
        <v>6</v>
      </c>
      <c r="O12" s="256" t="s">
        <v>7</v>
      </c>
      <c r="P12" s="380" t="s">
        <v>8</v>
      </c>
      <c r="X12" s="1"/>
      <c r="Y12" s="1"/>
      <c r="Z12" s="1"/>
      <c r="AA12" s="1"/>
    </row>
    <row r="13" spans="1:27" ht="18.600000000000001" thickTop="1" x14ac:dyDescent="0.35">
      <c r="A13" s="378"/>
      <c r="B13" s="373" t="s">
        <v>12</v>
      </c>
      <c r="D13" s="613"/>
      <c r="E13" s="613"/>
      <c r="F13" s="613"/>
      <c r="G13" s="247"/>
      <c r="I13" s="612"/>
      <c r="J13" s="612"/>
      <c r="K13" s="612"/>
      <c r="L13" s="247"/>
      <c r="N13" s="610"/>
      <c r="O13" s="610"/>
      <c r="P13" s="611"/>
      <c r="X13" s="1"/>
      <c r="Y13" s="1"/>
      <c r="Z13" s="1"/>
      <c r="AA13" s="1"/>
    </row>
    <row r="14" spans="1:27" ht="18" x14ac:dyDescent="0.35">
      <c r="A14" s="378"/>
      <c r="B14" s="385" t="s">
        <v>405</v>
      </c>
      <c r="C14" s="385"/>
      <c r="D14" s="385"/>
      <c r="E14" s="385"/>
      <c r="F14" s="385"/>
      <c r="G14" s="247"/>
      <c r="H14" s="247"/>
      <c r="I14" s="247"/>
      <c r="J14" s="247"/>
      <c r="K14" s="247"/>
      <c r="L14" s="247"/>
      <c r="M14" s="247"/>
      <c r="N14" s="247"/>
      <c r="O14" s="247"/>
      <c r="P14" s="382"/>
      <c r="X14" s="1"/>
      <c r="Y14" s="1"/>
      <c r="Z14" s="1"/>
      <c r="AA14" s="1"/>
    </row>
    <row r="15" spans="1:27" ht="18" x14ac:dyDescent="0.35">
      <c r="A15" s="378"/>
      <c r="B15" s="373" t="s">
        <v>14</v>
      </c>
      <c r="D15" s="613"/>
      <c r="E15" s="613"/>
      <c r="F15" s="613"/>
      <c r="G15" s="247"/>
      <c r="I15" s="612"/>
      <c r="J15" s="612"/>
      <c r="K15" s="612"/>
      <c r="L15" s="247"/>
      <c r="N15" s="610"/>
      <c r="O15" s="610"/>
      <c r="P15" s="611"/>
      <c r="X15" s="1"/>
      <c r="Y15" s="1"/>
      <c r="Z15" s="1"/>
      <c r="AA15" s="1"/>
    </row>
    <row r="16" spans="1:27" ht="18" x14ac:dyDescent="0.35">
      <c r="A16" s="378"/>
      <c r="B16" s="373"/>
      <c r="C16" s="247"/>
      <c r="D16" s="247"/>
      <c r="E16" s="247"/>
      <c r="F16" s="247"/>
      <c r="G16" s="247"/>
      <c r="H16" s="247"/>
      <c r="I16" s="247"/>
      <c r="J16" s="247"/>
      <c r="K16" s="247"/>
      <c r="L16" s="247"/>
      <c r="M16" s="247"/>
      <c r="N16" s="247"/>
      <c r="O16" s="247"/>
      <c r="P16" s="382"/>
      <c r="X16" s="1"/>
      <c r="Y16" s="1"/>
      <c r="Z16" s="1"/>
      <c r="AA16" s="1"/>
    </row>
    <row r="17" spans="1:27" ht="18" thickBot="1" x14ac:dyDescent="0.4">
      <c r="A17" s="378"/>
      <c r="B17" s="256" t="s">
        <v>15</v>
      </c>
      <c r="C17" s="256"/>
      <c r="D17" s="256"/>
      <c r="E17" s="256"/>
      <c r="F17" s="256"/>
      <c r="G17" s="256"/>
      <c r="H17" s="256"/>
      <c r="I17" s="256"/>
      <c r="J17" s="256"/>
      <c r="K17" s="256"/>
      <c r="L17" s="256"/>
      <c r="M17" s="256"/>
      <c r="N17" s="256"/>
      <c r="O17" s="256"/>
      <c r="P17" s="380"/>
      <c r="X17" s="1"/>
      <c r="Y17" s="1"/>
      <c r="Z17" s="1"/>
      <c r="AA17" s="1"/>
    </row>
    <row r="18" spans="1:27" ht="19.2" thickTop="1" thickBot="1" x14ac:dyDescent="0.4">
      <c r="A18" s="378"/>
      <c r="B18" s="375" t="s">
        <v>16</v>
      </c>
      <c r="C18" s="256" t="s">
        <v>5</v>
      </c>
      <c r="D18" s="256" t="s">
        <v>6</v>
      </c>
      <c r="E18" s="256" t="s">
        <v>7</v>
      </c>
      <c r="F18" s="256" t="s">
        <v>8</v>
      </c>
      <c r="G18" s="256"/>
      <c r="H18" s="256" t="s">
        <v>5</v>
      </c>
      <c r="I18" s="256" t="s">
        <v>6</v>
      </c>
      <c r="J18" s="256" t="s">
        <v>7</v>
      </c>
      <c r="K18" s="256" t="s">
        <v>8</v>
      </c>
      <c r="L18" s="257"/>
      <c r="M18" s="256" t="s">
        <v>5</v>
      </c>
      <c r="N18" s="256" t="s">
        <v>6</v>
      </c>
      <c r="O18" s="256" t="s">
        <v>7</v>
      </c>
      <c r="P18" s="380" t="s">
        <v>8</v>
      </c>
      <c r="X18" s="1"/>
      <c r="Y18" s="1"/>
      <c r="Z18" s="1"/>
      <c r="AA18" s="1"/>
    </row>
    <row r="19" spans="1:27" ht="18" x14ac:dyDescent="0.35">
      <c r="A19" s="378"/>
      <c r="B19" s="373" t="s">
        <v>17</v>
      </c>
      <c r="C19" s="613"/>
      <c r="D19" s="613"/>
      <c r="E19" s="613"/>
      <c r="F19" s="613"/>
      <c r="G19" s="247"/>
      <c r="H19" s="612"/>
      <c r="I19" s="612"/>
      <c r="J19" s="612"/>
      <c r="K19" s="612"/>
      <c r="L19" s="247"/>
      <c r="M19" s="610"/>
      <c r="N19" s="610"/>
      <c r="O19" s="610"/>
      <c r="P19" s="611"/>
      <c r="X19" s="1"/>
      <c r="Y19" s="1"/>
      <c r="Z19" s="1"/>
      <c r="AA19" s="1"/>
    </row>
    <row r="20" spans="1:27" ht="18" x14ac:dyDescent="0.35">
      <c r="A20" s="378"/>
      <c r="B20" s="373" t="s">
        <v>18</v>
      </c>
      <c r="C20" s="613"/>
      <c r="D20" s="613"/>
      <c r="E20" s="613"/>
      <c r="F20" s="613"/>
      <c r="G20" s="247"/>
      <c r="H20" s="612"/>
      <c r="I20" s="612"/>
      <c r="J20" s="612"/>
      <c r="K20" s="612"/>
      <c r="L20" s="247"/>
      <c r="M20" s="610"/>
      <c r="N20" s="610"/>
      <c r="O20" s="610"/>
      <c r="P20" s="611"/>
      <c r="X20" s="1"/>
      <c r="Y20" s="1"/>
      <c r="Z20" s="1"/>
      <c r="AA20" s="1"/>
    </row>
    <row r="21" spans="1:27" ht="18" x14ac:dyDescent="0.35">
      <c r="A21" s="378"/>
      <c r="B21" s="373" t="s">
        <v>19</v>
      </c>
      <c r="C21" s="613"/>
      <c r="D21" s="613"/>
      <c r="E21" s="613"/>
      <c r="F21" s="613"/>
      <c r="G21" s="247"/>
      <c r="H21" s="612"/>
      <c r="I21" s="612"/>
      <c r="J21" s="612"/>
      <c r="K21" s="612"/>
      <c r="L21" s="247"/>
      <c r="M21" s="610"/>
      <c r="N21" s="610"/>
      <c r="O21" s="610"/>
      <c r="P21" s="611"/>
      <c r="X21" s="1"/>
      <c r="Y21" s="1"/>
      <c r="Z21" s="1"/>
      <c r="AA21" s="1"/>
    </row>
    <row r="22" spans="1:27" ht="18.600000000000001" thickBot="1" x14ac:dyDescent="0.4">
      <c r="A22" s="378"/>
      <c r="B22" s="375" t="s">
        <v>20</v>
      </c>
      <c r="C22" s="613"/>
      <c r="D22" s="613"/>
      <c r="E22" s="613"/>
      <c r="F22" s="613"/>
      <c r="G22" s="247"/>
      <c r="H22" s="612"/>
      <c r="I22" s="612"/>
      <c r="J22" s="612"/>
      <c r="K22" s="612"/>
      <c r="L22" s="247"/>
      <c r="M22" s="610"/>
      <c r="N22" s="610"/>
      <c r="O22" s="610"/>
      <c r="P22" s="611"/>
      <c r="X22" s="1"/>
      <c r="Y22" s="1"/>
      <c r="Z22" s="1"/>
      <c r="AA22" s="1"/>
    </row>
    <row r="23" spans="1:27" ht="18" x14ac:dyDescent="0.35">
      <c r="A23" s="378"/>
      <c r="B23" s="376"/>
      <c r="C23" s="244"/>
      <c r="D23" s="244"/>
      <c r="E23" s="244"/>
      <c r="F23" s="244"/>
      <c r="G23" s="247"/>
      <c r="H23" s="247"/>
      <c r="I23" s="247"/>
      <c r="J23" s="247"/>
      <c r="K23" s="247"/>
      <c r="L23" s="247"/>
      <c r="M23" s="247"/>
      <c r="N23" s="247"/>
      <c r="O23" s="247"/>
      <c r="P23" s="382"/>
      <c r="X23" s="1"/>
      <c r="Y23" s="1"/>
      <c r="Z23" s="1"/>
      <c r="AA23" s="1"/>
    </row>
    <row r="24" spans="1:27" ht="18" thickBot="1" x14ac:dyDescent="0.4">
      <c r="A24" s="378"/>
      <c r="B24" s="256" t="s">
        <v>21</v>
      </c>
      <c r="C24" s="256" t="s">
        <v>5</v>
      </c>
      <c r="D24" s="256" t="s">
        <v>6</v>
      </c>
      <c r="E24" s="256" t="s">
        <v>7</v>
      </c>
      <c r="F24" s="256" t="s">
        <v>8</v>
      </c>
      <c r="G24" s="256"/>
      <c r="H24" s="256" t="s">
        <v>5</v>
      </c>
      <c r="I24" s="256" t="s">
        <v>6</v>
      </c>
      <c r="J24" s="256" t="s">
        <v>7</v>
      </c>
      <c r="K24" s="256" t="s">
        <v>8</v>
      </c>
      <c r="L24" s="256"/>
      <c r="M24" s="256" t="s">
        <v>5</v>
      </c>
      <c r="N24" s="256" t="s">
        <v>6</v>
      </c>
      <c r="O24" s="256" t="s">
        <v>7</v>
      </c>
      <c r="P24" s="380" t="s">
        <v>8</v>
      </c>
      <c r="Q24" s="6"/>
      <c r="R24" s="1"/>
      <c r="S24" s="1"/>
      <c r="T24" s="1"/>
      <c r="U24" s="1"/>
      <c r="V24" s="1"/>
      <c r="W24" s="1"/>
      <c r="X24" s="1"/>
      <c r="Y24" s="1"/>
      <c r="Z24" s="1"/>
      <c r="AA24" s="1"/>
    </row>
    <row r="25" spans="1:27" ht="18.600000000000001" thickTop="1" x14ac:dyDescent="0.35">
      <c r="A25" s="378"/>
      <c r="B25" s="373" t="s">
        <v>22</v>
      </c>
      <c r="C25" s="613"/>
      <c r="D25" s="613"/>
      <c r="E25" s="613"/>
      <c r="F25" s="613"/>
      <c r="G25" s="247"/>
      <c r="H25" s="612"/>
      <c r="I25" s="612"/>
      <c r="J25" s="612"/>
      <c r="K25" s="612"/>
      <c r="L25" s="247"/>
      <c r="M25" s="610"/>
      <c r="N25" s="610"/>
      <c r="O25" s="610"/>
      <c r="P25" s="611"/>
      <c r="X25" s="1"/>
      <c r="Y25" s="1"/>
      <c r="Z25" s="1"/>
      <c r="AA25" s="1"/>
    </row>
    <row r="26" spans="1:27" ht="18" x14ac:dyDescent="0.35">
      <c r="A26" s="378"/>
      <c r="B26" s="373" t="s">
        <v>23</v>
      </c>
      <c r="C26" s="613"/>
      <c r="D26" s="613"/>
      <c r="E26" s="613"/>
      <c r="F26" s="613"/>
      <c r="G26" s="247"/>
      <c r="H26" s="612"/>
      <c r="I26" s="612"/>
      <c r="J26" s="612"/>
      <c r="K26" s="612"/>
      <c r="L26" s="247"/>
      <c r="M26" s="610"/>
      <c r="N26" s="610"/>
      <c r="O26" s="610"/>
      <c r="P26" s="611"/>
      <c r="Q26" s="1"/>
      <c r="R26" s="1"/>
      <c r="S26" s="1"/>
      <c r="T26" s="1"/>
      <c r="U26" s="1"/>
      <c r="V26" s="1"/>
      <c r="W26" s="1"/>
      <c r="X26" s="1"/>
      <c r="Y26" s="1"/>
      <c r="Z26" s="1"/>
      <c r="AA26" s="1"/>
    </row>
    <row r="27" spans="1:27" ht="15.6" x14ac:dyDescent="0.3">
      <c r="A27" s="378"/>
      <c r="B27" s="385" t="s">
        <v>373</v>
      </c>
      <c r="C27" s="385"/>
      <c r="D27" s="385"/>
      <c r="E27" s="385"/>
      <c r="F27" s="385"/>
      <c r="G27" s="385"/>
      <c r="H27" s="385"/>
      <c r="I27" s="385"/>
      <c r="P27" s="378"/>
      <c r="Q27" s="1"/>
      <c r="R27" s="1"/>
      <c r="S27" s="1"/>
      <c r="T27" s="1"/>
      <c r="U27" s="1"/>
      <c r="V27" s="1"/>
      <c r="W27" s="1"/>
      <c r="X27" s="1"/>
      <c r="Y27" s="1"/>
      <c r="Z27" s="1"/>
      <c r="AA27" s="1"/>
    </row>
    <row r="28" spans="1:27" ht="15.6" x14ac:dyDescent="0.3">
      <c r="A28" s="378"/>
      <c r="B28" s="244"/>
      <c r="C28" s="244"/>
      <c r="D28" s="244"/>
      <c r="E28" s="244"/>
      <c r="F28" s="244"/>
      <c r="G28" s="244"/>
      <c r="H28" s="244"/>
      <c r="I28" s="244"/>
      <c r="J28" s="244"/>
      <c r="K28" s="244"/>
      <c r="L28" s="244"/>
      <c r="M28" s="244"/>
      <c r="N28" s="244"/>
      <c r="O28" s="244"/>
      <c r="P28" s="378"/>
      <c r="X28" s="1"/>
      <c r="Y28" s="1"/>
      <c r="Z28" s="1"/>
      <c r="AA28" s="1"/>
    </row>
    <row r="29" spans="1:27" ht="18" x14ac:dyDescent="0.35">
      <c r="A29" s="378"/>
      <c r="B29" s="373" t="s">
        <v>24</v>
      </c>
      <c r="C29" s="613">
        <f>SUM(C25,C6)</f>
        <v>0</v>
      </c>
      <c r="D29" s="244"/>
      <c r="E29" s="244"/>
      <c r="F29" s="244"/>
      <c r="G29" s="244"/>
      <c r="H29" s="613">
        <f>SUM(H25,H6)</f>
        <v>0</v>
      </c>
      <c r="I29" s="244"/>
      <c r="J29" s="244"/>
      <c r="K29" s="244"/>
      <c r="L29" s="244"/>
      <c r="M29" s="613">
        <f>SUM(M25,M6)</f>
        <v>0</v>
      </c>
      <c r="N29" s="244"/>
      <c r="O29" s="244"/>
      <c r="P29" s="378"/>
      <c r="X29" s="1"/>
      <c r="Y29" s="1"/>
      <c r="Z29" s="1"/>
      <c r="AA29" s="1"/>
    </row>
    <row r="30" spans="1:27" ht="16.2" thickBot="1" x14ac:dyDescent="0.35">
      <c r="A30" s="378"/>
      <c r="B30" s="255" t="s">
        <v>25</v>
      </c>
      <c r="C30" s="248">
        <f>SUM(C6:C10)+C13+C15+SUM(C19:C22)+C25+C26</f>
        <v>0</v>
      </c>
      <c r="D30" s="248">
        <f>SUM(D6:D10)+D13+D15+SUM(D19:D22)+D25+D26</f>
        <v>0</v>
      </c>
      <c r="E30" s="248">
        <f>SUM(E6:E10)+E13+E15+SUM(E19:E22)+E25+E26</f>
        <v>0</v>
      </c>
      <c r="F30" s="248">
        <f>SUM(F6:F10)+F13+F15+SUM(F19:F22)+F25+F26</f>
        <v>0</v>
      </c>
      <c r="G30" s="248"/>
      <c r="H30" s="248">
        <f>SUM(H6:H10)+H13+H15+SUM(H19:H22)+H25+H26</f>
        <v>0</v>
      </c>
      <c r="I30" s="248">
        <f>SUM(I6:I10)+I13+I15+SUM(I19:I22)+I25+I26</f>
        <v>0</v>
      </c>
      <c r="J30" s="248">
        <f>SUM(J6:J10)+J13+J15+SUM(J19:J22)+J25+J26</f>
        <v>0</v>
      </c>
      <c r="K30" s="248">
        <f>SUM(K6:K10)+K13+K15+SUM(K19:K22)+K25+K26</f>
        <v>0</v>
      </c>
      <c r="L30" s="248"/>
      <c r="M30" s="248">
        <f>SUM(M6:M10)+M13+M15+SUM(M19:M22)+M25+M26</f>
        <v>0</v>
      </c>
      <c r="N30" s="248">
        <f>SUM(N6:N10)+N13+N15+SUM(N19:N22)+N25+N26</f>
        <v>0</v>
      </c>
      <c r="O30" s="248">
        <f>SUM(O6:O10)+O13+O15+SUM(O19:O22)+O25+O26</f>
        <v>0</v>
      </c>
      <c r="P30" s="383">
        <f>SUM(P6:P10)+P13+P15+SUM(P19:P22)+P25+P26</f>
        <v>0</v>
      </c>
      <c r="X30" s="1"/>
      <c r="Y30" s="1"/>
      <c r="Z30" s="1"/>
      <c r="AA30" s="1"/>
    </row>
    <row r="31" spans="1:27" ht="19.2" thickTop="1" thickBot="1" x14ac:dyDescent="0.4">
      <c r="A31" s="378"/>
      <c r="B31" s="377" t="s">
        <v>26</v>
      </c>
      <c r="C31" s="249">
        <f>SUM(C30:F30)</f>
        <v>0</v>
      </c>
      <c r="D31" s="250"/>
      <c r="E31" s="250"/>
      <c r="F31" s="250"/>
      <c r="G31" s="250"/>
      <c r="H31" s="249">
        <f>SUM(H30:K30)</f>
        <v>0</v>
      </c>
      <c r="I31" s="250"/>
      <c r="J31" s="250"/>
      <c r="K31" s="250"/>
      <c r="L31" s="250"/>
      <c r="M31" s="249">
        <f>SUM(M30:P30)</f>
        <v>0</v>
      </c>
      <c r="N31" s="250"/>
      <c r="O31" s="267"/>
      <c r="P31" s="268"/>
      <c r="X31" s="1"/>
      <c r="Y31" s="1"/>
      <c r="Z31" s="1"/>
      <c r="AA31" s="1"/>
    </row>
    <row r="32" spans="1:27" ht="16.2" thickBot="1" x14ac:dyDescent="0.35">
      <c r="A32" s="378"/>
      <c r="X32" s="1"/>
      <c r="Y32" s="1"/>
      <c r="Z32" s="1"/>
      <c r="AA32" s="1"/>
    </row>
    <row r="33" spans="1:27" ht="15.6" x14ac:dyDescent="0.3">
      <c r="A33" s="378"/>
      <c r="B33" s="251" t="s">
        <v>27</v>
      </c>
      <c r="C33" s="252">
        <f>IF(AND(C31=H31,C31=M31),1,-1)</f>
        <v>1</v>
      </c>
      <c r="E33" s="1"/>
      <c r="F33" s="1"/>
      <c r="G33" s="1"/>
      <c r="H33" s="1"/>
      <c r="I33" s="1"/>
      <c r="J33" s="1"/>
      <c r="K33" s="1"/>
      <c r="L33" s="1"/>
      <c r="M33" s="1"/>
      <c r="X33" s="1"/>
      <c r="Y33" s="1"/>
      <c r="Z33" s="1"/>
      <c r="AA33" s="1"/>
    </row>
    <row r="34" spans="1:27" ht="16.2" thickBot="1" x14ac:dyDescent="0.35">
      <c r="B34" s="253" t="s">
        <v>28</v>
      </c>
      <c r="C34" s="254">
        <f>IF(AND(Invoer!C30=Invoer!H30,Invoer!D30=Invoer!I30,Invoer!E30=Invoer!J30,Invoer!F30=Invoer!K30,Invoer!C30=Invoer!M30,Invoer!D30=Invoer!N30,Invoer!E30=Invoer!O30,Invoer!F30=Invoer!P30),1,-1)</f>
        <v>1</v>
      </c>
      <c r="E34" s="1"/>
      <c r="F34" s="1"/>
      <c r="G34" s="1"/>
      <c r="H34" s="1"/>
      <c r="I34" s="1"/>
      <c r="J34" s="1"/>
      <c r="K34" s="1"/>
      <c r="L34" s="1"/>
      <c r="M34" s="1"/>
      <c r="X34" s="1"/>
      <c r="Y34" s="1"/>
      <c r="Z34" s="1"/>
      <c r="AA34" s="1"/>
    </row>
    <row r="35" spans="1:27" ht="15.75" customHeight="1" x14ac:dyDescent="0.3">
      <c r="X35" s="1"/>
      <c r="Y35" s="1"/>
      <c r="Z35" s="1"/>
      <c r="AA35" s="1"/>
    </row>
    <row r="36" spans="1:27" ht="15.75" customHeight="1" x14ac:dyDescent="0.3">
      <c r="X36" s="1"/>
      <c r="Y36" s="1"/>
      <c r="Z36" s="1"/>
      <c r="AA36" s="1"/>
    </row>
    <row r="37" spans="1:27" ht="15.75" customHeight="1" x14ac:dyDescent="0.3">
      <c r="B37" s="1"/>
      <c r="E37" s="1"/>
      <c r="F37" s="1"/>
      <c r="G37" s="1"/>
      <c r="H37" s="1"/>
      <c r="I37" s="1"/>
      <c r="J37" s="1"/>
      <c r="K37" s="1"/>
      <c r="L37" s="1"/>
      <c r="M37" s="1"/>
      <c r="X37" s="1"/>
      <c r="Y37" s="1"/>
      <c r="Z37" s="1"/>
      <c r="AA37" s="1"/>
    </row>
    <row r="38" spans="1:27" ht="15.75" customHeight="1" x14ac:dyDescent="0.3">
      <c r="B38" s="1"/>
      <c r="E38" s="1"/>
      <c r="F38" s="1"/>
      <c r="G38" s="1"/>
      <c r="H38" s="1"/>
      <c r="I38" s="1"/>
      <c r="J38" s="1"/>
      <c r="K38" s="1"/>
      <c r="L38" s="1"/>
      <c r="M38" s="1"/>
      <c r="X38" s="1"/>
      <c r="Y38" s="1"/>
      <c r="Z38" s="1"/>
      <c r="AA38" s="1"/>
    </row>
    <row r="39" spans="1:27" ht="15.75" customHeight="1" x14ac:dyDescent="0.3">
      <c r="B39" s="1"/>
      <c r="E39" s="1"/>
      <c r="F39" s="1"/>
      <c r="G39" s="1"/>
      <c r="H39" s="1"/>
      <c r="I39" s="1"/>
      <c r="J39" s="1"/>
      <c r="K39" s="1"/>
      <c r="L39" s="1"/>
      <c r="M39" s="1"/>
      <c r="X39" s="1"/>
      <c r="Y39" s="1"/>
      <c r="Z39" s="1"/>
      <c r="AA39" s="1"/>
    </row>
    <row r="40" spans="1:27" ht="15.75" customHeight="1" x14ac:dyDescent="0.3">
      <c r="B40" s="1"/>
      <c r="E40" s="1"/>
      <c r="F40" s="1"/>
      <c r="G40" s="1"/>
      <c r="H40" s="1"/>
      <c r="I40" s="1"/>
      <c r="J40" s="1"/>
      <c r="K40" s="1"/>
      <c r="L40" s="1"/>
      <c r="M40" s="1"/>
      <c r="X40" s="1"/>
      <c r="Y40" s="1"/>
      <c r="Z40" s="1"/>
      <c r="AA40" s="1"/>
    </row>
    <row r="41" spans="1:27" ht="15.75" customHeight="1" x14ac:dyDescent="0.3">
      <c r="B41" s="1"/>
      <c r="C41" s="1"/>
      <c r="D41" s="1"/>
      <c r="E41" s="1"/>
      <c r="F41" s="1"/>
      <c r="G41" s="1"/>
      <c r="H41" s="1"/>
      <c r="I41" s="1"/>
      <c r="J41" s="1"/>
      <c r="K41" s="1"/>
      <c r="L41" s="1"/>
      <c r="M41" s="1"/>
      <c r="X41" s="1"/>
      <c r="Y41" s="1"/>
      <c r="Z41" s="1"/>
      <c r="AA41" s="1"/>
    </row>
    <row r="42" spans="1:27" ht="15.75" customHeight="1" x14ac:dyDescent="0.3">
      <c r="J42" s="1"/>
      <c r="K42" s="1"/>
      <c r="L42" s="1"/>
      <c r="M42" s="1"/>
      <c r="X42" s="1"/>
      <c r="Y42" s="1"/>
      <c r="Z42" s="1"/>
      <c r="AA42" s="1"/>
    </row>
    <row r="43" spans="1:27" ht="15.75" customHeight="1" x14ac:dyDescent="0.3">
      <c r="B43" s="1"/>
      <c r="C43" s="1"/>
      <c r="D43" s="1"/>
      <c r="E43" s="1"/>
      <c r="F43" s="1"/>
      <c r="G43" s="1"/>
      <c r="H43" s="1"/>
      <c r="I43" s="1"/>
      <c r="J43" s="1"/>
      <c r="K43" s="1"/>
      <c r="L43" s="1"/>
      <c r="M43" s="1"/>
      <c r="X43" s="1"/>
      <c r="Y43" s="1"/>
      <c r="Z43" s="1"/>
      <c r="AA43" s="1"/>
    </row>
    <row r="44" spans="1:27" ht="28.5" customHeight="1" x14ac:dyDescent="0.3">
      <c r="B44" s="1"/>
      <c r="C44" s="1"/>
      <c r="D44" s="1"/>
      <c r="E44" s="1"/>
      <c r="F44" s="1"/>
      <c r="G44" s="1"/>
      <c r="H44" s="1"/>
      <c r="I44" s="1"/>
      <c r="J44" s="1"/>
      <c r="K44" s="1"/>
      <c r="L44" s="1"/>
      <c r="M44" s="1"/>
      <c r="X44" s="1"/>
      <c r="Y44" s="1"/>
      <c r="Z44" s="1"/>
      <c r="AA44" s="1"/>
    </row>
    <row r="45" spans="1:27" ht="15.75" customHeight="1" x14ac:dyDescent="0.3">
      <c r="C45" s="1"/>
      <c r="D45" s="1"/>
      <c r="E45" s="1"/>
      <c r="F45" s="1"/>
      <c r="G45" s="1"/>
      <c r="H45" s="1"/>
      <c r="I45" s="1"/>
      <c r="J45" s="1"/>
      <c r="K45" s="1"/>
      <c r="L45" s="1"/>
      <c r="M45" s="1"/>
      <c r="X45" s="1"/>
      <c r="Y45" s="1"/>
      <c r="Z45" s="1"/>
      <c r="AA45" s="1"/>
    </row>
    <row r="46" spans="1:27" ht="15.75" customHeight="1" x14ac:dyDescent="0.3">
      <c r="C46" s="1"/>
      <c r="D46" s="1"/>
      <c r="E46" s="1"/>
      <c r="F46" s="1"/>
      <c r="G46" s="1"/>
      <c r="H46" s="1"/>
      <c r="I46" s="1"/>
      <c r="J46" s="1"/>
      <c r="K46" s="1"/>
      <c r="L46" s="1"/>
      <c r="M46" s="1"/>
      <c r="X46" s="1"/>
      <c r="Y46" s="1"/>
      <c r="Z46" s="1"/>
      <c r="AA46" s="1"/>
    </row>
    <row r="47" spans="1:27" ht="15.75" customHeight="1" x14ac:dyDescent="0.3">
      <c r="C47" s="1"/>
      <c r="D47" s="1"/>
      <c r="E47" s="1"/>
      <c r="F47" s="1"/>
      <c r="G47" s="1"/>
      <c r="H47" s="1"/>
      <c r="I47" s="1"/>
      <c r="J47" s="1"/>
      <c r="K47" s="1"/>
      <c r="L47" s="1"/>
      <c r="M47" s="1"/>
      <c r="X47" s="1"/>
      <c r="Y47" s="1"/>
      <c r="Z47" s="1"/>
      <c r="AA47" s="1"/>
    </row>
    <row r="48" spans="1:27" ht="15.75" customHeight="1" x14ac:dyDescent="0.3">
      <c r="C48" s="1"/>
      <c r="D48" s="1"/>
      <c r="E48" s="1"/>
      <c r="F48" s="1"/>
      <c r="G48" s="1"/>
      <c r="H48" s="1"/>
      <c r="I48" s="1"/>
      <c r="J48" s="1"/>
      <c r="K48" s="1"/>
      <c r="L48" s="1"/>
      <c r="M48" s="1"/>
      <c r="X48" s="1"/>
      <c r="Y48" s="1"/>
      <c r="Z48" s="1"/>
      <c r="AA48" s="1"/>
    </row>
    <row r="49" spans="2:27" ht="15.75" customHeight="1" x14ac:dyDescent="0.3">
      <c r="C49" s="1"/>
      <c r="D49" s="1"/>
      <c r="E49" s="1"/>
      <c r="F49" s="1"/>
      <c r="G49" s="1"/>
      <c r="H49" s="1"/>
      <c r="I49" s="1"/>
      <c r="J49" s="1"/>
      <c r="K49" s="1"/>
      <c r="L49" s="1"/>
      <c r="M49" s="1"/>
      <c r="X49" s="1"/>
      <c r="Y49" s="1"/>
      <c r="Z49" s="1"/>
      <c r="AA49" s="1"/>
    </row>
    <row r="50" spans="2:27" ht="15.75" customHeight="1" x14ac:dyDescent="0.3">
      <c r="C50" s="1"/>
      <c r="D50" s="1"/>
      <c r="E50" s="1"/>
      <c r="F50" s="1"/>
      <c r="G50" s="1"/>
      <c r="H50" s="1"/>
      <c r="I50" s="1"/>
      <c r="J50" s="1"/>
      <c r="K50" s="1"/>
      <c r="L50" s="1"/>
      <c r="M50" s="1"/>
      <c r="Q50" s="1"/>
      <c r="R50" s="1"/>
      <c r="S50" s="1"/>
      <c r="T50" s="1"/>
      <c r="U50" s="1"/>
      <c r="V50" s="1"/>
      <c r="W50" s="1"/>
      <c r="X50" s="1"/>
      <c r="Y50" s="1"/>
      <c r="Z50" s="1"/>
      <c r="AA50" s="1"/>
    </row>
    <row r="51" spans="2:27" ht="15.75" customHeight="1" x14ac:dyDescent="0.3">
      <c r="C51" s="1"/>
      <c r="D51" s="1"/>
      <c r="E51" s="1"/>
      <c r="F51" s="1"/>
      <c r="G51" s="1"/>
      <c r="H51" s="1"/>
      <c r="I51" s="1"/>
      <c r="J51" s="1"/>
      <c r="K51" s="1"/>
      <c r="L51" s="1"/>
      <c r="M51" s="1"/>
      <c r="Q51" s="1"/>
      <c r="R51" s="1"/>
      <c r="S51" s="1"/>
      <c r="T51" s="1"/>
      <c r="U51" s="1"/>
      <c r="V51" s="1"/>
      <c r="W51" s="1"/>
      <c r="X51" s="1"/>
      <c r="Y51" s="1"/>
      <c r="Z51" s="1"/>
      <c r="AA51" s="1"/>
    </row>
    <row r="52" spans="2:27" ht="15.75" customHeight="1" x14ac:dyDescent="0.3">
      <c r="C52" s="1"/>
      <c r="D52" s="1"/>
      <c r="E52" s="1"/>
      <c r="F52" s="1"/>
      <c r="G52" s="1"/>
      <c r="H52" s="1"/>
      <c r="I52" s="1"/>
      <c r="J52" s="1"/>
      <c r="K52" s="1"/>
      <c r="L52" s="1"/>
      <c r="M52" s="1"/>
      <c r="N52" s="1"/>
      <c r="O52" s="1"/>
      <c r="P52" s="1"/>
      <c r="Q52" s="1"/>
      <c r="R52" s="1"/>
      <c r="S52" s="1"/>
      <c r="T52" s="1"/>
      <c r="U52" s="1"/>
      <c r="V52" s="1"/>
      <c r="W52" s="1"/>
      <c r="X52" s="1"/>
      <c r="Y52" s="1"/>
      <c r="Z52" s="1"/>
      <c r="AA52" s="1"/>
    </row>
    <row r="53" spans="2:27" ht="15.75" customHeight="1" x14ac:dyDescent="0.3">
      <c r="B53" s="1"/>
      <c r="C53" s="1"/>
      <c r="D53" s="1"/>
      <c r="E53" s="1"/>
      <c r="F53" s="1"/>
      <c r="G53" s="1"/>
      <c r="H53" s="1"/>
      <c r="I53" s="1"/>
      <c r="J53" s="1"/>
      <c r="K53" s="1"/>
      <c r="L53" s="1"/>
      <c r="M53" s="1"/>
      <c r="N53" s="1"/>
      <c r="O53" s="1"/>
      <c r="P53" s="1"/>
      <c r="Q53" s="1"/>
      <c r="R53" s="1"/>
      <c r="S53" s="1"/>
      <c r="T53" s="1"/>
      <c r="U53" s="1"/>
      <c r="V53" s="1"/>
      <c r="W53" s="1"/>
      <c r="X53" s="1"/>
      <c r="Y53" s="1"/>
      <c r="Z53" s="1"/>
      <c r="AA53" s="1"/>
    </row>
    <row r="54" spans="2:27" ht="15.75" customHeight="1" x14ac:dyDescent="0.3">
      <c r="B54" s="1"/>
      <c r="C54" s="1"/>
      <c r="D54" s="1"/>
      <c r="E54" s="1"/>
      <c r="F54" s="1"/>
      <c r="G54" s="1"/>
      <c r="H54" s="1"/>
      <c r="I54" s="1"/>
      <c r="J54" s="1"/>
      <c r="K54" s="1"/>
      <c r="L54" s="1"/>
      <c r="M54" s="1"/>
      <c r="N54" s="1"/>
      <c r="O54" s="1"/>
      <c r="P54" s="1"/>
      <c r="Q54" s="1"/>
      <c r="R54" s="1"/>
      <c r="S54" s="1"/>
      <c r="T54" s="1"/>
      <c r="U54" s="1"/>
      <c r="V54" s="1"/>
      <c r="W54" s="1"/>
      <c r="X54" s="1"/>
      <c r="Y54" s="1"/>
      <c r="Z54" s="1"/>
      <c r="AA54" s="1"/>
    </row>
    <row r="55" spans="2:27" ht="15.75" customHeight="1" x14ac:dyDescent="0.3">
      <c r="B55" s="1"/>
      <c r="C55" s="1"/>
      <c r="D55" s="1"/>
      <c r="E55" s="1"/>
      <c r="F55" s="1"/>
      <c r="G55" s="1"/>
      <c r="H55" s="1"/>
      <c r="I55" s="1"/>
      <c r="J55" s="1"/>
      <c r="K55" s="1"/>
      <c r="L55" s="1"/>
      <c r="M55" s="1"/>
      <c r="N55" s="1"/>
      <c r="O55" s="1"/>
      <c r="P55" s="1"/>
      <c r="Q55" s="1"/>
      <c r="R55" s="1"/>
      <c r="S55" s="1"/>
      <c r="T55" s="1"/>
      <c r="U55" s="1"/>
      <c r="V55" s="1"/>
      <c r="W55" s="1"/>
      <c r="X55" s="1"/>
      <c r="Y55" s="1"/>
      <c r="Z55" s="1"/>
      <c r="AA55" s="1"/>
    </row>
    <row r="56" spans="2:27" ht="15.75" customHeight="1" x14ac:dyDescent="0.3">
      <c r="B56" s="1"/>
      <c r="C56" s="1"/>
      <c r="D56" s="1"/>
      <c r="E56" s="1"/>
      <c r="F56" s="1"/>
      <c r="G56" s="1"/>
      <c r="H56" s="1"/>
      <c r="I56" s="1"/>
      <c r="J56" s="1"/>
      <c r="K56" s="1"/>
      <c r="L56" s="1"/>
      <c r="M56" s="1"/>
      <c r="N56" s="1"/>
      <c r="O56" s="1"/>
      <c r="P56" s="1"/>
      <c r="Q56" s="1"/>
      <c r="R56" s="1"/>
      <c r="S56" s="1"/>
      <c r="T56" s="1"/>
      <c r="U56" s="1"/>
      <c r="V56" s="1"/>
      <c r="W56" s="1"/>
      <c r="X56" s="1"/>
      <c r="Y56" s="1"/>
      <c r="Z56" s="1"/>
      <c r="AA56" s="1"/>
    </row>
    <row r="57" spans="2:27" ht="15.75" customHeight="1" x14ac:dyDescent="0.3">
      <c r="B57" s="1"/>
      <c r="C57" s="1"/>
      <c r="D57" s="1"/>
      <c r="E57" s="1"/>
      <c r="F57" s="1"/>
      <c r="G57" s="1"/>
      <c r="H57" s="1"/>
      <c r="I57" s="1"/>
      <c r="J57" s="1"/>
      <c r="K57" s="1"/>
      <c r="L57" s="1"/>
      <c r="M57" s="1"/>
      <c r="N57" s="1"/>
      <c r="O57" s="1"/>
      <c r="P57" s="1"/>
      <c r="Q57" s="1"/>
      <c r="R57" s="1"/>
      <c r="S57" s="1"/>
      <c r="T57" s="1"/>
      <c r="U57" s="1"/>
      <c r="V57" s="1"/>
      <c r="W57" s="1"/>
      <c r="X57" s="1"/>
      <c r="Y57" s="1"/>
      <c r="Z57" s="1"/>
      <c r="AA57" s="1"/>
    </row>
    <row r="58" spans="2:27" ht="15.75" customHeight="1" x14ac:dyDescent="0.3">
      <c r="B58" s="1"/>
      <c r="C58" s="1"/>
      <c r="D58" s="1"/>
      <c r="E58" s="1"/>
      <c r="F58" s="1"/>
      <c r="G58" s="1"/>
      <c r="H58" s="1"/>
      <c r="I58" s="1"/>
      <c r="J58" s="1"/>
      <c r="K58" s="1"/>
      <c r="L58" s="1"/>
      <c r="M58" s="1"/>
      <c r="N58" s="1"/>
      <c r="O58" s="1"/>
      <c r="P58" s="1"/>
      <c r="Q58" s="1"/>
      <c r="R58" s="1"/>
      <c r="S58" s="1"/>
      <c r="T58" s="1"/>
      <c r="U58" s="1"/>
      <c r="V58" s="1"/>
      <c r="W58" s="1"/>
      <c r="X58" s="1"/>
      <c r="Y58" s="1"/>
      <c r="Z58" s="1"/>
      <c r="AA58" s="1"/>
    </row>
    <row r="59" spans="2:27" ht="15.75" customHeight="1" x14ac:dyDescent="0.3">
      <c r="B59" s="1"/>
      <c r="C59" s="1"/>
      <c r="D59" s="1"/>
      <c r="E59" s="1"/>
      <c r="F59" s="1"/>
      <c r="G59" s="1"/>
      <c r="H59" s="1"/>
      <c r="I59" s="1"/>
      <c r="J59" s="1"/>
      <c r="K59" s="1"/>
      <c r="L59" s="1"/>
      <c r="M59" s="1"/>
      <c r="N59" s="1"/>
      <c r="O59" s="1"/>
      <c r="P59" s="1"/>
      <c r="Q59" s="1"/>
      <c r="R59" s="1"/>
      <c r="S59" s="1"/>
      <c r="T59" s="1"/>
      <c r="U59" s="1"/>
      <c r="V59" s="1"/>
      <c r="W59" s="1"/>
      <c r="X59" s="1"/>
      <c r="Y59" s="1"/>
      <c r="Z59" s="1"/>
      <c r="AA59" s="1"/>
    </row>
    <row r="60" spans="2:27" ht="15.75" customHeight="1" x14ac:dyDescent="0.3">
      <c r="B60" s="1"/>
      <c r="C60" s="1"/>
      <c r="D60" s="1"/>
      <c r="E60" s="1"/>
      <c r="F60" s="1"/>
      <c r="G60" s="1"/>
      <c r="H60" s="1"/>
      <c r="I60" s="1"/>
      <c r="J60" s="1"/>
      <c r="K60" s="1"/>
      <c r="L60" s="1"/>
      <c r="M60" s="1"/>
      <c r="N60" s="1"/>
      <c r="O60" s="1"/>
      <c r="P60" s="1"/>
      <c r="Q60" s="1"/>
      <c r="R60" s="1"/>
      <c r="S60" s="1"/>
      <c r="T60" s="1"/>
      <c r="U60" s="1"/>
      <c r="V60" s="1"/>
      <c r="W60" s="1"/>
      <c r="X60" s="1"/>
      <c r="Y60" s="1"/>
      <c r="Z60" s="1"/>
      <c r="AA60" s="1"/>
    </row>
    <row r="61" spans="2:27" ht="15.75" customHeight="1" x14ac:dyDescent="0.3">
      <c r="B61" s="1"/>
      <c r="C61" s="1"/>
      <c r="D61" s="1"/>
      <c r="E61" s="1"/>
      <c r="F61" s="1"/>
      <c r="G61" s="1"/>
      <c r="H61" s="1"/>
      <c r="I61" s="1"/>
      <c r="J61" s="1"/>
      <c r="K61" s="1"/>
      <c r="L61" s="1"/>
      <c r="M61" s="1"/>
      <c r="N61" s="1"/>
      <c r="O61" s="1"/>
      <c r="P61" s="1"/>
      <c r="Q61" s="1"/>
      <c r="R61" s="1"/>
      <c r="S61" s="1"/>
      <c r="T61" s="1"/>
      <c r="U61" s="1"/>
      <c r="V61" s="1"/>
      <c r="W61" s="1"/>
      <c r="X61" s="1"/>
      <c r="Y61" s="1"/>
      <c r="Z61" s="1"/>
      <c r="AA61" s="1"/>
    </row>
    <row r="62" spans="2:27" ht="15.75" customHeight="1" x14ac:dyDescent="0.3">
      <c r="B62" s="1"/>
      <c r="C62" s="1"/>
      <c r="D62" s="1"/>
      <c r="E62" s="1"/>
      <c r="F62" s="1"/>
      <c r="G62" s="1"/>
      <c r="H62" s="1"/>
      <c r="I62" s="1"/>
      <c r="J62" s="1"/>
      <c r="K62" s="1"/>
      <c r="L62" s="1"/>
      <c r="M62" s="1"/>
      <c r="N62" s="1"/>
      <c r="O62" s="1"/>
      <c r="P62" s="1"/>
      <c r="Q62" s="1"/>
      <c r="R62" s="1"/>
      <c r="S62" s="1"/>
      <c r="T62" s="1"/>
      <c r="U62" s="1"/>
      <c r="V62" s="1"/>
      <c r="W62" s="1"/>
      <c r="X62" s="1"/>
      <c r="Y62" s="1"/>
      <c r="Z62" s="1"/>
      <c r="AA62" s="1"/>
    </row>
    <row r="63" spans="2:27" ht="15.75" customHeight="1" x14ac:dyDescent="0.3">
      <c r="B63" s="1"/>
      <c r="C63" s="1"/>
      <c r="D63" s="1"/>
      <c r="E63" s="1"/>
      <c r="F63" s="1"/>
      <c r="G63" s="1"/>
      <c r="H63" s="1"/>
      <c r="I63" s="1"/>
      <c r="J63" s="1"/>
      <c r="K63" s="1"/>
      <c r="L63" s="1"/>
      <c r="M63" s="1"/>
      <c r="N63" s="1"/>
      <c r="O63" s="1"/>
      <c r="P63" s="1"/>
      <c r="Q63" s="1"/>
      <c r="R63" s="1"/>
      <c r="S63" s="1"/>
      <c r="T63" s="1"/>
      <c r="U63" s="1"/>
      <c r="V63" s="1"/>
      <c r="W63" s="1"/>
      <c r="X63" s="1"/>
      <c r="Y63" s="1"/>
      <c r="Z63" s="1"/>
      <c r="AA63" s="1"/>
    </row>
    <row r="64" spans="2:27" ht="15.75" customHeight="1" x14ac:dyDescent="0.3">
      <c r="B64" s="1"/>
      <c r="C64" s="1"/>
      <c r="D64" s="1"/>
      <c r="E64" s="1"/>
      <c r="F64" s="1"/>
      <c r="G64" s="1"/>
      <c r="H64" s="1"/>
      <c r="I64" s="1"/>
      <c r="J64" s="1"/>
      <c r="K64" s="1"/>
      <c r="L64" s="1"/>
      <c r="M64" s="1"/>
      <c r="N64" s="1"/>
      <c r="O64" s="1"/>
      <c r="P64" s="1"/>
      <c r="Q64" s="1"/>
      <c r="R64" s="1"/>
      <c r="S64" s="1"/>
      <c r="T64" s="1"/>
      <c r="U64" s="1"/>
      <c r="V64" s="1"/>
      <c r="W64" s="1"/>
      <c r="X64" s="1"/>
      <c r="Y64" s="1"/>
      <c r="Z64" s="1"/>
      <c r="AA64" s="1"/>
    </row>
    <row r="65" spans="2:27" ht="15.75" customHeight="1" x14ac:dyDescent="0.3">
      <c r="B65" s="1"/>
      <c r="C65" s="1"/>
      <c r="D65" s="1"/>
      <c r="E65" s="1"/>
      <c r="F65" s="1"/>
      <c r="G65" s="1"/>
      <c r="H65" s="1"/>
      <c r="I65" s="1"/>
      <c r="J65" s="1"/>
      <c r="K65" s="1"/>
      <c r="L65" s="1"/>
      <c r="M65" s="1"/>
      <c r="N65" s="1"/>
      <c r="O65" s="1"/>
      <c r="P65" s="1"/>
      <c r="Q65" s="1"/>
      <c r="R65" s="1"/>
      <c r="S65" s="1"/>
      <c r="T65" s="1"/>
      <c r="U65" s="1"/>
      <c r="V65" s="1"/>
      <c r="W65" s="1"/>
      <c r="X65" s="1"/>
      <c r="Y65" s="1"/>
      <c r="Z65" s="1"/>
      <c r="AA65" s="1"/>
    </row>
    <row r="66" spans="2:27" ht="15.75" customHeight="1" x14ac:dyDescent="0.3">
      <c r="B66" s="1"/>
      <c r="C66" s="1"/>
      <c r="D66" s="1"/>
      <c r="E66" s="1"/>
      <c r="F66" s="1"/>
      <c r="G66" s="1"/>
      <c r="H66" s="1"/>
      <c r="I66" s="1"/>
      <c r="J66" s="1"/>
      <c r="K66" s="1"/>
      <c r="L66" s="1"/>
      <c r="M66" s="1"/>
      <c r="N66" s="1"/>
      <c r="O66" s="1"/>
      <c r="P66" s="1"/>
      <c r="Q66" s="1"/>
      <c r="R66" s="1"/>
      <c r="S66" s="1"/>
      <c r="T66" s="1"/>
      <c r="U66" s="1"/>
      <c r="V66" s="1"/>
      <c r="W66" s="1"/>
      <c r="X66" s="1"/>
      <c r="Y66" s="1"/>
      <c r="Z66" s="1"/>
      <c r="AA66" s="1"/>
    </row>
    <row r="67" spans="2:27" ht="15.75" customHeight="1" x14ac:dyDescent="0.3">
      <c r="B67" s="1"/>
      <c r="C67" s="1"/>
      <c r="D67" s="1"/>
      <c r="E67" s="1"/>
      <c r="F67" s="1"/>
      <c r="G67" s="1"/>
      <c r="H67" s="1"/>
      <c r="I67" s="1"/>
      <c r="J67" s="1"/>
      <c r="K67" s="1"/>
      <c r="L67" s="1"/>
      <c r="M67" s="1"/>
      <c r="N67" s="1"/>
      <c r="O67" s="1"/>
      <c r="P67" s="1"/>
      <c r="Q67" s="1"/>
      <c r="R67" s="1"/>
      <c r="S67" s="1"/>
      <c r="T67" s="1"/>
      <c r="U67" s="1"/>
      <c r="V67" s="1"/>
      <c r="W67" s="1"/>
      <c r="X67" s="1"/>
      <c r="Y67" s="1"/>
      <c r="Z67" s="1"/>
      <c r="AA67" s="1"/>
    </row>
    <row r="68" spans="2:27" ht="15.75" customHeight="1" x14ac:dyDescent="0.3">
      <c r="B68" s="1"/>
      <c r="C68" s="1"/>
      <c r="D68" s="1"/>
      <c r="E68" s="1"/>
      <c r="F68" s="1"/>
      <c r="G68" s="1"/>
      <c r="H68" s="1"/>
      <c r="I68" s="1"/>
      <c r="J68" s="1"/>
      <c r="K68" s="1"/>
      <c r="L68" s="1"/>
      <c r="M68" s="1"/>
      <c r="N68" s="1"/>
      <c r="O68" s="1"/>
      <c r="P68" s="1"/>
      <c r="Q68" s="1"/>
      <c r="R68" s="1"/>
      <c r="S68" s="1"/>
      <c r="T68" s="1"/>
      <c r="U68" s="1"/>
      <c r="V68" s="1"/>
      <c r="W68" s="1"/>
      <c r="X68" s="1"/>
      <c r="Y68" s="1"/>
      <c r="Z68" s="1"/>
      <c r="AA68" s="1"/>
    </row>
    <row r="69" spans="2:27" ht="15.75" customHeight="1" x14ac:dyDescent="0.3">
      <c r="B69" s="1"/>
      <c r="C69" s="1"/>
      <c r="D69" s="1"/>
      <c r="E69" s="1"/>
      <c r="F69" s="1"/>
      <c r="G69" s="1"/>
      <c r="H69" s="1"/>
      <c r="I69" s="1"/>
      <c r="J69" s="1"/>
      <c r="K69" s="1"/>
      <c r="L69" s="1"/>
      <c r="M69" s="1"/>
      <c r="N69" s="1"/>
      <c r="O69" s="1"/>
      <c r="P69" s="1"/>
      <c r="Q69" s="1"/>
      <c r="R69" s="1"/>
      <c r="S69" s="1"/>
      <c r="T69" s="1"/>
      <c r="U69" s="1"/>
      <c r="V69" s="1"/>
      <c r="W69" s="1"/>
      <c r="X69" s="1"/>
      <c r="Y69" s="1"/>
      <c r="Z69" s="1"/>
      <c r="AA69" s="1"/>
    </row>
    <row r="70" spans="2:27" ht="15.75" customHeight="1" x14ac:dyDescent="0.3">
      <c r="B70" s="1"/>
      <c r="C70" s="1"/>
      <c r="D70" s="1"/>
      <c r="E70" s="1"/>
      <c r="F70" s="1"/>
      <c r="G70" s="1"/>
      <c r="H70" s="1"/>
      <c r="I70" s="1"/>
      <c r="J70" s="1"/>
      <c r="K70" s="1"/>
      <c r="L70" s="1"/>
      <c r="M70" s="1"/>
      <c r="N70" s="1"/>
      <c r="O70" s="1"/>
      <c r="P70" s="1"/>
      <c r="Q70" s="1"/>
      <c r="R70" s="1"/>
      <c r="S70" s="1"/>
      <c r="T70" s="1"/>
      <c r="U70" s="1"/>
      <c r="V70" s="1"/>
      <c r="W70" s="1"/>
      <c r="X70" s="1"/>
      <c r="Y70" s="1"/>
      <c r="Z70" s="1"/>
      <c r="AA70" s="1"/>
    </row>
    <row r="71" spans="2:27" ht="15.75" customHeight="1" x14ac:dyDescent="0.3">
      <c r="B71" s="1"/>
      <c r="C71" s="1"/>
      <c r="D71" s="1"/>
      <c r="E71" s="1"/>
      <c r="F71" s="1"/>
      <c r="G71" s="1"/>
      <c r="H71" s="1"/>
      <c r="I71" s="1"/>
      <c r="J71" s="1"/>
      <c r="K71" s="1"/>
      <c r="L71" s="1"/>
      <c r="M71" s="1"/>
      <c r="N71" s="1"/>
      <c r="O71" s="1"/>
      <c r="P71" s="1"/>
      <c r="Q71" s="1"/>
      <c r="R71" s="1"/>
      <c r="S71" s="1"/>
      <c r="T71" s="1"/>
      <c r="U71" s="1"/>
      <c r="V71" s="1"/>
      <c r="W71" s="1"/>
      <c r="X71" s="1"/>
      <c r="Y71" s="1"/>
      <c r="Z71" s="1"/>
      <c r="AA71" s="1"/>
    </row>
    <row r="72" spans="2:27" ht="15.75" customHeight="1" x14ac:dyDescent="0.3">
      <c r="B72" s="1"/>
      <c r="C72" s="1"/>
      <c r="D72" s="1"/>
      <c r="E72" s="1"/>
      <c r="F72" s="1"/>
      <c r="G72" s="1"/>
      <c r="H72" s="1"/>
      <c r="I72" s="1"/>
      <c r="J72" s="1"/>
      <c r="K72" s="1"/>
      <c r="L72" s="1"/>
      <c r="M72" s="1"/>
      <c r="N72" s="1"/>
      <c r="O72" s="1"/>
      <c r="P72" s="1"/>
      <c r="Q72" s="1"/>
      <c r="R72" s="1"/>
      <c r="S72" s="1"/>
      <c r="T72" s="1"/>
      <c r="U72" s="1"/>
      <c r="V72" s="1"/>
      <c r="W72" s="1"/>
      <c r="X72" s="1"/>
      <c r="Y72" s="1"/>
      <c r="Z72" s="1"/>
      <c r="AA72" s="1"/>
    </row>
    <row r="73" spans="2:27" ht="15.75" customHeight="1" x14ac:dyDescent="0.3">
      <c r="B73" s="1"/>
      <c r="C73" s="1"/>
      <c r="D73" s="1"/>
      <c r="E73" s="1"/>
      <c r="F73" s="1"/>
      <c r="G73" s="1"/>
      <c r="H73" s="1"/>
      <c r="I73" s="1"/>
      <c r="J73" s="1"/>
      <c r="K73" s="1"/>
      <c r="L73" s="1"/>
      <c r="M73" s="1"/>
      <c r="N73" s="1"/>
      <c r="O73" s="1"/>
      <c r="P73" s="1"/>
      <c r="Q73" s="1"/>
      <c r="R73" s="1"/>
      <c r="S73" s="1"/>
      <c r="T73" s="1"/>
      <c r="U73" s="1"/>
      <c r="V73" s="1"/>
      <c r="W73" s="1"/>
      <c r="X73" s="1"/>
      <c r="Y73" s="1"/>
      <c r="Z73" s="1"/>
      <c r="AA73" s="1"/>
    </row>
    <row r="74" spans="2:27" ht="15.75" customHeight="1" x14ac:dyDescent="0.3">
      <c r="B74" s="1"/>
      <c r="C74" s="1"/>
      <c r="D74" s="1"/>
      <c r="E74" s="1"/>
      <c r="F74" s="1"/>
      <c r="G74" s="1"/>
      <c r="H74" s="1"/>
      <c r="I74" s="1"/>
      <c r="J74" s="1"/>
      <c r="K74" s="1"/>
      <c r="L74" s="1"/>
      <c r="M74" s="1"/>
      <c r="N74" s="1"/>
      <c r="O74" s="1"/>
      <c r="P74" s="1"/>
      <c r="Q74" s="1"/>
      <c r="R74" s="1"/>
      <c r="S74" s="1"/>
      <c r="T74" s="1"/>
      <c r="U74" s="1"/>
      <c r="V74" s="1"/>
      <c r="W74" s="1"/>
      <c r="X74" s="1"/>
      <c r="Y74" s="1"/>
      <c r="Z74" s="1"/>
      <c r="AA74" s="1"/>
    </row>
    <row r="75" spans="2:27" ht="15.75" customHeight="1" x14ac:dyDescent="0.3">
      <c r="B75" s="1"/>
      <c r="C75" s="1"/>
      <c r="D75" s="1"/>
      <c r="E75" s="1"/>
      <c r="F75" s="1"/>
      <c r="G75" s="1"/>
      <c r="H75" s="1"/>
      <c r="I75" s="1"/>
      <c r="J75" s="1"/>
      <c r="K75" s="1"/>
      <c r="L75" s="1"/>
      <c r="M75" s="1"/>
      <c r="N75" s="1"/>
      <c r="O75" s="1"/>
      <c r="P75" s="1"/>
      <c r="Q75" s="1"/>
      <c r="R75" s="1"/>
      <c r="S75" s="1"/>
      <c r="T75" s="1"/>
      <c r="U75" s="1"/>
      <c r="V75" s="1"/>
      <c r="W75" s="1"/>
      <c r="X75" s="1"/>
      <c r="Y75" s="1"/>
      <c r="Z75" s="1"/>
      <c r="AA75" s="1"/>
    </row>
    <row r="76" spans="2:27" ht="15.75" customHeight="1" x14ac:dyDescent="0.3">
      <c r="B76" s="1"/>
      <c r="C76" s="1"/>
      <c r="D76" s="1"/>
      <c r="E76" s="1"/>
      <c r="F76" s="1"/>
      <c r="G76" s="1"/>
      <c r="H76" s="1"/>
      <c r="I76" s="1"/>
      <c r="J76" s="1"/>
      <c r="K76" s="1"/>
      <c r="L76" s="1"/>
      <c r="M76" s="1"/>
      <c r="N76" s="1"/>
      <c r="O76" s="1"/>
      <c r="P76" s="1"/>
      <c r="Q76" s="1"/>
      <c r="R76" s="1"/>
      <c r="S76" s="1"/>
      <c r="T76" s="1"/>
      <c r="U76" s="1"/>
      <c r="V76" s="1"/>
      <c r="W76" s="1"/>
      <c r="X76" s="1"/>
      <c r="Y76" s="1"/>
      <c r="Z76" s="1"/>
      <c r="AA76" s="1"/>
    </row>
    <row r="77" spans="2:27" ht="15.75" customHeight="1" x14ac:dyDescent="0.3">
      <c r="B77" s="1"/>
      <c r="C77" s="1"/>
      <c r="D77" s="1"/>
      <c r="E77" s="1"/>
      <c r="F77" s="1"/>
      <c r="G77" s="1"/>
      <c r="H77" s="1"/>
      <c r="I77" s="1"/>
      <c r="J77" s="1"/>
      <c r="K77" s="1"/>
      <c r="L77" s="1"/>
      <c r="M77" s="1"/>
      <c r="N77" s="1"/>
      <c r="O77" s="1"/>
      <c r="P77" s="1"/>
      <c r="Q77" s="1"/>
      <c r="R77" s="1"/>
      <c r="S77" s="1"/>
      <c r="T77" s="1"/>
      <c r="U77" s="1"/>
      <c r="V77" s="1"/>
      <c r="W77" s="1"/>
      <c r="X77" s="1"/>
      <c r="Y77" s="1"/>
      <c r="Z77" s="1"/>
      <c r="AA77" s="1"/>
    </row>
    <row r="78" spans="2:27" ht="15.75" customHeight="1" x14ac:dyDescent="0.3">
      <c r="B78" s="1"/>
      <c r="C78" s="1"/>
      <c r="D78" s="1"/>
      <c r="E78" s="1"/>
      <c r="F78" s="1"/>
      <c r="G78" s="1"/>
      <c r="H78" s="1"/>
      <c r="I78" s="1"/>
      <c r="J78" s="1"/>
      <c r="K78" s="1"/>
      <c r="L78" s="1"/>
      <c r="M78" s="1"/>
      <c r="N78" s="1"/>
      <c r="O78" s="1"/>
      <c r="P78" s="1"/>
      <c r="Q78" s="1"/>
      <c r="R78" s="1"/>
      <c r="S78" s="1"/>
      <c r="T78" s="1"/>
      <c r="U78" s="1"/>
      <c r="V78" s="1"/>
      <c r="W78" s="1"/>
      <c r="X78" s="1"/>
      <c r="Y78" s="1"/>
      <c r="Z78" s="1"/>
      <c r="AA78" s="1"/>
    </row>
    <row r="79" spans="2:27" ht="15.75" customHeight="1" x14ac:dyDescent="0.3">
      <c r="B79" s="1"/>
      <c r="C79" s="1"/>
      <c r="D79" s="1"/>
      <c r="E79" s="1"/>
      <c r="F79" s="1"/>
      <c r="G79" s="1"/>
      <c r="H79" s="1"/>
      <c r="I79" s="1"/>
      <c r="J79" s="1"/>
      <c r="K79" s="1"/>
      <c r="L79" s="1"/>
      <c r="M79" s="1"/>
      <c r="N79" s="1"/>
      <c r="O79" s="1"/>
      <c r="P79" s="1"/>
      <c r="Q79" s="1"/>
      <c r="R79" s="1"/>
      <c r="S79" s="1"/>
      <c r="T79" s="1"/>
      <c r="U79" s="1"/>
      <c r="V79" s="1"/>
      <c r="W79" s="1"/>
      <c r="X79" s="1"/>
      <c r="Y79" s="1"/>
      <c r="Z79" s="1"/>
      <c r="AA79" s="1"/>
    </row>
    <row r="80" spans="2:27" ht="15.75" customHeight="1" x14ac:dyDescent="0.3">
      <c r="B80" s="1"/>
      <c r="C80" s="1"/>
      <c r="D80" s="1"/>
      <c r="E80" s="1"/>
      <c r="F80" s="1"/>
      <c r="G80" s="1"/>
      <c r="H80" s="1"/>
      <c r="I80" s="1"/>
      <c r="J80" s="1"/>
      <c r="K80" s="1"/>
      <c r="L80" s="1"/>
      <c r="M80" s="1"/>
      <c r="N80" s="1"/>
      <c r="O80" s="1"/>
      <c r="P80" s="1"/>
      <c r="Q80" s="1"/>
      <c r="R80" s="1"/>
      <c r="S80" s="1"/>
      <c r="T80" s="1"/>
      <c r="U80" s="1"/>
      <c r="V80" s="1"/>
      <c r="W80" s="1"/>
      <c r="X80" s="1"/>
      <c r="Y80" s="1"/>
      <c r="Z80" s="1"/>
      <c r="AA80" s="1"/>
    </row>
    <row r="81" spans="2:27" ht="15.75" customHeight="1" x14ac:dyDescent="0.3">
      <c r="B81" s="1"/>
      <c r="C81" s="1"/>
      <c r="D81" s="1"/>
      <c r="E81" s="1"/>
      <c r="F81" s="1"/>
      <c r="G81" s="1"/>
      <c r="H81" s="1"/>
      <c r="I81" s="1"/>
      <c r="J81" s="1"/>
      <c r="K81" s="1"/>
      <c r="L81" s="1"/>
      <c r="M81" s="1"/>
      <c r="N81" s="1"/>
      <c r="O81" s="1"/>
      <c r="P81" s="1"/>
      <c r="Q81" s="1"/>
      <c r="R81" s="1"/>
      <c r="S81" s="1"/>
      <c r="T81" s="1"/>
      <c r="U81" s="1"/>
      <c r="V81" s="1"/>
      <c r="W81" s="1"/>
      <c r="X81" s="1"/>
      <c r="Y81" s="1"/>
      <c r="Z81" s="1"/>
      <c r="AA81" s="1"/>
    </row>
    <row r="82" spans="2:27" ht="15.75" customHeight="1" x14ac:dyDescent="0.3">
      <c r="B82" s="1"/>
      <c r="C82" s="1"/>
      <c r="D82" s="1"/>
      <c r="E82" s="1"/>
      <c r="F82" s="1"/>
      <c r="G82" s="1"/>
      <c r="H82" s="1"/>
      <c r="I82" s="1"/>
      <c r="J82" s="1"/>
      <c r="K82" s="1"/>
      <c r="L82" s="1"/>
      <c r="M82" s="1"/>
      <c r="N82" s="1"/>
      <c r="O82" s="1"/>
      <c r="P82" s="1"/>
      <c r="Q82" s="1"/>
      <c r="R82" s="1"/>
      <c r="S82" s="1"/>
      <c r="T82" s="1"/>
      <c r="U82" s="1"/>
      <c r="V82" s="1"/>
      <c r="W82" s="1"/>
      <c r="X82" s="1"/>
      <c r="Y82" s="1"/>
      <c r="Z82" s="1"/>
      <c r="AA82" s="1"/>
    </row>
    <row r="83" spans="2:27" ht="15.75" customHeight="1" x14ac:dyDescent="0.3">
      <c r="B83" s="1"/>
      <c r="C83" s="1"/>
      <c r="D83" s="1"/>
      <c r="E83" s="1"/>
      <c r="F83" s="1"/>
      <c r="G83" s="1"/>
      <c r="H83" s="1"/>
      <c r="I83" s="1"/>
      <c r="J83" s="1"/>
      <c r="K83" s="1"/>
      <c r="L83" s="1"/>
      <c r="M83" s="1"/>
      <c r="N83" s="1"/>
      <c r="O83" s="1"/>
      <c r="P83" s="1"/>
      <c r="Q83" s="1"/>
      <c r="R83" s="1"/>
      <c r="S83" s="1"/>
      <c r="T83" s="1"/>
      <c r="U83" s="1"/>
      <c r="V83" s="1"/>
      <c r="W83" s="1"/>
      <c r="X83" s="1"/>
      <c r="Y83" s="1"/>
      <c r="Z83" s="1"/>
      <c r="AA83" s="1"/>
    </row>
    <row r="84" spans="2:27" ht="15.75" customHeight="1" x14ac:dyDescent="0.3">
      <c r="B84" s="1"/>
      <c r="C84" s="1"/>
      <c r="D84" s="1"/>
      <c r="E84" s="1"/>
      <c r="F84" s="1"/>
      <c r="G84" s="1"/>
      <c r="H84" s="1"/>
      <c r="I84" s="1"/>
      <c r="J84" s="1"/>
      <c r="K84" s="1"/>
      <c r="L84" s="1"/>
      <c r="M84" s="1"/>
      <c r="N84" s="1"/>
      <c r="O84" s="1"/>
      <c r="P84" s="1"/>
      <c r="Q84" s="1"/>
      <c r="R84" s="1"/>
      <c r="S84" s="1"/>
      <c r="T84" s="1"/>
      <c r="U84" s="1"/>
      <c r="V84" s="1"/>
      <c r="W84" s="1"/>
      <c r="X84" s="1"/>
      <c r="Y84" s="1"/>
      <c r="Z84" s="1"/>
      <c r="AA84" s="1"/>
    </row>
    <row r="85" spans="2:27" ht="15.75" customHeight="1" x14ac:dyDescent="0.3">
      <c r="B85" s="1"/>
      <c r="C85" s="1"/>
      <c r="D85" s="1"/>
      <c r="E85" s="1"/>
      <c r="F85" s="1"/>
      <c r="G85" s="1"/>
      <c r="H85" s="1"/>
      <c r="I85" s="1"/>
      <c r="J85" s="1"/>
      <c r="K85" s="1"/>
      <c r="L85" s="1"/>
      <c r="M85" s="1"/>
      <c r="N85" s="1"/>
      <c r="O85" s="1"/>
      <c r="P85" s="1"/>
      <c r="Q85" s="1"/>
      <c r="R85" s="1"/>
      <c r="S85" s="1"/>
      <c r="T85" s="1"/>
      <c r="U85" s="1"/>
      <c r="V85" s="1"/>
      <c r="W85" s="1"/>
      <c r="X85" s="1"/>
      <c r="Y85" s="1"/>
      <c r="Z85" s="1"/>
      <c r="AA85" s="1"/>
    </row>
    <row r="86" spans="2:27" ht="15.75" customHeight="1" x14ac:dyDescent="0.3">
      <c r="B86" s="1"/>
      <c r="C86" s="1"/>
      <c r="D86" s="1"/>
      <c r="E86" s="1"/>
      <c r="F86" s="1"/>
      <c r="G86" s="1"/>
      <c r="H86" s="1"/>
      <c r="I86" s="1"/>
      <c r="J86" s="1"/>
      <c r="K86" s="1"/>
      <c r="L86" s="1"/>
      <c r="M86" s="1"/>
      <c r="N86" s="1"/>
      <c r="O86" s="1"/>
      <c r="P86" s="1"/>
      <c r="Q86" s="1"/>
      <c r="R86" s="1"/>
      <c r="S86" s="1"/>
      <c r="T86" s="1"/>
      <c r="U86" s="1"/>
      <c r="V86" s="1"/>
      <c r="W86" s="1"/>
      <c r="X86" s="1"/>
      <c r="Y86" s="1"/>
      <c r="Z86" s="1"/>
      <c r="AA86" s="1"/>
    </row>
    <row r="87" spans="2:27" ht="15.75" customHeight="1" x14ac:dyDescent="0.3">
      <c r="B87" s="1"/>
      <c r="C87" s="1"/>
      <c r="D87" s="1"/>
      <c r="E87" s="1"/>
      <c r="F87" s="1"/>
      <c r="G87" s="1"/>
      <c r="H87" s="1"/>
      <c r="I87" s="1"/>
      <c r="J87" s="1"/>
      <c r="K87" s="1"/>
      <c r="L87" s="1"/>
      <c r="M87" s="1"/>
      <c r="N87" s="1"/>
      <c r="O87" s="1"/>
      <c r="P87" s="1"/>
      <c r="Q87" s="1"/>
      <c r="R87" s="1"/>
      <c r="S87" s="1"/>
      <c r="T87" s="1"/>
      <c r="U87" s="1"/>
      <c r="V87" s="1"/>
      <c r="W87" s="1"/>
      <c r="X87" s="1"/>
      <c r="Y87" s="1"/>
      <c r="Z87" s="1"/>
      <c r="AA87" s="1"/>
    </row>
    <row r="88" spans="2:27" ht="15.75" customHeight="1" x14ac:dyDescent="0.3">
      <c r="B88" s="1"/>
      <c r="C88" s="1"/>
      <c r="D88" s="1"/>
      <c r="E88" s="1"/>
      <c r="F88" s="1"/>
      <c r="G88" s="1"/>
      <c r="H88" s="1"/>
      <c r="I88" s="1"/>
      <c r="J88" s="1"/>
      <c r="K88" s="1"/>
      <c r="L88" s="1"/>
      <c r="M88" s="1"/>
      <c r="N88" s="1"/>
      <c r="O88" s="1"/>
      <c r="P88" s="1"/>
      <c r="Q88" s="1"/>
      <c r="R88" s="1"/>
      <c r="S88" s="1"/>
      <c r="T88" s="1"/>
      <c r="U88" s="1"/>
      <c r="V88" s="1"/>
      <c r="W88" s="1"/>
      <c r="X88" s="1"/>
      <c r="Y88" s="1"/>
      <c r="Z88" s="1"/>
      <c r="AA88" s="1"/>
    </row>
    <row r="89" spans="2:27" ht="15.75" customHeight="1" x14ac:dyDescent="0.3">
      <c r="B89" s="1"/>
      <c r="C89" s="1"/>
      <c r="D89" s="1"/>
      <c r="E89" s="1"/>
      <c r="F89" s="1"/>
      <c r="G89" s="1"/>
      <c r="H89" s="1"/>
      <c r="I89" s="1"/>
      <c r="J89" s="1"/>
      <c r="K89" s="1"/>
      <c r="L89" s="1"/>
      <c r="M89" s="1"/>
      <c r="N89" s="1"/>
      <c r="O89" s="1"/>
      <c r="P89" s="1"/>
      <c r="Q89" s="1"/>
      <c r="R89" s="1"/>
      <c r="S89" s="1"/>
      <c r="T89" s="1"/>
      <c r="U89" s="1"/>
      <c r="V89" s="1"/>
      <c r="W89" s="1"/>
      <c r="X89" s="1"/>
      <c r="Y89" s="1"/>
      <c r="Z89" s="1"/>
      <c r="AA89" s="1"/>
    </row>
    <row r="90" spans="2:27" ht="15.75" customHeight="1" x14ac:dyDescent="0.3">
      <c r="B90" s="1"/>
      <c r="C90" s="1"/>
      <c r="D90" s="1"/>
      <c r="E90" s="1"/>
      <c r="F90" s="1"/>
      <c r="G90" s="1"/>
      <c r="H90" s="1"/>
      <c r="I90" s="1"/>
      <c r="J90" s="1"/>
      <c r="K90" s="1"/>
      <c r="L90" s="1"/>
      <c r="M90" s="1"/>
      <c r="N90" s="1"/>
      <c r="O90" s="1"/>
      <c r="P90" s="1"/>
      <c r="Q90" s="1"/>
      <c r="R90" s="1"/>
      <c r="S90" s="1"/>
      <c r="T90" s="1"/>
      <c r="U90" s="1"/>
      <c r="V90" s="1"/>
      <c r="W90" s="1"/>
      <c r="X90" s="1"/>
      <c r="Y90" s="1"/>
      <c r="Z90" s="1"/>
      <c r="AA90" s="1"/>
    </row>
    <row r="91" spans="2:27" ht="15.75" customHeight="1" x14ac:dyDescent="0.3">
      <c r="B91" s="1"/>
      <c r="C91" s="1"/>
      <c r="D91" s="1"/>
      <c r="E91" s="1"/>
      <c r="F91" s="1"/>
      <c r="G91" s="1"/>
      <c r="H91" s="1"/>
      <c r="I91" s="1"/>
      <c r="J91" s="1"/>
      <c r="K91" s="1"/>
      <c r="L91" s="1"/>
      <c r="M91" s="1"/>
      <c r="N91" s="1"/>
      <c r="O91" s="1"/>
      <c r="P91" s="1"/>
      <c r="Q91" s="1"/>
      <c r="R91" s="1"/>
      <c r="S91" s="1"/>
      <c r="T91" s="1"/>
      <c r="U91" s="1"/>
      <c r="V91" s="1"/>
      <c r="W91" s="1"/>
      <c r="X91" s="1"/>
      <c r="Y91" s="1"/>
      <c r="Z91" s="1"/>
      <c r="AA91" s="1"/>
    </row>
    <row r="92" spans="2:27" ht="15.75" customHeight="1" x14ac:dyDescent="0.3">
      <c r="B92" s="1"/>
      <c r="C92" s="1"/>
      <c r="D92" s="1"/>
      <c r="E92" s="1"/>
      <c r="F92" s="1"/>
      <c r="G92" s="1"/>
      <c r="H92" s="1"/>
      <c r="I92" s="1"/>
      <c r="J92" s="1"/>
      <c r="K92" s="1"/>
      <c r="L92" s="1"/>
      <c r="M92" s="1"/>
      <c r="N92" s="1"/>
      <c r="O92" s="1"/>
      <c r="P92" s="1"/>
      <c r="Q92" s="1"/>
      <c r="R92" s="1"/>
      <c r="S92" s="1"/>
      <c r="T92" s="1"/>
      <c r="U92" s="1"/>
      <c r="V92" s="1"/>
      <c r="W92" s="1"/>
      <c r="X92" s="1"/>
      <c r="Y92" s="1"/>
      <c r="Z92" s="1"/>
      <c r="AA92" s="1"/>
    </row>
    <row r="93" spans="2:27" ht="15.75" customHeight="1" x14ac:dyDescent="0.3">
      <c r="B93" s="1"/>
      <c r="C93" s="1"/>
      <c r="D93" s="1"/>
      <c r="E93" s="1"/>
      <c r="F93" s="1"/>
      <c r="G93" s="1"/>
      <c r="H93" s="1"/>
      <c r="I93" s="1"/>
      <c r="J93" s="1"/>
      <c r="K93" s="1"/>
      <c r="L93" s="1"/>
      <c r="M93" s="1"/>
      <c r="N93" s="1"/>
      <c r="O93" s="1"/>
      <c r="P93" s="1"/>
      <c r="Q93" s="1"/>
      <c r="R93" s="1"/>
      <c r="S93" s="1"/>
      <c r="T93" s="1"/>
      <c r="U93" s="1"/>
      <c r="V93" s="1"/>
      <c r="W93" s="1"/>
      <c r="X93" s="1"/>
      <c r="Y93" s="1"/>
      <c r="Z93" s="1"/>
      <c r="AA93" s="1"/>
    </row>
    <row r="94" spans="2:27" ht="15.75" customHeight="1" x14ac:dyDescent="0.3">
      <c r="B94" s="1"/>
      <c r="C94" s="1"/>
      <c r="D94" s="1"/>
      <c r="E94" s="1"/>
      <c r="F94" s="1"/>
      <c r="G94" s="1"/>
      <c r="H94" s="1"/>
      <c r="I94" s="1"/>
      <c r="J94" s="1"/>
      <c r="K94" s="1"/>
      <c r="L94" s="1"/>
      <c r="M94" s="1"/>
      <c r="N94" s="1"/>
      <c r="O94" s="1"/>
      <c r="P94" s="1"/>
      <c r="Q94" s="1"/>
      <c r="R94" s="1"/>
      <c r="S94" s="1"/>
      <c r="T94" s="1"/>
      <c r="U94" s="1"/>
      <c r="V94" s="1"/>
      <c r="W94" s="1"/>
      <c r="X94" s="1"/>
      <c r="Y94" s="1"/>
      <c r="Z94" s="1"/>
      <c r="AA94" s="1"/>
    </row>
    <row r="95" spans="2:27" ht="15.75" customHeight="1" x14ac:dyDescent="0.3">
      <c r="B95" s="1"/>
      <c r="C95" s="1"/>
      <c r="D95" s="1"/>
      <c r="E95" s="1"/>
      <c r="F95" s="1"/>
      <c r="G95" s="1"/>
      <c r="H95" s="1"/>
      <c r="I95" s="1"/>
      <c r="J95" s="1"/>
      <c r="K95" s="1"/>
      <c r="L95" s="1"/>
      <c r="M95" s="1"/>
      <c r="N95" s="1"/>
      <c r="O95" s="1"/>
      <c r="P95" s="1"/>
      <c r="Q95" s="1"/>
      <c r="R95" s="1"/>
      <c r="S95" s="1"/>
      <c r="T95" s="1"/>
      <c r="U95" s="1"/>
      <c r="V95" s="1"/>
      <c r="W95" s="1"/>
      <c r="X95" s="1"/>
      <c r="Y95" s="1"/>
      <c r="Z95" s="1"/>
      <c r="AA95" s="1"/>
    </row>
    <row r="96" spans="2:27" ht="15.75" customHeight="1" x14ac:dyDescent="0.3">
      <c r="B96" s="1"/>
      <c r="C96" s="1"/>
      <c r="D96" s="1"/>
      <c r="E96" s="1"/>
      <c r="F96" s="1"/>
      <c r="G96" s="1"/>
      <c r="H96" s="1"/>
      <c r="I96" s="1"/>
      <c r="J96" s="1"/>
      <c r="K96" s="1"/>
      <c r="L96" s="1"/>
      <c r="M96" s="1"/>
      <c r="N96" s="1"/>
      <c r="O96" s="1"/>
      <c r="P96" s="1"/>
      <c r="Q96" s="1"/>
      <c r="R96" s="1"/>
      <c r="S96" s="1"/>
      <c r="T96" s="1"/>
      <c r="U96" s="1"/>
      <c r="V96" s="1"/>
      <c r="W96" s="1"/>
      <c r="X96" s="1"/>
      <c r="Y96" s="1"/>
      <c r="Z96" s="1"/>
      <c r="AA96" s="1"/>
    </row>
    <row r="97" spans="2:27" ht="15.75" customHeight="1" x14ac:dyDescent="0.3">
      <c r="B97" s="1"/>
      <c r="C97" s="1"/>
      <c r="D97" s="1"/>
      <c r="E97" s="1"/>
      <c r="F97" s="1"/>
      <c r="G97" s="1"/>
      <c r="H97" s="1"/>
      <c r="I97" s="1"/>
      <c r="J97" s="1"/>
      <c r="K97" s="1"/>
      <c r="L97" s="1"/>
      <c r="M97" s="1"/>
      <c r="N97" s="1"/>
      <c r="O97" s="1"/>
      <c r="P97" s="1"/>
      <c r="Q97" s="1"/>
      <c r="R97" s="1"/>
      <c r="S97" s="1"/>
      <c r="T97" s="1"/>
      <c r="U97" s="1"/>
      <c r="V97" s="1"/>
      <c r="W97" s="1"/>
      <c r="X97" s="1"/>
      <c r="Y97" s="1"/>
      <c r="Z97" s="1"/>
      <c r="AA97" s="1"/>
    </row>
    <row r="98" spans="2:27" ht="15.75" customHeight="1" x14ac:dyDescent="0.3">
      <c r="B98" s="1"/>
      <c r="C98" s="1"/>
      <c r="D98" s="1"/>
      <c r="E98" s="1"/>
      <c r="F98" s="1"/>
      <c r="G98" s="1"/>
      <c r="H98" s="1"/>
      <c r="I98" s="1"/>
      <c r="J98" s="1"/>
      <c r="K98" s="1"/>
      <c r="L98" s="1"/>
      <c r="M98" s="1"/>
      <c r="N98" s="1"/>
      <c r="O98" s="1"/>
      <c r="P98" s="1"/>
      <c r="Q98" s="1"/>
      <c r="R98" s="1"/>
      <c r="S98" s="1"/>
      <c r="T98" s="1"/>
      <c r="U98" s="1"/>
      <c r="V98" s="1"/>
      <c r="W98" s="1"/>
      <c r="X98" s="1"/>
      <c r="Y98" s="1"/>
      <c r="Z98" s="1"/>
      <c r="AA98" s="1"/>
    </row>
    <row r="99" spans="2:27" ht="15.75" customHeight="1" x14ac:dyDescent="0.3">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2:27" ht="15.75" customHeight="1" x14ac:dyDescent="0.3">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2:27" ht="15.75" customHeight="1" x14ac:dyDescent="0.3">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2:27" ht="15.75" customHeight="1" x14ac:dyDescent="0.3">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2:27" ht="15.75" customHeight="1" x14ac:dyDescent="0.3">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2:27" ht="15.75" customHeight="1" x14ac:dyDescent="0.3">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2:27" ht="15.75" customHeight="1" x14ac:dyDescent="0.3">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2:27" ht="15.75" customHeight="1" x14ac:dyDescent="0.3">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2:27" ht="15.75" customHeight="1" x14ac:dyDescent="0.3">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2:27" ht="15.75" customHeight="1" x14ac:dyDescent="0.3">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2:27" ht="15.75" customHeight="1" x14ac:dyDescent="0.3">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2:27" ht="15.75" customHeight="1" x14ac:dyDescent="0.3">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2:27" ht="15.75" customHeight="1" x14ac:dyDescent="0.3">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2:27" ht="15.75" customHeight="1" x14ac:dyDescent="0.3">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2:27" ht="15.75" customHeight="1" x14ac:dyDescent="0.3">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2:27" ht="15.75" customHeight="1" x14ac:dyDescent="0.3">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2:27" ht="15.75" customHeight="1" x14ac:dyDescent="0.3">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2:27" ht="15.75" customHeight="1" x14ac:dyDescent="0.3">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2:27" ht="15.75" customHeight="1" x14ac:dyDescent="0.3">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2:27" ht="15.75" customHeight="1" x14ac:dyDescent="0.3">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2:27" ht="15.75" customHeight="1" x14ac:dyDescent="0.3">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2:27" ht="15.75" customHeight="1" x14ac:dyDescent="0.3">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2:27" ht="15.75" customHeight="1" x14ac:dyDescent="0.3">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2:27" ht="15.75" customHeight="1" x14ac:dyDescent="0.3">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2:27" ht="15.75" customHeight="1" x14ac:dyDescent="0.3">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2:27" ht="15.75" customHeight="1" x14ac:dyDescent="0.3">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2:27" ht="15.75" customHeight="1" x14ac:dyDescent="0.3">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2:27" ht="15.75" customHeight="1" x14ac:dyDescent="0.3">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2:27" ht="15.75" customHeight="1" x14ac:dyDescent="0.3">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2:27" ht="15.75" customHeight="1" x14ac:dyDescent="0.3">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2:27" ht="15.75" customHeight="1" x14ac:dyDescent="0.3">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2:27" ht="15.75" customHeight="1" x14ac:dyDescent="0.3">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2:27" ht="15.75" customHeight="1" x14ac:dyDescent="0.3">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2:27" ht="15.75" customHeight="1" x14ac:dyDescent="0.3">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2:27" ht="15.75" customHeight="1" x14ac:dyDescent="0.3">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2:27" ht="15.75" customHeight="1" x14ac:dyDescent="0.3">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2:27" ht="15.75" customHeight="1" x14ac:dyDescent="0.3">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2:27" ht="15.75" customHeight="1" x14ac:dyDescent="0.3">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2:27" ht="15.75" customHeight="1" x14ac:dyDescent="0.3">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2:27" ht="15.75" customHeight="1" x14ac:dyDescent="0.3">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2:27" ht="15.75" customHeight="1" x14ac:dyDescent="0.3">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2:27" ht="15.75" customHeight="1" x14ac:dyDescent="0.3">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2:27" ht="15.75" customHeight="1" x14ac:dyDescent="0.3">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2:27" ht="15.75" customHeight="1" x14ac:dyDescent="0.3">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2:27" ht="15.75" customHeight="1" x14ac:dyDescent="0.3">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2:27" ht="15.75" customHeight="1" x14ac:dyDescent="0.3">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2:27" ht="15.75" customHeight="1" x14ac:dyDescent="0.3">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2:27" ht="15.75" customHeight="1" x14ac:dyDescent="0.3">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2:27" ht="15.75" customHeight="1" x14ac:dyDescent="0.3">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2:27" ht="15.75" customHeight="1" x14ac:dyDescent="0.3">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2:27" ht="15.75" customHeight="1" x14ac:dyDescent="0.3">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2:27" ht="15.75" customHeight="1" x14ac:dyDescent="0.3">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2:27" ht="15.75" customHeight="1" x14ac:dyDescent="0.3">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2:27" ht="15.75" customHeight="1" x14ac:dyDescent="0.3">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2:27" ht="15.75" customHeight="1" x14ac:dyDescent="0.3">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2:27" ht="15.75" customHeight="1" x14ac:dyDescent="0.3">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2:27" ht="15.75" customHeight="1" x14ac:dyDescent="0.3">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2:27" ht="15.75" customHeight="1" x14ac:dyDescent="0.3">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2:27" ht="15.75" customHeight="1" x14ac:dyDescent="0.3">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2:27" ht="15.75" customHeight="1" x14ac:dyDescent="0.3">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2:27" ht="15.75" customHeight="1" x14ac:dyDescent="0.3">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2:27" ht="15.75" customHeight="1" x14ac:dyDescent="0.3">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2:27" ht="15.75" customHeight="1" x14ac:dyDescent="0.3">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2:27" ht="15.75" customHeight="1" x14ac:dyDescent="0.3">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2:27" ht="15.75" customHeight="1" x14ac:dyDescent="0.3">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2:27" ht="15.75" customHeight="1" x14ac:dyDescent="0.3">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2:27" ht="15.75" customHeight="1" x14ac:dyDescent="0.3">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2:27" ht="15.75" customHeight="1" x14ac:dyDescent="0.3">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2:27" ht="15.75" customHeight="1" x14ac:dyDescent="0.3">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2:27" ht="15.75" customHeight="1" x14ac:dyDescent="0.3">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2:27" ht="15.75" customHeight="1" x14ac:dyDescent="0.3">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2:27" ht="15.75" customHeight="1" x14ac:dyDescent="0.3">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2:27" ht="15.75" customHeight="1" x14ac:dyDescent="0.3">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2:27" ht="15.75" customHeight="1" x14ac:dyDescent="0.3">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2:27" ht="15.75" customHeight="1" x14ac:dyDescent="0.3">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2:27" ht="15.75" customHeight="1" x14ac:dyDescent="0.3">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2:27" ht="15.75" customHeight="1" x14ac:dyDescent="0.3">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2:27" ht="15.75" customHeight="1" x14ac:dyDescent="0.3">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2:27" ht="15.75" customHeight="1" x14ac:dyDescent="0.3">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2:27" ht="15.75" customHeight="1" x14ac:dyDescent="0.3">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2:27" ht="15.75" customHeight="1" x14ac:dyDescent="0.3">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2:27" ht="15.75" customHeight="1" x14ac:dyDescent="0.3">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2:27" ht="15.75" customHeight="1" x14ac:dyDescent="0.3">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2:27" ht="15.75" customHeight="1" x14ac:dyDescent="0.3">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2:27" ht="15.75" customHeight="1" x14ac:dyDescent="0.3">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2:27" ht="15.75" customHeight="1" x14ac:dyDescent="0.3">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2:27" ht="15.75" customHeight="1" x14ac:dyDescent="0.3">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2:27" ht="15.75" customHeight="1" x14ac:dyDescent="0.3">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2:27" ht="15.75" customHeight="1" x14ac:dyDescent="0.3">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2:27" ht="15.75" customHeight="1" x14ac:dyDescent="0.3">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2:27" ht="15.75" customHeight="1" x14ac:dyDescent="0.3">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2:27" ht="15.75" customHeight="1" x14ac:dyDescent="0.3">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2:27" ht="15.75" customHeight="1" x14ac:dyDescent="0.3">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2:27" ht="15.75" customHeight="1" x14ac:dyDescent="0.3">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2:27" ht="15.75" customHeight="1" x14ac:dyDescent="0.3">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2:27" ht="15.75" customHeight="1" x14ac:dyDescent="0.3">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2:27" ht="15.75" customHeight="1" x14ac:dyDescent="0.3">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2:27" ht="15.75" customHeight="1" x14ac:dyDescent="0.3">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2:27" ht="15.75" customHeight="1" x14ac:dyDescent="0.3">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2:27" ht="15.75" customHeight="1" x14ac:dyDescent="0.3">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2:27" ht="15.75" customHeight="1" x14ac:dyDescent="0.3">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2:27" ht="15.75" customHeight="1" x14ac:dyDescent="0.3">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2:27" ht="15.75" customHeight="1" x14ac:dyDescent="0.3">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2:27" ht="15.75" customHeight="1" x14ac:dyDescent="0.3">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2:27" ht="15.75" customHeight="1" x14ac:dyDescent="0.3">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2:27" ht="15.75" customHeight="1" x14ac:dyDescent="0.3">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2:27" ht="15.75" customHeight="1" x14ac:dyDescent="0.3">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2:27" ht="15.75" customHeight="1" x14ac:dyDescent="0.3">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2:27" ht="15.75" customHeight="1" x14ac:dyDescent="0.3">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2:27" ht="15.75" customHeight="1" x14ac:dyDescent="0.3">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2:27" ht="15.75" customHeight="1" x14ac:dyDescent="0.3">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2:27" ht="15.75" customHeight="1" x14ac:dyDescent="0.3">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2:27" ht="15.75" customHeight="1" x14ac:dyDescent="0.3">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2:27" ht="15.75" customHeight="1" x14ac:dyDescent="0.3">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2:27" ht="15.75" customHeight="1" x14ac:dyDescent="0.3">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2:27" ht="15.75" customHeight="1" x14ac:dyDescent="0.3">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2:27" ht="15.75" customHeight="1" x14ac:dyDescent="0.3">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2:27" ht="15.75" customHeight="1" x14ac:dyDescent="0.3">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2:27" ht="15.75" customHeight="1" x14ac:dyDescent="0.3">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2:27" ht="15.75" customHeight="1" x14ac:dyDescent="0.3">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2:27" ht="15.75" customHeight="1" x14ac:dyDescent="0.3">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2:27" ht="15.75" customHeight="1" x14ac:dyDescent="0.3">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2:27" ht="15.75" customHeight="1" x14ac:dyDescent="0.3">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2:27" ht="15.75" customHeight="1" x14ac:dyDescent="0.3">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2:27" ht="15.75" customHeight="1" x14ac:dyDescent="0.3">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2:27" ht="15.75" customHeight="1" x14ac:dyDescent="0.3">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2:27" ht="15.75" customHeight="1" x14ac:dyDescent="0.3">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2:27" ht="15.75" customHeight="1" x14ac:dyDescent="0.3">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2:27" ht="15.75" customHeight="1" x14ac:dyDescent="0.3">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2:27" ht="15.75" customHeight="1" x14ac:dyDescent="0.3">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2:27" ht="15.75" customHeight="1" x14ac:dyDescent="0.3">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2:27" ht="15.75" customHeight="1" x14ac:dyDescent="0.3">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2:27" ht="15.75" customHeight="1" x14ac:dyDescent="0.3">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2:27" ht="15.75" customHeight="1" x14ac:dyDescent="0.3">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2:27" ht="15.75" customHeight="1" x14ac:dyDescent="0.3">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2:27" ht="15.75" customHeight="1" x14ac:dyDescent="0.3">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2:27" ht="15.75" customHeight="1" x14ac:dyDescent="0.3">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2:27" ht="15.75" customHeight="1" x14ac:dyDescent="0.3">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2:27" ht="15.75" customHeight="1" x14ac:dyDescent="0.3">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2:27" ht="15.75" customHeight="1" x14ac:dyDescent="0.3">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2:27" ht="15.75" customHeight="1" x14ac:dyDescent="0.3">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2:27" ht="15.75" customHeight="1" x14ac:dyDescent="0.3">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2:27" ht="15.75" customHeight="1" x14ac:dyDescent="0.3">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2:27" ht="15.75" customHeight="1" x14ac:dyDescent="0.3">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2:27" ht="15.75" customHeight="1" x14ac:dyDescent="0.3">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2:27" ht="15.75" customHeight="1" x14ac:dyDescent="0.3">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2:27" ht="15.75" customHeight="1" x14ac:dyDescent="0.3">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2:27" ht="15.75" customHeight="1" x14ac:dyDescent="0.3">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2:27" ht="15.75" customHeight="1" x14ac:dyDescent="0.3">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2:27" ht="15.75" customHeight="1" x14ac:dyDescent="0.3">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2:27" ht="15.75" customHeight="1" x14ac:dyDescent="0.3">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2:27" ht="15.75" customHeight="1" x14ac:dyDescent="0.3">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2:27" ht="15.75" customHeight="1" x14ac:dyDescent="0.3">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2:27" ht="15.75" customHeight="1" x14ac:dyDescent="0.3">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2:27" ht="15.75" customHeight="1" x14ac:dyDescent="0.3">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2:27" ht="15.75" customHeight="1" x14ac:dyDescent="0.3">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2:27" ht="15.75" customHeight="1" x14ac:dyDescent="0.3">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2:27" ht="15.75" customHeight="1" x14ac:dyDescent="0.3">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2:27" ht="15.75" customHeight="1" x14ac:dyDescent="0.3">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2:27" ht="15.75" customHeight="1" x14ac:dyDescent="0.3">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2:27" ht="15.75" customHeight="1" x14ac:dyDescent="0.3">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2:27" ht="15.75" customHeight="1" x14ac:dyDescent="0.3">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2:27" ht="15.75" customHeight="1" x14ac:dyDescent="0.3">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2:27" ht="15.75" customHeight="1" x14ac:dyDescent="0.3">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2:27" ht="15.75" customHeight="1" x14ac:dyDescent="0.3">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2:27" ht="15.75" customHeight="1" x14ac:dyDescent="0.3">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2:27" ht="15.75" customHeight="1" x14ac:dyDescent="0.3">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2:27" ht="15.75" customHeight="1" x14ac:dyDescent="0.3">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2:27" ht="15.75" customHeight="1" x14ac:dyDescent="0.3">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2:27" ht="15.75" customHeight="1" x14ac:dyDescent="0.3">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2:27" ht="15.75" customHeight="1" x14ac:dyDescent="0.3">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2:27" ht="15.75" customHeight="1" x14ac:dyDescent="0.3">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2:27" ht="15.75" customHeight="1" x14ac:dyDescent="0.3">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2:27" ht="15.75" customHeight="1" x14ac:dyDescent="0.3">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2:27" ht="15.75" customHeight="1" x14ac:dyDescent="0.3">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2:27" ht="15.75" customHeight="1" x14ac:dyDescent="0.3">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2:27" ht="15.75" customHeight="1" x14ac:dyDescent="0.3">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2:27" ht="15.75" customHeight="1" x14ac:dyDescent="0.3">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2:27" ht="15.75" customHeight="1" x14ac:dyDescent="0.3">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2:27" ht="15.75" customHeight="1" x14ac:dyDescent="0.3">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2:27" ht="15.75" customHeight="1" x14ac:dyDescent="0.3">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2:27" ht="15.75" customHeight="1" x14ac:dyDescent="0.3">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2:27" ht="15.75" customHeight="1" x14ac:dyDescent="0.3">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2:27" ht="15.75" customHeight="1" x14ac:dyDescent="0.3">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2:27" ht="15.75" customHeight="1" x14ac:dyDescent="0.3">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2:27" ht="15.75" customHeight="1" x14ac:dyDescent="0.3">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2:27" ht="15.75" customHeight="1" x14ac:dyDescent="0.3">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2:27" ht="15.75" customHeight="1" x14ac:dyDescent="0.3">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2:27" ht="15.75" customHeight="1" x14ac:dyDescent="0.3">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2:27" ht="15.75" customHeight="1" x14ac:dyDescent="0.3">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2:27" ht="15.75" customHeight="1" x14ac:dyDescent="0.3">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2:27" ht="15.75" customHeight="1" x14ac:dyDescent="0.3">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2:27" ht="15.75" customHeight="1" x14ac:dyDescent="0.3">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2:27" ht="15.75" customHeight="1" x14ac:dyDescent="0.3">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2:27" ht="15.75" customHeight="1" x14ac:dyDescent="0.3">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2:27" ht="15.75" customHeight="1" x14ac:dyDescent="0.3">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2:27" ht="15.75" customHeight="1" x14ac:dyDescent="0.3">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2:27" ht="15.75" customHeight="1" x14ac:dyDescent="0.3">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2:27" ht="15.75" customHeight="1" x14ac:dyDescent="0.3">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2:27" ht="15.75" customHeight="1" x14ac:dyDescent="0.3">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2:27" ht="15.75" customHeight="1" x14ac:dyDescent="0.3">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2:27" ht="15.75" customHeight="1" x14ac:dyDescent="0.3">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2:27" ht="15.75" customHeight="1" x14ac:dyDescent="0.3">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2:27" ht="15.75" customHeight="1" x14ac:dyDescent="0.3">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2:27" ht="15.75" customHeight="1" x14ac:dyDescent="0.3">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2:27" ht="15.75" customHeight="1" x14ac:dyDescent="0.3">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2:27" ht="15.75" customHeight="1" x14ac:dyDescent="0.3">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2:27" ht="15.75" customHeight="1" x14ac:dyDescent="0.3">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2:27" ht="15.75" customHeight="1" x14ac:dyDescent="0.3">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2:27" ht="15.75" customHeight="1" x14ac:dyDescent="0.3">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2:27" ht="15.75" customHeight="1" x14ac:dyDescent="0.3">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2:27" ht="15.75" customHeight="1" x14ac:dyDescent="0.3">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2:27" ht="15.75" customHeight="1" x14ac:dyDescent="0.3">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2:27" ht="15.75" customHeight="1" x14ac:dyDescent="0.3">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2:27" ht="15.75" customHeight="1" x14ac:dyDescent="0.3">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2:27" ht="15.75" customHeight="1" x14ac:dyDescent="0.3">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2:27" ht="15.75" customHeight="1" x14ac:dyDescent="0.3">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2:27" ht="15.75" customHeight="1" x14ac:dyDescent="0.3">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2:27" ht="15.75" customHeight="1" x14ac:dyDescent="0.3">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2:27" ht="15.75" customHeight="1" x14ac:dyDescent="0.3">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2:27" ht="15.75" customHeight="1" x14ac:dyDescent="0.3">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2:27" ht="15.75" customHeight="1" x14ac:dyDescent="0.3">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2:27" ht="15.75" customHeight="1" x14ac:dyDescent="0.3">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2:27" ht="15.75" customHeight="1" x14ac:dyDescent="0.3">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2:27" ht="15.75" customHeight="1" x14ac:dyDescent="0.3">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2:27" ht="15.75" customHeight="1" x14ac:dyDescent="0.3">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2:27" ht="15.75" customHeight="1" x14ac:dyDescent="0.3">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2:27" ht="15.75" customHeight="1" x14ac:dyDescent="0.3">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2:27" ht="15.75" customHeight="1" x14ac:dyDescent="0.3">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2:27" ht="15.75" customHeight="1" x14ac:dyDescent="0.3">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2:27" ht="15.75" customHeight="1" x14ac:dyDescent="0.3">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2:27" ht="15.75" customHeight="1" x14ac:dyDescent="0.3">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2:27" ht="15.75" customHeight="1" x14ac:dyDescent="0.3">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2:27" ht="15.75" customHeight="1" x14ac:dyDescent="0.3">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2:27" ht="15.75" customHeight="1" x14ac:dyDescent="0.3">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2:27" ht="15.75" customHeight="1" x14ac:dyDescent="0.3">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2:27" ht="15.75" customHeight="1" x14ac:dyDescent="0.3">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2:27" ht="15.75" customHeight="1" x14ac:dyDescent="0.3">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2:27" ht="15.75" customHeight="1" x14ac:dyDescent="0.3">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2:27" ht="15.75" customHeight="1" x14ac:dyDescent="0.3">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2:27" ht="15.75" customHeight="1" x14ac:dyDescent="0.3">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2:27" ht="15.75" customHeight="1" x14ac:dyDescent="0.3">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2:27" ht="15.75" customHeight="1" x14ac:dyDescent="0.3">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2:27" ht="15.75" customHeight="1" x14ac:dyDescent="0.3">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2:27" ht="15.75" customHeight="1" x14ac:dyDescent="0.3">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2:27" ht="15.75" customHeight="1" x14ac:dyDescent="0.3">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2:27" ht="15.75" customHeight="1" x14ac:dyDescent="0.3">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2:27" ht="15.75" customHeight="1" x14ac:dyDescent="0.3">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2:27" ht="15.75" customHeight="1" x14ac:dyDescent="0.3">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2:27" ht="15.75" customHeight="1" x14ac:dyDescent="0.3">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2:27" ht="15.75" customHeight="1" x14ac:dyDescent="0.3">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2:27" ht="15.75" customHeight="1" x14ac:dyDescent="0.3">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2:27" ht="15.75" customHeight="1" x14ac:dyDescent="0.3">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2:27" ht="15.75" customHeight="1" x14ac:dyDescent="0.3">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2:27" ht="15.75" customHeight="1" x14ac:dyDescent="0.3">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2:27" ht="15.75" customHeight="1" x14ac:dyDescent="0.3">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2:27" ht="15.75" customHeight="1" x14ac:dyDescent="0.3">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2:27" ht="15.75" customHeight="1" x14ac:dyDescent="0.3">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2:27" ht="15.75" customHeight="1" x14ac:dyDescent="0.3">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2:27" ht="15.75" customHeight="1" x14ac:dyDescent="0.3">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2:27" ht="15.75" customHeight="1" x14ac:dyDescent="0.3">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2:27" ht="15.75" customHeight="1" x14ac:dyDescent="0.3">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2:27" ht="15.75" customHeight="1" x14ac:dyDescent="0.3">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2:27" ht="15.75" customHeight="1" x14ac:dyDescent="0.3">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2:27" ht="15.75" customHeight="1" x14ac:dyDescent="0.3">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2:27" ht="15.75" customHeight="1" x14ac:dyDescent="0.3">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2:27" ht="15.75" customHeight="1" x14ac:dyDescent="0.3">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2:27" ht="15.75" customHeight="1" x14ac:dyDescent="0.3">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2:27" ht="15.75" customHeight="1" x14ac:dyDescent="0.3">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2:27" ht="15.75" customHeight="1" x14ac:dyDescent="0.3">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2:27" ht="15.75" customHeight="1" x14ac:dyDescent="0.3">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2:27" ht="15.75" customHeight="1" x14ac:dyDescent="0.3">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2:27" ht="15.75" customHeight="1" x14ac:dyDescent="0.3">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2:27" ht="15.75" customHeight="1" x14ac:dyDescent="0.3">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2:27" ht="15.75" customHeight="1" x14ac:dyDescent="0.3">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2:27" ht="15.75" customHeight="1" x14ac:dyDescent="0.3">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2:27" ht="15.75" customHeight="1" x14ac:dyDescent="0.3">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2:27" ht="15.75" customHeight="1" x14ac:dyDescent="0.3">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2:27" ht="15.75" customHeight="1" x14ac:dyDescent="0.3">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2:27" ht="15.75" customHeight="1" x14ac:dyDescent="0.3">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2:27" ht="15.75" customHeight="1" x14ac:dyDescent="0.3">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2:27" ht="15.75" customHeight="1" x14ac:dyDescent="0.3">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2:27" ht="15.75" customHeight="1" x14ac:dyDescent="0.3">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2:27" ht="15.75" customHeight="1" x14ac:dyDescent="0.3">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2:27" ht="15.75" customHeight="1" x14ac:dyDescent="0.3">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2:27" ht="15.75" customHeight="1" x14ac:dyDescent="0.3">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2:27" ht="15.75" customHeight="1" x14ac:dyDescent="0.3">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2:27" ht="15.75" customHeight="1" x14ac:dyDescent="0.3">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2:27" ht="15.75" customHeight="1" x14ac:dyDescent="0.3">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2:27" ht="15.75" customHeight="1" x14ac:dyDescent="0.3">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2:27" ht="15.75" customHeight="1" x14ac:dyDescent="0.3">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2:27" ht="15.75" customHeight="1" x14ac:dyDescent="0.3">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2:27" ht="15.75" customHeight="1" x14ac:dyDescent="0.3">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2:27" ht="15.75" customHeight="1" x14ac:dyDescent="0.3">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2:27" ht="15.75" customHeight="1" x14ac:dyDescent="0.3">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2:27" ht="15.75" customHeight="1" x14ac:dyDescent="0.3">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2:27" ht="15.75" customHeight="1" x14ac:dyDescent="0.3">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2:27" ht="15.75" customHeight="1" x14ac:dyDescent="0.3">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2:27" ht="15.75" customHeight="1" x14ac:dyDescent="0.3">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2:27" ht="15.75" customHeight="1" x14ac:dyDescent="0.3">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2:27" ht="15.75" customHeight="1" x14ac:dyDescent="0.3">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2:27" ht="15.75" customHeight="1" x14ac:dyDescent="0.3">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2:27" ht="15.75" customHeight="1" x14ac:dyDescent="0.3">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2:27" ht="15.75" customHeight="1" x14ac:dyDescent="0.3">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2:27" ht="15.75" customHeight="1" x14ac:dyDescent="0.3">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2:27" ht="15.75" customHeight="1" x14ac:dyDescent="0.3">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2:27" ht="15.75" customHeight="1" x14ac:dyDescent="0.3">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2:27" ht="15.75" customHeight="1" x14ac:dyDescent="0.3">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2:27" ht="15.75" customHeight="1" x14ac:dyDescent="0.3">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2:27" ht="15.75" customHeight="1" x14ac:dyDescent="0.3">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2:27" ht="15.75" customHeight="1" x14ac:dyDescent="0.3">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2:27" ht="15.75" customHeight="1" x14ac:dyDescent="0.3">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2:27" ht="15.75" customHeight="1" x14ac:dyDescent="0.3">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2:27" ht="15.75" customHeight="1" x14ac:dyDescent="0.3">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2:27" ht="15.75" customHeight="1" x14ac:dyDescent="0.3">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2:27" ht="15.75" customHeight="1" x14ac:dyDescent="0.3">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2:27" ht="15.75" customHeight="1" x14ac:dyDescent="0.3">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2:27" ht="15.75" customHeight="1" x14ac:dyDescent="0.3">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2:27" ht="15.75" customHeight="1" x14ac:dyDescent="0.3">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2:27" ht="15.75" customHeight="1" x14ac:dyDescent="0.3">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2:27" ht="15.75" customHeight="1" x14ac:dyDescent="0.3">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2:27" ht="15.75" customHeight="1" x14ac:dyDescent="0.3">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2:27" ht="15.75" customHeight="1" x14ac:dyDescent="0.3">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2:27" ht="15.75" customHeight="1" x14ac:dyDescent="0.3">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2:27" ht="15.75" customHeight="1" x14ac:dyDescent="0.3">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2:27" ht="15.75" customHeight="1" x14ac:dyDescent="0.3">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2:27" ht="15.75" customHeight="1" x14ac:dyDescent="0.3">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2:27" ht="15.75" customHeight="1" x14ac:dyDescent="0.3">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2:27" ht="15.75" customHeight="1" x14ac:dyDescent="0.3">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2:27" ht="15.75" customHeight="1" x14ac:dyDescent="0.3">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2:27" ht="15.75" customHeight="1" x14ac:dyDescent="0.3">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2:27" ht="15.75" customHeight="1" x14ac:dyDescent="0.3">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2:27" ht="15.75" customHeight="1" x14ac:dyDescent="0.3">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2:27" ht="15.75" customHeight="1" x14ac:dyDescent="0.3">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2:27" ht="15.75" customHeight="1" x14ac:dyDescent="0.3">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2:27" ht="15.75" customHeight="1" x14ac:dyDescent="0.3">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2:27" ht="15.75" customHeight="1" x14ac:dyDescent="0.3">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2:27" ht="15.75" customHeight="1" x14ac:dyDescent="0.3">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2:27" ht="15.75" customHeight="1" x14ac:dyDescent="0.3">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2:27" ht="15.75" customHeight="1" x14ac:dyDescent="0.3">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2:27" ht="15.75" customHeight="1" x14ac:dyDescent="0.3">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2:27" ht="15.75" customHeight="1" x14ac:dyDescent="0.3">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2:27" ht="15.75" customHeight="1" x14ac:dyDescent="0.3">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2:27" ht="15.75" customHeight="1" x14ac:dyDescent="0.3">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2:27" ht="15.75" customHeight="1" x14ac:dyDescent="0.3">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2:27" ht="15.75" customHeight="1" x14ac:dyDescent="0.3">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2:27" ht="15.75" customHeight="1" x14ac:dyDescent="0.3">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2:27" ht="15.75" customHeight="1" x14ac:dyDescent="0.3">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2:27" ht="15.75" customHeight="1" x14ac:dyDescent="0.3">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2:27" ht="15.75" customHeight="1" x14ac:dyDescent="0.3">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2:27" ht="15.75" customHeight="1" x14ac:dyDescent="0.3">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2:27" ht="15.75" customHeight="1" x14ac:dyDescent="0.3">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2:27" ht="15.75" customHeight="1" x14ac:dyDescent="0.3">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2:27" ht="15.75" customHeight="1" x14ac:dyDescent="0.3">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2:27" ht="15.75" customHeight="1" x14ac:dyDescent="0.3">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2:27" ht="15.75" customHeight="1" x14ac:dyDescent="0.3">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2:27" ht="15.75" customHeight="1" x14ac:dyDescent="0.3">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2:27" ht="15.75" customHeight="1" x14ac:dyDescent="0.3">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2:27" ht="15.75" customHeight="1" x14ac:dyDescent="0.3">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2:27" ht="15.75" customHeight="1" x14ac:dyDescent="0.3">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2:27" ht="15.75" customHeight="1" x14ac:dyDescent="0.3">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2:27" ht="15.75" customHeight="1" x14ac:dyDescent="0.3">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2:27" ht="15.75" customHeight="1" x14ac:dyDescent="0.3">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2:27" ht="15.75" customHeight="1" x14ac:dyDescent="0.3">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2:27" ht="15.75" customHeight="1" x14ac:dyDescent="0.3">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2:27" ht="15.75" customHeight="1" x14ac:dyDescent="0.3">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2:27" ht="15.75" customHeight="1" x14ac:dyDescent="0.3">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2:27" ht="15.75" customHeight="1" x14ac:dyDescent="0.3">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2:27" ht="15.75" customHeight="1" x14ac:dyDescent="0.3">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2:27" ht="15.75" customHeight="1" x14ac:dyDescent="0.3">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2:27" ht="15.75" customHeight="1" x14ac:dyDescent="0.3">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2:27" ht="15.75" customHeight="1" x14ac:dyDescent="0.3">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2:27" ht="15.75" customHeight="1" x14ac:dyDescent="0.3">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2:27" ht="15.75" customHeight="1" x14ac:dyDescent="0.3">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2:27" ht="15.75" customHeight="1" x14ac:dyDescent="0.3">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2:27" ht="15.75" customHeight="1" x14ac:dyDescent="0.3">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2:27" ht="15.75" customHeight="1" x14ac:dyDescent="0.3">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2:27" ht="15.75" customHeight="1" x14ac:dyDescent="0.3">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2:27" ht="15.75" customHeight="1" x14ac:dyDescent="0.3">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2:27" ht="15.75" customHeight="1" x14ac:dyDescent="0.3">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2:27" ht="15.75" customHeight="1" x14ac:dyDescent="0.3">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2:27" ht="15.75" customHeight="1" x14ac:dyDescent="0.3">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2:27" ht="15.75" customHeight="1" x14ac:dyDescent="0.3">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2:27" ht="15.75" customHeight="1" x14ac:dyDescent="0.3">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2:27" ht="15.75" customHeight="1" x14ac:dyDescent="0.3">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2:27" ht="15.75" customHeight="1" x14ac:dyDescent="0.3">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2:27" ht="15.75" customHeight="1" x14ac:dyDescent="0.3">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2:27" ht="15.75" customHeight="1" x14ac:dyDescent="0.3">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2:27" ht="15.75" customHeight="1" x14ac:dyDescent="0.3">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2:27" ht="15.75" customHeight="1" x14ac:dyDescent="0.3">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2:27" ht="15.75" customHeight="1" x14ac:dyDescent="0.3">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2:27" ht="15.75" customHeight="1" x14ac:dyDescent="0.3">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2:27" ht="15.75" customHeight="1" x14ac:dyDescent="0.3">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2:27" ht="15.75" customHeight="1" x14ac:dyDescent="0.3">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2:27" ht="15.75" customHeight="1" x14ac:dyDescent="0.3">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2:27" ht="15.75" customHeight="1" x14ac:dyDescent="0.3">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2:27" ht="15.75" customHeight="1" x14ac:dyDescent="0.3">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2:27" ht="15.75" customHeight="1" x14ac:dyDescent="0.3">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2:27" ht="15.75" customHeight="1" x14ac:dyDescent="0.3">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2:27" ht="15.75" customHeight="1" x14ac:dyDescent="0.3">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2:27" ht="15.75" customHeight="1" x14ac:dyDescent="0.3">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2:27" ht="15.75" customHeight="1" x14ac:dyDescent="0.3">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2:27" ht="15.75" customHeight="1" x14ac:dyDescent="0.3">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2:27" ht="15.75" customHeight="1" x14ac:dyDescent="0.3">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2:27" ht="15.75" customHeight="1" x14ac:dyDescent="0.3">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2:27" ht="15.75" customHeight="1" x14ac:dyDescent="0.3">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2:27" ht="15.75" customHeight="1" x14ac:dyDescent="0.3">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2:27" ht="15.75" customHeight="1" x14ac:dyDescent="0.3">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2:27" ht="15.75" customHeight="1" x14ac:dyDescent="0.3">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2:27" ht="15.75" customHeight="1" x14ac:dyDescent="0.3">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2:27" ht="15.75" customHeight="1" x14ac:dyDescent="0.3">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2:27" ht="15.75" customHeight="1" x14ac:dyDescent="0.3">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2:27" ht="15.75" customHeight="1" x14ac:dyDescent="0.3">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2:27" ht="15.75" customHeight="1" x14ac:dyDescent="0.3">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2:27" ht="15.75" customHeight="1" x14ac:dyDescent="0.3">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2:27" ht="15.75" customHeight="1" x14ac:dyDescent="0.3">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2:27" ht="15.75" customHeight="1" x14ac:dyDescent="0.3">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2:27" ht="15.75" customHeight="1" x14ac:dyDescent="0.3">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2:27" ht="15.75" customHeight="1" x14ac:dyDescent="0.3">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2:27" ht="15.75" customHeight="1" x14ac:dyDescent="0.3">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2:27" ht="15.75" customHeight="1" x14ac:dyDescent="0.3">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2:27" ht="15.75" customHeight="1" x14ac:dyDescent="0.3">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2:27" ht="15.75" customHeight="1" x14ac:dyDescent="0.3">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2:27" ht="15.75" customHeight="1" x14ac:dyDescent="0.3">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2:27" ht="15.75" customHeight="1" x14ac:dyDescent="0.3">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2:27" ht="15.75" customHeight="1" x14ac:dyDescent="0.3">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2:27" ht="15.75" customHeight="1" x14ac:dyDescent="0.3">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2:27" ht="15.75" customHeight="1" x14ac:dyDescent="0.3">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2:27" ht="15.75" customHeight="1" x14ac:dyDescent="0.3">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2:27" ht="15.75" customHeight="1" x14ac:dyDescent="0.3">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2:27" ht="15.75" customHeight="1" x14ac:dyDescent="0.3">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2:27" ht="15.75" customHeight="1" x14ac:dyDescent="0.3">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2:27" ht="15.75" customHeight="1" x14ac:dyDescent="0.3">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2:27" ht="15.75" customHeight="1" x14ac:dyDescent="0.3">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2:27" ht="15.75" customHeight="1" x14ac:dyDescent="0.3">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2:27" ht="15.75" customHeight="1" x14ac:dyDescent="0.3">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2:27" ht="15.75" customHeight="1" x14ac:dyDescent="0.3">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2:27" ht="15.75" customHeight="1" x14ac:dyDescent="0.3">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2:27" ht="15.75" customHeight="1" x14ac:dyDescent="0.3">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2:27" ht="15.75" customHeight="1" x14ac:dyDescent="0.3">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2:27" ht="15.75" customHeight="1" x14ac:dyDescent="0.3">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2:27" ht="15.75" customHeight="1" x14ac:dyDescent="0.3">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2:27" ht="15.75" customHeight="1" x14ac:dyDescent="0.3">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2:27" ht="15.75" customHeight="1" x14ac:dyDescent="0.3">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2:27" ht="15.75" customHeight="1" x14ac:dyDescent="0.3">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2:27" ht="15.75" customHeight="1" x14ac:dyDescent="0.3">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2:27" ht="15.75" customHeight="1" x14ac:dyDescent="0.3">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2:27" ht="15.75" customHeight="1" x14ac:dyDescent="0.3">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2:27" ht="15.75" customHeight="1" x14ac:dyDescent="0.3">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2:27" ht="15.75" customHeight="1" x14ac:dyDescent="0.3">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2:27" ht="15.75" customHeight="1" x14ac:dyDescent="0.3">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2:27" ht="15.75" customHeight="1" x14ac:dyDescent="0.3">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2:27" ht="15.75" customHeight="1" x14ac:dyDescent="0.3">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2:27" ht="15.75" customHeight="1" x14ac:dyDescent="0.3">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2:27" ht="15.75" customHeight="1" x14ac:dyDescent="0.3">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2:27" ht="15.75" customHeight="1" x14ac:dyDescent="0.3">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2:27" ht="15.75" customHeight="1" x14ac:dyDescent="0.3">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2:27" ht="15.75" customHeight="1" x14ac:dyDescent="0.3">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2:27" ht="15.75" customHeight="1" x14ac:dyDescent="0.3">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2:27" ht="15.75" customHeight="1" x14ac:dyDescent="0.3">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2:27" ht="15.75" customHeight="1" x14ac:dyDescent="0.3">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2:27" ht="15.75" customHeight="1" x14ac:dyDescent="0.3">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2:27" ht="15.75" customHeight="1" x14ac:dyDescent="0.3">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2:27" ht="15.75" customHeight="1" x14ac:dyDescent="0.3">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2:27" ht="15.75" customHeight="1" x14ac:dyDescent="0.3">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2:27" ht="15.75" customHeight="1" x14ac:dyDescent="0.3">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2:27" ht="15.75" customHeight="1" x14ac:dyDescent="0.3">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2:27" ht="15.75" customHeight="1" x14ac:dyDescent="0.3">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2:27" ht="15.75" customHeight="1" x14ac:dyDescent="0.3">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2:27" ht="15.75" customHeight="1" x14ac:dyDescent="0.3">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2:27" ht="15.75" customHeight="1" x14ac:dyDescent="0.3">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2:27" ht="15.75" customHeight="1" x14ac:dyDescent="0.3">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2:27" ht="15.75" customHeight="1" x14ac:dyDescent="0.3">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2:27" ht="15.75" customHeight="1" x14ac:dyDescent="0.3">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2:27" ht="15.75" customHeight="1" x14ac:dyDescent="0.3">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2:27" ht="15.75" customHeight="1" x14ac:dyDescent="0.3">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2:27" ht="15.75" customHeight="1" x14ac:dyDescent="0.3">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2:27" ht="15.75" customHeight="1" x14ac:dyDescent="0.3">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2:27" ht="15.75" customHeight="1" x14ac:dyDescent="0.3">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2:27" ht="15.75" customHeight="1" x14ac:dyDescent="0.3">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2:27" ht="15.75" customHeight="1" x14ac:dyDescent="0.3">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2:27" ht="15.75" customHeight="1" x14ac:dyDescent="0.3">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2:27" ht="15.75" customHeight="1" x14ac:dyDescent="0.3">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2:27" ht="15.75" customHeight="1" x14ac:dyDescent="0.3">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2:27" ht="15.75" customHeight="1" x14ac:dyDescent="0.3">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2:27" ht="15.75" customHeight="1" x14ac:dyDescent="0.3">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2:27" ht="15.75" customHeight="1" x14ac:dyDescent="0.3">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2:27" ht="15.75" customHeight="1" x14ac:dyDescent="0.3">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2:27" ht="15.75" customHeight="1" x14ac:dyDescent="0.3">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2:27" ht="15.75" customHeight="1" x14ac:dyDescent="0.3">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2:27" ht="15.75" customHeight="1" x14ac:dyDescent="0.3">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2:27" ht="15.75" customHeight="1" x14ac:dyDescent="0.3">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2:27" ht="15.75" customHeight="1" x14ac:dyDescent="0.3">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2:27" ht="15.75" customHeight="1" x14ac:dyDescent="0.3">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2:27" ht="15.75" customHeight="1" x14ac:dyDescent="0.3">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2:27" ht="15.75" customHeight="1" x14ac:dyDescent="0.3">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2:27" ht="15.75" customHeight="1" x14ac:dyDescent="0.3">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2:27" ht="15.75" customHeight="1" x14ac:dyDescent="0.3">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2:27" ht="15.75" customHeight="1" x14ac:dyDescent="0.3">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2:27" ht="15.75" customHeight="1" x14ac:dyDescent="0.3">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2:27" ht="15.75" customHeight="1" x14ac:dyDescent="0.3">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2:27" ht="15.75" customHeight="1" x14ac:dyDescent="0.3">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2:27" ht="15.75" customHeight="1" x14ac:dyDescent="0.3">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2:27" ht="15.75" customHeight="1" x14ac:dyDescent="0.3">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2:27" ht="15.75" customHeight="1" x14ac:dyDescent="0.3">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2:27" ht="15.75" customHeight="1" x14ac:dyDescent="0.3">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2:27" ht="15.75" customHeight="1" x14ac:dyDescent="0.3">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2:27" ht="15.75" customHeight="1" x14ac:dyDescent="0.3">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2:27" ht="15.75" customHeight="1" x14ac:dyDescent="0.3">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2:27" ht="15.75" customHeight="1" x14ac:dyDescent="0.3">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2:27" ht="15.75" customHeight="1" x14ac:dyDescent="0.3">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2:27" ht="15.75" customHeight="1" x14ac:dyDescent="0.3">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2:27" ht="15.75" customHeight="1" x14ac:dyDescent="0.3">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2:27" ht="15.75" customHeight="1" x14ac:dyDescent="0.3">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2:27" ht="15.75" customHeight="1" x14ac:dyDescent="0.3">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2:27" ht="15.75" customHeight="1" x14ac:dyDescent="0.3">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2:27" ht="15.75" customHeight="1" x14ac:dyDescent="0.3">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2:27" ht="15.75" customHeight="1" x14ac:dyDescent="0.3">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2:27" ht="15.75" customHeight="1" x14ac:dyDescent="0.3">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2:27" ht="15.75" customHeight="1" x14ac:dyDescent="0.3">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2:27" ht="15.75" customHeight="1" x14ac:dyDescent="0.3">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2:27" ht="15.75" customHeight="1" x14ac:dyDescent="0.3">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2:27" ht="15.75" customHeight="1" x14ac:dyDescent="0.3">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2:27" ht="15.75" customHeight="1" x14ac:dyDescent="0.3">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2:27" ht="15.75" customHeight="1" x14ac:dyDescent="0.3">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2:27" ht="15.75" customHeight="1" x14ac:dyDescent="0.3">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2:27" ht="15.75" customHeight="1" x14ac:dyDescent="0.3">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2:27" ht="15.75" customHeight="1" x14ac:dyDescent="0.3">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2:27" ht="15.75" customHeight="1" x14ac:dyDescent="0.3">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2:27" ht="15.75" customHeight="1" x14ac:dyDescent="0.3">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2:27" ht="15.75" customHeight="1" x14ac:dyDescent="0.3">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2:27" ht="15.75" customHeight="1" x14ac:dyDescent="0.3">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2:27" ht="15.75" customHeight="1" x14ac:dyDescent="0.3">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2:27" ht="15.75" customHeight="1" x14ac:dyDescent="0.3">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2:27" ht="15.75" customHeight="1" x14ac:dyDescent="0.3">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2:27" ht="15.75" customHeight="1" x14ac:dyDescent="0.3">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2:27" ht="15.75" customHeight="1" x14ac:dyDescent="0.3">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2:27" ht="15.75" customHeight="1" x14ac:dyDescent="0.3">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2:27" ht="15.75" customHeight="1" x14ac:dyDescent="0.3">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2:27" ht="15.75" customHeight="1" x14ac:dyDescent="0.3">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2:27" ht="15.75" customHeight="1" x14ac:dyDescent="0.3">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2:27" ht="15.75" customHeight="1" x14ac:dyDescent="0.3">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2:27" ht="15.75" customHeight="1" x14ac:dyDescent="0.3">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2:27" ht="15.75" customHeight="1" x14ac:dyDescent="0.3">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2:27" ht="15.75" customHeight="1" x14ac:dyDescent="0.3">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2:27" ht="15.75" customHeight="1" x14ac:dyDescent="0.3">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2:27" ht="15.75" customHeight="1" x14ac:dyDescent="0.3">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2:27" ht="15.75" customHeight="1" x14ac:dyDescent="0.3">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2:27" ht="15.75" customHeight="1" x14ac:dyDescent="0.3">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2:27" ht="15.75" customHeight="1" x14ac:dyDescent="0.3">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2:27" ht="15.75" customHeight="1" x14ac:dyDescent="0.3">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2:27" ht="15.75" customHeight="1" x14ac:dyDescent="0.3">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2:27" ht="15.75" customHeight="1" x14ac:dyDescent="0.3">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2:27" ht="15.75" customHeight="1" x14ac:dyDescent="0.3">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2:27" ht="15.75" customHeight="1" x14ac:dyDescent="0.3">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2:27" ht="15.75" customHeight="1" x14ac:dyDescent="0.3">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2:27" ht="15.75" customHeight="1" x14ac:dyDescent="0.3">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2:27" ht="15.75" customHeight="1" x14ac:dyDescent="0.3">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2:27" ht="15.75" customHeight="1" x14ac:dyDescent="0.3">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2:27" ht="15.75" customHeight="1" x14ac:dyDescent="0.3">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2:27" ht="15.75" customHeight="1" x14ac:dyDescent="0.3">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2:27" ht="15.75" customHeight="1" x14ac:dyDescent="0.3">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2:27" ht="15.75" customHeight="1" x14ac:dyDescent="0.3">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2:27" ht="15.75" customHeight="1" x14ac:dyDescent="0.3">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2:27" ht="15.75" customHeight="1" x14ac:dyDescent="0.3">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2:27" ht="15.75" customHeight="1" x14ac:dyDescent="0.3">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2:27" ht="15.75" customHeight="1" x14ac:dyDescent="0.3">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2:27" ht="15.75" customHeight="1" x14ac:dyDescent="0.3">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2:27" ht="15.75" customHeight="1" x14ac:dyDescent="0.3">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2:27" ht="15.75" customHeight="1" x14ac:dyDescent="0.3">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2:27" ht="15.75" customHeight="1" x14ac:dyDescent="0.3">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2:27" ht="15.75" customHeight="1" x14ac:dyDescent="0.3">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2:27" ht="15.75" customHeight="1" x14ac:dyDescent="0.3">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2:27" ht="15.75" customHeight="1" x14ac:dyDescent="0.3">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2:27" ht="15.75" customHeight="1" x14ac:dyDescent="0.3">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2:27" ht="15.75" customHeight="1" x14ac:dyDescent="0.3">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2:27" ht="15.75" customHeight="1" x14ac:dyDescent="0.3">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2:27" ht="15.75" customHeight="1" x14ac:dyDescent="0.3">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2:27" ht="15.75" customHeight="1" x14ac:dyDescent="0.3">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2:27" ht="15.75" customHeight="1" x14ac:dyDescent="0.3">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2:27" ht="15.75" customHeight="1" x14ac:dyDescent="0.3">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2:27" ht="15.75" customHeight="1" x14ac:dyDescent="0.3">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2:27" ht="15.75" customHeight="1" x14ac:dyDescent="0.3">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2:27" ht="15.75" customHeight="1" x14ac:dyDescent="0.3">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2:27" ht="15.75" customHeight="1" x14ac:dyDescent="0.3">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2:27" ht="15.75" customHeight="1" x14ac:dyDescent="0.3">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2:27" ht="15.75" customHeight="1" x14ac:dyDescent="0.3">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2:27" ht="15.75" customHeight="1" x14ac:dyDescent="0.3">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2:27" ht="15.75" customHeight="1" x14ac:dyDescent="0.3">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2:27" ht="15.75" customHeight="1" x14ac:dyDescent="0.3">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2:27" ht="15.75" customHeight="1" x14ac:dyDescent="0.3">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2:27" ht="15.75" customHeight="1" x14ac:dyDescent="0.3">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2:27" ht="15.75" customHeight="1" x14ac:dyDescent="0.3">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2:27" ht="15.75" customHeight="1" x14ac:dyDescent="0.3">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2:27" ht="15.75" customHeight="1" x14ac:dyDescent="0.3">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2:27" ht="15.75" customHeight="1" x14ac:dyDescent="0.3">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2:27" ht="15.75" customHeight="1" x14ac:dyDescent="0.3">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2:27" ht="15.75" customHeight="1" x14ac:dyDescent="0.3">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2:27" ht="15.75" customHeight="1" x14ac:dyDescent="0.3">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2:27" ht="15.75" customHeight="1" x14ac:dyDescent="0.3">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2:27" ht="15.75" customHeight="1" x14ac:dyDescent="0.3">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2:27" ht="15.75" customHeight="1" x14ac:dyDescent="0.3">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2:27" ht="15.75" customHeight="1" x14ac:dyDescent="0.3">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2:27" ht="15.75" customHeight="1" x14ac:dyDescent="0.3">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2:27" ht="15.75" customHeight="1" x14ac:dyDescent="0.3">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2:27" ht="15.75" customHeight="1" x14ac:dyDescent="0.3">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2:27" ht="15.75" customHeight="1" x14ac:dyDescent="0.3">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2:27" ht="15.75" customHeight="1" x14ac:dyDescent="0.3">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2:27" ht="15.75" customHeight="1" x14ac:dyDescent="0.3">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2:27" ht="15.75" customHeight="1" x14ac:dyDescent="0.3">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2:27" ht="15.75" customHeight="1" x14ac:dyDescent="0.3">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2:27" ht="15.75" customHeight="1" x14ac:dyDescent="0.3">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2:27" ht="15.75" customHeight="1" x14ac:dyDescent="0.3">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2:27" ht="15.75" customHeight="1" x14ac:dyDescent="0.3">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2:27" ht="15.75" customHeight="1" x14ac:dyDescent="0.3">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2:27" ht="15.75" customHeight="1" x14ac:dyDescent="0.3">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2:27" ht="15.75" customHeight="1" x14ac:dyDescent="0.3">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2:27" ht="15.75" customHeight="1" x14ac:dyDescent="0.3">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2:27" ht="15.75" customHeight="1" x14ac:dyDescent="0.3">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2:27" ht="15.75" customHeight="1" x14ac:dyDescent="0.3">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2:27" ht="15.75" customHeight="1" x14ac:dyDescent="0.3">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2:27" ht="15.75" customHeight="1" x14ac:dyDescent="0.3">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2:27" ht="15.75" customHeight="1" x14ac:dyDescent="0.3">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2:27" ht="15.75" customHeight="1" x14ac:dyDescent="0.3">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2:27" ht="15.75" customHeight="1" x14ac:dyDescent="0.3">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2:27" ht="15.75" customHeight="1" x14ac:dyDescent="0.3">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2:27" ht="15.75" customHeight="1" x14ac:dyDescent="0.3">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2:27" ht="15.75" customHeight="1" x14ac:dyDescent="0.3">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2:27" ht="15.75" customHeight="1" x14ac:dyDescent="0.3">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2:27" ht="15.75" customHeight="1" x14ac:dyDescent="0.3">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2:27" ht="15.75" customHeight="1" x14ac:dyDescent="0.3">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2:27" ht="15.75" customHeight="1" x14ac:dyDescent="0.3">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2:27" ht="15.75" customHeight="1" x14ac:dyDescent="0.3">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2:27" ht="15.75" customHeight="1" x14ac:dyDescent="0.3">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2:27" ht="15.75" customHeight="1" x14ac:dyDescent="0.3">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2:27" ht="15.75" customHeight="1" x14ac:dyDescent="0.3">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2:27" ht="15.75" customHeight="1" x14ac:dyDescent="0.3">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2:27" ht="15.75" customHeight="1" x14ac:dyDescent="0.3">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2:27" ht="15.75" customHeight="1" x14ac:dyDescent="0.3">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2:27" ht="15.75" customHeight="1" x14ac:dyDescent="0.3">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2:27" ht="15.75" customHeight="1" x14ac:dyDescent="0.3">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2:27" ht="15.75" customHeight="1" x14ac:dyDescent="0.3">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2:27" ht="15.75" customHeight="1" x14ac:dyDescent="0.3">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2:27" ht="15.75" customHeight="1" x14ac:dyDescent="0.3">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2:27" ht="15.75" customHeight="1" x14ac:dyDescent="0.3">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2:27" ht="15.75" customHeight="1" x14ac:dyDescent="0.3">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2:27" ht="15.75" customHeight="1" x14ac:dyDescent="0.3">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2:27" ht="15.75" customHeight="1" x14ac:dyDescent="0.3">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2:27" ht="15.75" customHeight="1" x14ac:dyDescent="0.3">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2:27" ht="15.75" customHeight="1" x14ac:dyDescent="0.3">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2:27" ht="15.75" customHeight="1" x14ac:dyDescent="0.3">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2:27" ht="15.75" customHeight="1" x14ac:dyDescent="0.3">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2:27" ht="15.75" customHeight="1" x14ac:dyDescent="0.3">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2:27" ht="15.75" customHeight="1" x14ac:dyDescent="0.3">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2:27" ht="15.75" customHeight="1" x14ac:dyDescent="0.3">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2:27" ht="15.75" customHeight="1" x14ac:dyDescent="0.3">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2:27" ht="15.75" customHeight="1" x14ac:dyDescent="0.3">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2:27" ht="15.75" customHeight="1" x14ac:dyDescent="0.3">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2:27" ht="15.75" customHeight="1" x14ac:dyDescent="0.3">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2:27" ht="15.75" customHeight="1" x14ac:dyDescent="0.3">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2:27" ht="15.75" customHeight="1" x14ac:dyDescent="0.3">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2:27" ht="15.75" customHeight="1" x14ac:dyDescent="0.3">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2:27" ht="15.75" customHeight="1" x14ac:dyDescent="0.3">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2:27" ht="15.75" customHeight="1" x14ac:dyDescent="0.3">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2:27" ht="15.75" customHeight="1" x14ac:dyDescent="0.3">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2:27" ht="15.75" customHeight="1" x14ac:dyDescent="0.3">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2:27" ht="15.75" customHeight="1" x14ac:dyDescent="0.3">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2:27" ht="15.75" customHeight="1" x14ac:dyDescent="0.3">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2:27" ht="15.75" customHeight="1" x14ac:dyDescent="0.3">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2:27" ht="15.75" customHeight="1" x14ac:dyDescent="0.3">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2:27" ht="15.75" customHeight="1" x14ac:dyDescent="0.3">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2:27" ht="15.75" customHeight="1" x14ac:dyDescent="0.3">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2:27" ht="15.75" customHeight="1" x14ac:dyDescent="0.3">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2:27" ht="15.75" customHeight="1" x14ac:dyDescent="0.3">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2:27" ht="15.75" customHeight="1" x14ac:dyDescent="0.3">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2:27" ht="15.75" customHeight="1" x14ac:dyDescent="0.3">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2:27" ht="15.75" customHeight="1" x14ac:dyDescent="0.3">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2:27" ht="15.75" customHeight="1" x14ac:dyDescent="0.3">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2:27" ht="15.75" customHeight="1" x14ac:dyDescent="0.3">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2:27" ht="15.75" customHeight="1" x14ac:dyDescent="0.3">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2:27" ht="15.75" customHeight="1" x14ac:dyDescent="0.3">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2:27" ht="15.75" customHeight="1" x14ac:dyDescent="0.3">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2:27" ht="15.75" customHeight="1" x14ac:dyDescent="0.3">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2:27" ht="15.75" customHeight="1" x14ac:dyDescent="0.3">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2:27" ht="15.75" customHeight="1" x14ac:dyDescent="0.3">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2:27" ht="15.75" customHeight="1" x14ac:dyDescent="0.3">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2:27" ht="15.75" customHeight="1" x14ac:dyDescent="0.3">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2:27" ht="15.75" customHeight="1" x14ac:dyDescent="0.3">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2:27" ht="15.75" customHeight="1" x14ac:dyDescent="0.3">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2:27" ht="15.75" customHeight="1" x14ac:dyDescent="0.3">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2:27" ht="15.75" customHeight="1" x14ac:dyDescent="0.3">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2:27" ht="15.75" customHeight="1" x14ac:dyDescent="0.3">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2:27" ht="15.75" customHeight="1" x14ac:dyDescent="0.3">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2:27" ht="15.75" customHeight="1" x14ac:dyDescent="0.3">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2:27" ht="15.75" customHeight="1" x14ac:dyDescent="0.3">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2:27" ht="15.75" customHeight="1" x14ac:dyDescent="0.3">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2:27" ht="15.75" customHeight="1" x14ac:dyDescent="0.3">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2:27" ht="15.75" customHeight="1" x14ac:dyDescent="0.3">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2:27" ht="15.75" customHeight="1" x14ac:dyDescent="0.3">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2:27" ht="15.75" customHeight="1" x14ac:dyDescent="0.3">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2:27" ht="15.75" customHeight="1" x14ac:dyDescent="0.3">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2:27" ht="15.75" customHeight="1" x14ac:dyDescent="0.3">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2:27" ht="15.75" customHeight="1" x14ac:dyDescent="0.3">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2:27" ht="15.75" customHeight="1" x14ac:dyDescent="0.3">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2:27" ht="15.75" customHeight="1" x14ac:dyDescent="0.3">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2:27" ht="15.75" customHeight="1" x14ac:dyDescent="0.3">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2:27" ht="15.75" customHeight="1" x14ac:dyDescent="0.3">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2:27" ht="15.75" customHeight="1" x14ac:dyDescent="0.3">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2:27" ht="15.75" customHeight="1" x14ac:dyDescent="0.3">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2:27" ht="15.75" customHeight="1" x14ac:dyDescent="0.3">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2:27" ht="15.75" customHeight="1" x14ac:dyDescent="0.3">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2:27" ht="15.75" customHeight="1" x14ac:dyDescent="0.3">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2:27" ht="15.75" customHeight="1" x14ac:dyDescent="0.3">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2:27" ht="15.75" customHeight="1" x14ac:dyDescent="0.3">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2:27" ht="15.75" customHeight="1" x14ac:dyDescent="0.3">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2:27" ht="15.75" customHeight="1" x14ac:dyDescent="0.3">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2:27" ht="15.75" customHeight="1" x14ac:dyDescent="0.3">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2:27" ht="15.75" customHeight="1" x14ac:dyDescent="0.3">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2:27" ht="15.75" customHeight="1" x14ac:dyDescent="0.3">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2:27" ht="15.75" customHeight="1" x14ac:dyDescent="0.3">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2:27" ht="15.75" customHeight="1" x14ac:dyDescent="0.3">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2:27" ht="15.75" customHeight="1" x14ac:dyDescent="0.3">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2:27" ht="15.75" customHeight="1" x14ac:dyDescent="0.3">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2:27" ht="15.75" customHeight="1" x14ac:dyDescent="0.3">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2:27" ht="15.75" customHeight="1" x14ac:dyDescent="0.3">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2:27" ht="15.75" customHeight="1" x14ac:dyDescent="0.3">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2:27" ht="15.75" customHeight="1" x14ac:dyDescent="0.3">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2:27" ht="15.75" customHeight="1" x14ac:dyDescent="0.3">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2:27" ht="15.75" customHeight="1" x14ac:dyDescent="0.3">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2:27" ht="15.75" customHeight="1" x14ac:dyDescent="0.3">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2:27" ht="15.75" customHeight="1" x14ac:dyDescent="0.3">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2:27" ht="15.75" customHeight="1" x14ac:dyDescent="0.3">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2:27" ht="15.75" customHeight="1" x14ac:dyDescent="0.3">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2:27" ht="15.75" customHeight="1" x14ac:dyDescent="0.3">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2:27" ht="15.75" customHeight="1" x14ac:dyDescent="0.3">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2:27" ht="15.75" customHeight="1" x14ac:dyDescent="0.3">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2:27" ht="15.75" customHeight="1" x14ac:dyDescent="0.3">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2:27" ht="15.75" customHeight="1" x14ac:dyDescent="0.3">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2:27" ht="15.75" customHeight="1" x14ac:dyDescent="0.3">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2:27" ht="15.75" customHeight="1" x14ac:dyDescent="0.3">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2:27" ht="15.75" customHeight="1" x14ac:dyDescent="0.3">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2:27" ht="15.75" customHeight="1" x14ac:dyDescent="0.3">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2:27" ht="15.75" customHeight="1" x14ac:dyDescent="0.3">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2:27" ht="15.75" customHeight="1" x14ac:dyDescent="0.3">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2:27" ht="15.75" customHeight="1" x14ac:dyDescent="0.3">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2:27" ht="15.75" customHeight="1" x14ac:dyDescent="0.3">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2:27" ht="15.75" customHeight="1" x14ac:dyDescent="0.3">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2:27" ht="15.75" customHeight="1" x14ac:dyDescent="0.3">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2:27" ht="15.75" customHeight="1" x14ac:dyDescent="0.3">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2:27" ht="15.75" customHeight="1" x14ac:dyDescent="0.3">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2:27" ht="15.75" customHeight="1" x14ac:dyDescent="0.3">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2:27" ht="15.75" customHeight="1" x14ac:dyDescent="0.3">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2:27" ht="15.75" customHeight="1" x14ac:dyDescent="0.3">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2:27" ht="15.75" customHeight="1" x14ac:dyDescent="0.3">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2:27" ht="15.75" customHeight="1" x14ac:dyDescent="0.3">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2:27" ht="15.75" customHeight="1" x14ac:dyDescent="0.3">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2:27" ht="15.75" customHeight="1" x14ac:dyDescent="0.3">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2:27" ht="15.75" customHeight="1" x14ac:dyDescent="0.3">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2:27" ht="15.75" customHeight="1" x14ac:dyDescent="0.3">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2:27" ht="15.75" customHeight="1" x14ac:dyDescent="0.3">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2:27" ht="15.75" customHeight="1" x14ac:dyDescent="0.3">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2:27" ht="15.75" customHeight="1" x14ac:dyDescent="0.3">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2:27" ht="15.75" customHeight="1" x14ac:dyDescent="0.3">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2:27" ht="15.75" customHeight="1" x14ac:dyDescent="0.3">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2:27" ht="15.75" customHeight="1" x14ac:dyDescent="0.3">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2:27" ht="15.75" customHeight="1" x14ac:dyDescent="0.3">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2:27" ht="15.75" customHeight="1" x14ac:dyDescent="0.3">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2:27" ht="15.75" customHeight="1" x14ac:dyDescent="0.3">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2:27" ht="15.75" customHeight="1" x14ac:dyDescent="0.3">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2:27" ht="15.75" customHeight="1" x14ac:dyDescent="0.3">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2:27" ht="15.75" customHeight="1" x14ac:dyDescent="0.3">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2:27" ht="15.75" customHeight="1" x14ac:dyDescent="0.3">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2:27" ht="15.75" customHeight="1" x14ac:dyDescent="0.3">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2:27" ht="15.75" customHeight="1" x14ac:dyDescent="0.3">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2:27" ht="15.75" customHeight="1" x14ac:dyDescent="0.3">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2:27" ht="15.75" customHeight="1" x14ac:dyDescent="0.3">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2:27" ht="15.75" customHeight="1" x14ac:dyDescent="0.3">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2:27" ht="15.75" customHeight="1" x14ac:dyDescent="0.3">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2:27" ht="15.75" customHeight="1" x14ac:dyDescent="0.3">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2:27" ht="15.75" customHeight="1" x14ac:dyDescent="0.3">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2:27" ht="15.75" customHeight="1" x14ac:dyDescent="0.3">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2:27" ht="15.75" customHeight="1" x14ac:dyDescent="0.3">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2:27" ht="15.75" customHeight="1" x14ac:dyDescent="0.3">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2:27" ht="15.75" customHeight="1" x14ac:dyDescent="0.3">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2:27" ht="15.75" customHeight="1" x14ac:dyDescent="0.3">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2:27" ht="15.75" customHeight="1" x14ac:dyDescent="0.3">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2:27" ht="15.75" customHeight="1" x14ac:dyDescent="0.3">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2:27" ht="15.75" customHeight="1" x14ac:dyDescent="0.3">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2:27" ht="15.75" customHeight="1" x14ac:dyDescent="0.3">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2:27" ht="15.75" customHeight="1" x14ac:dyDescent="0.3">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2:27" ht="15.75" customHeight="1" x14ac:dyDescent="0.3">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2:27" ht="15.75" customHeight="1" x14ac:dyDescent="0.3">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2:27" ht="15.75" customHeight="1" x14ac:dyDescent="0.3">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2:27" ht="15.75" customHeight="1" x14ac:dyDescent="0.3">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2:27" ht="15.75" customHeight="1" x14ac:dyDescent="0.3">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2:27" ht="15.75" customHeight="1" x14ac:dyDescent="0.3">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2:27" ht="15.75" customHeight="1" x14ac:dyDescent="0.3">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2:27" ht="15.75" customHeight="1" x14ac:dyDescent="0.3">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2:27" ht="15.75" customHeight="1" x14ac:dyDescent="0.3">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2:27" ht="15.75" customHeight="1" x14ac:dyDescent="0.3">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2:27" ht="15.75" customHeight="1" x14ac:dyDescent="0.3">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2:27" ht="15.75" customHeight="1" x14ac:dyDescent="0.3">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2:27" ht="15.75" customHeight="1" x14ac:dyDescent="0.3">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2:27" ht="15.75" customHeight="1" x14ac:dyDescent="0.3">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2:27" ht="15.75" customHeight="1" x14ac:dyDescent="0.3">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2:27" ht="15.75" customHeight="1" x14ac:dyDescent="0.3">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2:27" ht="15.75" customHeight="1" x14ac:dyDescent="0.3">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2:27" ht="15.75" customHeight="1" x14ac:dyDescent="0.3">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2:27" ht="15.75" customHeight="1" x14ac:dyDescent="0.3">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2:27" ht="15.75" customHeight="1" x14ac:dyDescent="0.3">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2:27" ht="15.75" customHeight="1" x14ac:dyDescent="0.3">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2:27" ht="15.75" customHeight="1" x14ac:dyDescent="0.3">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2:27" ht="15.75" customHeight="1" x14ac:dyDescent="0.3">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2:27" ht="15.75" customHeight="1" x14ac:dyDescent="0.3">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2:27" ht="15.75" customHeight="1" x14ac:dyDescent="0.3">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2:27" ht="15.75" customHeight="1" x14ac:dyDescent="0.3">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2:27" ht="15.75" customHeight="1" x14ac:dyDescent="0.3">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2:27" ht="15.75" customHeight="1" x14ac:dyDescent="0.3">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2:27" ht="15.75" customHeight="1" x14ac:dyDescent="0.3">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2:27" ht="15.75" customHeight="1" x14ac:dyDescent="0.3">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2:27" ht="15.75" customHeight="1" x14ac:dyDescent="0.3">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2:27" ht="15.75" customHeight="1" x14ac:dyDescent="0.3">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2:27" ht="15.75" customHeight="1" x14ac:dyDescent="0.3">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2:27" ht="15.75" customHeight="1" x14ac:dyDescent="0.3">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2:27" ht="15.75" customHeight="1" x14ac:dyDescent="0.3">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2:27" ht="15.75" customHeight="1" x14ac:dyDescent="0.3">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2:27" ht="15.75" customHeight="1" x14ac:dyDescent="0.3">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2:27" ht="15.75" customHeight="1" x14ac:dyDescent="0.3">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2:27" ht="15.75" customHeight="1" x14ac:dyDescent="0.3">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2:27" ht="15.75" customHeight="1" x14ac:dyDescent="0.3">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2:27" ht="15.75" customHeight="1" x14ac:dyDescent="0.3">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2:27" ht="15.75" customHeight="1" x14ac:dyDescent="0.3">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2:27" ht="15.75" customHeight="1" x14ac:dyDescent="0.3">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2:27" ht="15.75" customHeight="1" x14ac:dyDescent="0.3">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2:27" ht="15.75" customHeight="1" x14ac:dyDescent="0.3">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2:27" ht="15.75" customHeight="1" x14ac:dyDescent="0.3">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2:27" ht="15.75" customHeight="1" x14ac:dyDescent="0.3">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2:27" ht="15.75" customHeight="1" x14ac:dyDescent="0.3">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2:27" ht="15.75" customHeight="1" x14ac:dyDescent="0.3">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2:27" ht="15.75" customHeight="1" x14ac:dyDescent="0.3">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2:27" ht="15.75" customHeight="1" x14ac:dyDescent="0.3">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2:27" ht="15.75" customHeight="1" x14ac:dyDescent="0.3">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2:27" ht="15.75" customHeight="1" x14ac:dyDescent="0.3">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2:27" ht="15.75" customHeight="1" x14ac:dyDescent="0.3">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2:27" ht="15.75" customHeight="1" x14ac:dyDescent="0.3">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2:27" ht="15.75" customHeight="1" x14ac:dyDescent="0.3">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2:27" ht="15.75" customHeight="1" x14ac:dyDescent="0.3">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2:27" ht="15.75" customHeight="1" x14ac:dyDescent="0.3">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2:27" ht="15.75" customHeight="1" x14ac:dyDescent="0.3">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2:27" ht="15.75" customHeight="1" x14ac:dyDescent="0.3">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2:27" ht="15.75" customHeight="1" x14ac:dyDescent="0.3">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2:27" ht="15.75" customHeight="1" x14ac:dyDescent="0.3">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2:27" ht="15.75" customHeight="1" x14ac:dyDescent="0.3">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2:27" ht="15.75" customHeight="1" x14ac:dyDescent="0.3">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2:27" ht="15.75" customHeight="1" x14ac:dyDescent="0.3">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2:27" ht="15.75" customHeight="1" x14ac:dyDescent="0.3">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2:27" ht="15.75" customHeight="1" x14ac:dyDescent="0.3">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2:27" ht="15.75" customHeight="1" x14ac:dyDescent="0.3">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2:27" ht="15.75" customHeight="1" x14ac:dyDescent="0.3">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2:27" ht="15.75" customHeight="1" x14ac:dyDescent="0.3">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2:27" ht="15.75" customHeight="1" x14ac:dyDescent="0.3">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2:27" ht="15.75" customHeight="1" x14ac:dyDescent="0.3">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2:27" ht="15.75" customHeight="1" x14ac:dyDescent="0.3">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2:27" ht="15.75" customHeight="1" x14ac:dyDescent="0.3">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2:27" ht="15.75" customHeight="1" x14ac:dyDescent="0.3">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2:27" ht="15.75" customHeight="1" x14ac:dyDescent="0.3">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2:27" ht="15.75" customHeight="1" x14ac:dyDescent="0.3">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2:27" ht="15.75" customHeight="1" x14ac:dyDescent="0.3">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2:27" ht="15.75" customHeight="1" x14ac:dyDescent="0.3">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2:27" ht="15.75" customHeight="1" x14ac:dyDescent="0.3">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2:27" ht="15.75" customHeight="1" x14ac:dyDescent="0.3">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2:27" ht="15.75" customHeight="1" x14ac:dyDescent="0.3">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2:27" ht="15.75" customHeight="1" x14ac:dyDescent="0.3">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2:27" ht="15.75" customHeight="1" x14ac:dyDescent="0.3">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2:27" ht="15.75" customHeight="1" x14ac:dyDescent="0.3">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2:27" ht="15.75" customHeight="1" x14ac:dyDescent="0.3">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2:27" ht="15.75" customHeight="1" x14ac:dyDescent="0.3">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2:27" ht="15.75" customHeight="1" x14ac:dyDescent="0.3">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2:27" ht="15.75" customHeight="1" x14ac:dyDescent="0.3">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2:27" ht="15.75" customHeight="1" x14ac:dyDescent="0.3">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2:27" ht="15.75" customHeight="1" x14ac:dyDescent="0.3">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2:27" ht="15.75" customHeight="1" x14ac:dyDescent="0.3">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2:27" ht="15.75" customHeight="1" x14ac:dyDescent="0.3">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2:27" ht="15.75" customHeight="1" x14ac:dyDescent="0.3">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2:27" ht="15.75" customHeight="1" x14ac:dyDescent="0.3">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2:27" ht="15.75" customHeight="1" x14ac:dyDescent="0.3">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2:27" ht="15.75" customHeight="1" x14ac:dyDescent="0.3">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2:27" ht="15.75" customHeight="1" x14ac:dyDescent="0.3">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2:27" ht="15.75" customHeight="1" x14ac:dyDescent="0.3">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2:27" ht="15.75" customHeight="1" x14ac:dyDescent="0.3">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2:27" ht="15.75" customHeight="1" x14ac:dyDescent="0.3">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2:27" ht="15.75" customHeight="1" x14ac:dyDescent="0.3">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2:27" ht="15.75" customHeight="1" x14ac:dyDescent="0.3">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2:27" ht="15.75" customHeight="1" x14ac:dyDescent="0.3">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2:27" ht="15.75" customHeight="1" x14ac:dyDescent="0.3">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2:27" ht="15.75" customHeight="1" x14ac:dyDescent="0.3">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2:27" ht="15.75" customHeight="1" x14ac:dyDescent="0.3">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2:27" ht="15.75" customHeight="1" x14ac:dyDescent="0.3">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2:27" ht="15" customHeight="1" x14ac:dyDescent="0.3">
      <c r="B997" s="1"/>
      <c r="C997" s="1"/>
      <c r="D997" s="1"/>
      <c r="E997" s="1"/>
      <c r="F997" s="1"/>
      <c r="G997" s="1"/>
      <c r="H997" s="1"/>
      <c r="I997" s="1"/>
      <c r="J997" s="1"/>
      <c r="K997" s="1"/>
      <c r="L997" s="1"/>
      <c r="M997" s="1"/>
      <c r="N997" s="1"/>
      <c r="O997" s="1"/>
      <c r="P997" s="1"/>
    </row>
    <row r="998" spans="2:27" ht="15" customHeight="1" x14ac:dyDescent="0.3">
      <c r="B998" s="1"/>
      <c r="C998" s="1"/>
      <c r="D998" s="1"/>
      <c r="E998" s="1"/>
      <c r="F998" s="1"/>
      <c r="G998" s="1"/>
      <c r="H998" s="1"/>
      <c r="I998" s="1"/>
      <c r="J998" s="1"/>
      <c r="K998" s="1"/>
      <c r="L998" s="1"/>
      <c r="M998" s="1"/>
      <c r="N998" s="1"/>
      <c r="O998" s="1"/>
      <c r="P998" s="1"/>
    </row>
  </sheetData>
  <pageMargins left="0.7" right="0.7" top="0.75" bottom="0.75" header="0" footer="0"/>
  <pageSetup orientation="landscape"/>
  <ignoredErrors>
    <ignoredError sqref="C29" unlockedFormula="1"/>
  </ignoredErrors>
  <drawing r:id="rId1"/>
  <extLst>
    <ext xmlns:x14="http://schemas.microsoft.com/office/spreadsheetml/2009/9/main" uri="{78C0D931-6437-407d-A8EE-F0AAD7539E65}">
      <x14:conditionalFormattings>
        <x14:conditionalFormatting xmlns:xm="http://schemas.microsoft.com/office/excel/2006/main">
          <x14:cfRule type="iconSet" priority="1" id="{D87AC5F6-FA80-164B-ABC6-26E30A25BDC0}">
            <x14:iconSet iconSet="3Symbols" showValue="0" custom="1">
              <x14:cfvo type="percent">
                <xm:f>0</xm:f>
              </x14:cfvo>
              <x14:cfvo type="num" gte="0">
                <xm:f>0</xm:f>
              </x14:cfvo>
              <x14:cfvo type="num">
                <xm:f>0</xm:f>
              </x14:cfvo>
              <x14:cfIcon iconSet="3Symbols" iconId="0"/>
              <x14:cfIcon iconSet="3Symbols" iconId="0"/>
              <x14:cfIcon iconSet="3Symbols" iconId="2"/>
            </x14:iconSet>
          </x14:cfRule>
          <xm:sqref>C33:C34</xm:sqref>
        </x14:conditionalFormatting>
        <x14:conditionalFormatting xmlns:xm="http://schemas.microsoft.com/office/excel/2006/main">
          <x14:cfRule type="iconSet" priority="13" id="{02673299-6DC8-A241-9FA9-C2232F429B1B}">
            <x14:iconSet iconSet="3Symbols" showValue="0" custom="1">
              <x14:cfvo type="percent">
                <xm:f>0</xm:f>
              </x14:cfvo>
              <x14:cfvo type="num" gte="0">
                <xm:f>0</xm:f>
              </x14:cfvo>
              <x14:cfvo type="num">
                <xm:f>0</xm:f>
              </x14:cfvo>
              <x14:cfIcon iconSet="3Symbols" iconId="0"/>
              <x14:cfIcon iconSet="3Symbols" iconId="0"/>
              <x14:cfIcon iconSet="3Symbols" iconId="2"/>
            </x14:iconSet>
          </x14:cfRule>
          <xm:sqref>F4</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6EB7"/>
  </sheetPr>
  <dimension ref="A1:Z1002"/>
  <sheetViews>
    <sheetView showGridLines="0" zoomScale="44" zoomScaleNormal="100" workbookViewId="0">
      <selection activeCell="A2" sqref="A2"/>
    </sheetView>
  </sheetViews>
  <sheetFormatPr defaultColWidth="11.26953125" defaultRowHeight="15" customHeight="1" x14ac:dyDescent="0.25"/>
  <cols>
    <col min="1" max="1" width="23.54296875" customWidth="1"/>
    <col min="2" max="2" width="16.54296875" customWidth="1"/>
    <col min="3" max="3" width="12.26953125" customWidth="1"/>
    <col min="4" max="4" width="3.54296875" customWidth="1"/>
    <col min="5" max="5" width="18.1796875" customWidth="1"/>
    <col min="6" max="6" width="16.54296875" bestFit="1" customWidth="1"/>
    <col min="7" max="7" width="12.26953125" customWidth="1"/>
    <col min="8" max="8" width="2.81640625" customWidth="1"/>
    <col min="9" max="9" width="20.26953125" customWidth="1"/>
    <col min="10" max="10" width="16.54296875" bestFit="1" customWidth="1"/>
    <col min="11" max="11" width="12.1796875" customWidth="1"/>
    <col min="12" max="26" width="6.453125" customWidth="1"/>
  </cols>
  <sheetData>
    <row r="1" spans="1:26" ht="15.75" customHeight="1" x14ac:dyDescent="0.3">
      <c r="D1" s="1"/>
      <c r="H1" s="1"/>
    </row>
    <row r="2" spans="1:26" ht="33.6" x14ac:dyDescent="0.65">
      <c r="A2" s="278" t="s">
        <v>371</v>
      </c>
      <c r="D2" s="1"/>
      <c r="E2" s="1"/>
      <c r="F2" s="1"/>
      <c r="G2" s="1"/>
      <c r="H2" s="1"/>
      <c r="I2" s="1"/>
      <c r="J2" s="1"/>
      <c r="K2" s="1"/>
    </row>
    <row r="3" spans="1:26" ht="15.6" x14ac:dyDescent="0.3">
      <c r="A3" s="1"/>
      <c r="B3" s="1"/>
      <c r="C3" s="1"/>
      <c r="D3" s="1"/>
      <c r="E3" s="1"/>
      <c r="F3" s="1"/>
      <c r="G3" s="1"/>
      <c r="H3" s="1"/>
      <c r="I3" s="1"/>
      <c r="J3" s="1"/>
      <c r="K3" s="1"/>
    </row>
    <row r="4" spans="1:26" ht="25.8" x14ac:dyDescent="0.5">
      <c r="A4" s="3" t="s">
        <v>407</v>
      </c>
      <c r="B4" s="1"/>
      <c r="C4" s="1"/>
      <c r="D4" s="1"/>
      <c r="E4" s="3" t="s">
        <v>408</v>
      </c>
      <c r="F4" s="1"/>
      <c r="G4" s="1"/>
      <c r="H4" s="1"/>
      <c r="I4" s="3" t="s">
        <v>409</v>
      </c>
      <c r="J4" s="1"/>
      <c r="K4" s="1"/>
    </row>
    <row r="5" spans="1:26" ht="15.6" x14ac:dyDescent="0.3">
      <c r="A5" s="1"/>
      <c r="B5" s="1"/>
      <c r="C5" s="1"/>
      <c r="D5" s="1"/>
      <c r="E5" s="1"/>
      <c r="F5" s="1"/>
      <c r="G5" s="1"/>
      <c r="H5" s="1"/>
      <c r="I5" s="1"/>
      <c r="J5" s="1"/>
      <c r="K5" s="1"/>
    </row>
    <row r="6" spans="1:26" ht="18" thickBot="1" x14ac:dyDescent="0.4">
      <c r="A6" s="10" t="s">
        <v>4</v>
      </c>
      <c r="B6" s="1"/>
      <c r="C6" s="1"/>
      <c r="D6" s="1"/>
      <c r="E6" s="10" t="s">
        <v>4</v>
      </c>
      <c r="F6" s="1"/>
      <c r="G6" s="1"/>
      <c r="H6" s="1"/>
      <c r="I6" s="10" t="s">
        <v>4</v>
      </c>
      <c r="J6" s="1"/>
      <c r="K6" s="1"/>
    </row>
    <row r="7" spans="1:26" ht="30" thickTop="1" thickBot="1" x14ac:dyDescent="0.35">
      <c r="A7" s="11"/>
      <c r="B7" s="11" t="s">
        <v>29</v>
      </c>
      <c r="C7" s="363" t="s">
        <v>406</v>
      </c>
      <c r="D7" s="1"/>
      <c r="E7" s="11"/>
      <c r="F7" s="11" t="s">
        <v>29</v>
      </c>
      <c r="G7" s="363" t="s">
        <v>406</v>
      </c>
      <c r="H7" s="1"/>
      <c r="I7" s="11"/>
      <c r="J7" s="11" t="s">
        <v>29</v>
      </c>
      <c r="K7" s="363" t="s">
        <v>406</v>
      </c>
    </row>
    <row r="8" spans="1:26" ht="16.2" thickTop="1" x14ac:dyDescent="0.3">
      <c r="A8" s="12" t="s">
        <v>9</v>
      </c>
      <c r="B8" s="13">
        <f>SUM(Invoer!C6:F6)</f>
        <v>0</v>
      </c>
      <c r="C8" s="349">
        <v>20</v>
      </c>
      <c r="D8" s="1"/>
      <c r="E8" s="12" t="s">
        <v>9</v>
      </c>
      <c r="F8" s="13">
        <f>SUM(Invoer!H6:K6)</f>
        <v>0</v>
      </c>
      <c r="G8" s="349">
        <v>20</v>
      </c>
      <c r="H8" s="1"/>
      <c r="I8" s="12" t="s">
        <v>9</v>
      </c>
      <c r="J8" s="13">
        <f>SUM(Invoer!M6:P6)</f>
        <v>0</v>
      </c>
      <c r="K8" s="349">
        <v>20</v>
      </c>
    </row>
    <row r="9" spans="1:26" ht="15.6" x14ac:dyDescent="0.3">
      <c r="A9" s="14" t="s">
        <v>10</v>
      </c>
      <c r="B9" s="13">
        <f>SUM(Invoer!C7:F7)</f>
        <v>0</v>
      </c>
      <c r="C9" s="350">
        <v>25</v>
      </c>
      <c r="D9" s="1"/>
      <c r="E9" s="14" t="s">
        <v>10</v>
      </c>
      <c r="F9" s="13">
        <f>SUM(Invoer!H7:K7)</f>
        <v>0</v>
      </c>
      <c r="G9" s="350">
        <v>25</v>
      </c>
      <c r="H9" s="1"/>
      <c r="I9" s="14" t="s">
        <v>10</v>
      </c>
      <c r="J9" s="13">
        <f>SUM(Invoer!M7:P7)</f>
        <v>0</v>
      </c>
      <c r="K9" s="350">
        <v>25</v>
      </c>
    </row>
    <row r="10" spans="1:26" ht="15.6" x14ac:dyDescent="0.3">
      <c r="A10" s="14" t="s">
        <v>374</v>
      </c>
      <c r="B10" s="13">
        <f>SUM(Invoer!C8:F8)</f>
        <v>0</v>
      </c>
      <c r="C10" s="350">
        <v>25</v>
      </c>
      <c r="D10" s="1"/>
      <c r="E10" s="14" t="s">
        <v>374</v>
      </c>
      <c r="F10" s="13">
        <f>SUM(Invoer!H8:K8)</f>
        <v>0</v>
      </c>
      <c r="G10" s="350">
        <v>25</v>
      </c>
      <c r="H10" s="1"/>
      <c r="I10" s="14" t="s">
        <v>374</v>
      </c>
      <c r="J10" s="13">
        <f>SUM(Invoer!M8:P8)</f>
        <v>0</v>
      </c>
      <c r="K10" s="350">
        <v>25</v>
      </c>
    </row>
    <row r="11" spans="1:26" ht="15.6" x14ac:dyDescent="0.3">
      <c r="A11" s="14" t="s">
        <v>375</v>
      </c>
      <c r="B11" s="13">
        <f>SUM(Invoer!C9:F9)</f>
        <v>0</v>
      </c>
      <c r="C11" s="350">
        <v>50</v>
      </c>
      <c r="D11" s="1"/>
      <c r="E11" s="14" t="s">
        <v>375</v>
      </c>
      <c r="F11" s="13">
        <f>SUM(Invoer!H9:K9)</f>
        <v>0</v>
      </c>
      <c r="G11" s="350">
        <v>50</v>
      </c>
      <c r="H11" s="1"/>
      <c r="I11" s="14" t="s">
        <v>375</v>
      </c>
      <c r="J11" s="13">
        <f>SUM(Invoer!M9:P9)</f>
        <v>0</v>
      </c>
      <c r="K11" s="350">
        <v>50</v>
      </c>
    </row>
    <row r="12" spans="1:26" ht="15.6" x14ac:dyDescent="0.3">
      <c r="A12" s="15" t="s">
        <v>11</v>
      </c>
      <c r="B12" s="13">
        <f>SUM(Invoer!C10:F10)</f>
        <v>0</v>
      </c>
      <c r="C12" s="351">
        <v>20</v>
      </c>
      <c r="D12" s="1"/>
      <c r="E12" s="15" t="s">
        <v>11</v>
      </c>
      <c r="F12" s="13">
        <f>SUM(Invoer!H10:K10)</f>
        <v>0</v>
      </c>
      <c r="G12" s="351">
        <v>20</v>
      </c>
      <c r="H12" s="1"/>
      <c r="I12" s="15" t="s">
        <v>11</v>
      </c>
      <c r="J12" s="13">
        <f>SUM(Invoer!M10:P10)</f>
        <v>0</v>
      </c>
      <c r="K12" s="351">
        <v>20</v>
      </c>
    </row>
    <row r="13" spans="1:26" ht="15.6" x14ac:dyDescent="0.3">
      <c r="A13" s="1"/>
      <c r="B13" s="1"/>
      <c r="C13" s="1"/>
      <c r="D13" s="1"/>
      <c r="E13" s="1"/>
      <c r="F13" s="1"/>
      <c r="G13" s="1"/>
      <c r="H13" s="1"/>
      <c r="I13" s="1"/>
      <c r="J13" s="1"/>
      <c r="K13" s="1"/>
    </row>
    <row r="14" spans="1:26" ht="18" thickBot="1" x14ac:dyDescent="0.4">
      <c r="A14" s="10" t="s">
        <v>12</v>
      </c>
      <c r="B14" s="10"/>
      <c r="C14" s="1"/>
      <c r="D14" s="1"/>
      <c r="E14" s="10" t="s">
        <v>12</v>
      </c>
      <c r="F14" s="10"/>
      <c r="G14" s="1"/>
      <c r="H14" s="1"/>
      <c r="I14" s="10" t="s">
        <v>12</v>
      </c>
      <c r="J14" s="10"/>
      <c r="K14" s="1"/>
      <c r="L14" s="1"/>
      <c r="M14" s="1"/>
      <c r="N14" s="1"/>
      <c r="O14" s="1"/>
      <c r="P14" s="1"/>
      <c r="Q14" s="1"/>
      <c r="R14" s="1"/>
      <c r="S14" s="1"/>
      <c r="T14" s="1"/>
      <c r="U14" s="1"/>
      <c r="V14" s="1"/>
      <c r="W14" s="1"/>
      <c r="X14" s="1"/>
      <c r="Y14" s="1"/>
      <c r="Z14" s="1"/>
    </row>
    <row r="15" spans="1:26" ht="16.2" thickTop="1" x14ac:dyDescent="0.3">
      <c r="A15" s="1" t="s">
        <v>26</v>
      </c>
      <c r="B15" s="13">
        <f>SUM(Invoer!C13:'Invoer'!F13)</f>
        <v>0</v>
      </c>
      <c r="C15" s="1"/>
      <c r="D15" s="1"/>
      <c r="E15" s="1" t="s">
        <v>26</v>
      </c>
      <c r="F15" s="13">
        <f>SUM(Invoer!H13:'Invoer'!K13)</f>
        <v>0</v>
      </c>
      <c r="G15" s="1"/>
      <c r="H15" s="1"/>
      <c r="I15" s="1" t="s">
        <v>26</v>
      </c>
      <c r="J15" s="13">
        <f>SUM(Invoer!M13:'Invoer'!P13)</f>
        <v>0</v>
      </c>
      <c r="K15" s="1"/>
      <c r="L15" s="1"/>
      <c r="M15" s="1"/>
      <c r="N15" s="1"/>
      <c r="O15" s="1"/>
      <c r="P15" s="1"/>
      <c r="Q15" s="1"/>
      <c r="R15" s="1"/>
      <c r="S15" s="1"/>
      <c r="T15" s="1"/>
      <c r="U15" s="1"/>
      <c r="V15" s="1"/>
      <c r="W15" s="1"/>
      <c r="X15" s="1"/>
      <c r="Y15" s="1"/>
      <c r="Z15" s="1"/>
    </row>
    <row r="16" spans="1:26" ht="15.6" x14ac:dyDescent="0.3">
      <c r="A16" s="753" t="s">
        <v>13</v>
      </c>
      <c r="B16" s="754"/>
      <c r="C16" s="754"/>
      <c r="D16" s="754"/>
      <c r="E16" s="6"/>
      <c r="F16" s="1"/>
      <c r="G16" s="1"/>
      <c r="H16" s="1"/>
      <c r="I16" s="6"/>
      <c r="J16" s="1"/>
      <c r="K16" s="1"/>
      <c r="L16" s="1"/>
      <c r="M16" s="1"/>
      <c r="N16" s="1"/>
      <c r="O16" s="1"/>
      <c r="P16" s="1"/>
      <c r="Q16" s="1"/>
      <c r="R16" s="1"/>
      <c r="S16" s="1"/>
      <c r="T16" s="1"/>
      <c r="U16" s="1"/>
      <c r="V16" s="1"/>
      <c r="W16" s="1"/>
      <c r="X16" s="1"/>
      <c r="Y16" s="1"/>
      <c r="Z16" s="1"/>
    </row>
    <row r="17" spans="1:11" ht="15.6" x14ac:dyDescent="0.3">
      <c r="A17" s="1"/>
      <c r="B17" s="1"/>
      <c r="C17" s="1"/>
      <c r="D17" s="1"/>
      <c r="E17" s="1"/>
      <c r="F17" s="1"/>
      <c r="G17" s="1"/>
      <c r="H17" s="1"/>
      <c r="I17" s="1"/>
      <c r="J17" s="1"/>
      <c r="K17" s="1"/>
    </row>
    <row r="18" spans="1:11" ht="17.399999999999999" x14ac:dyDescent="0.35">
      <c r="A18" s="10" t="s">
        <v>14</v>
      </c>
      <c r="B18" s="10"/>
      <c r="C18" s="1"/>
      <c r="D18" s="1"/>
      <c r="E18" s="10" t="s">
        <v>14</v>
      </c>
      <c r="F18" s="10"/>
      <c r="G18" s="1"/>
      <c r="H18" s="1"/>
      <c r="I18" s="10" t="s">
        <v>14</v>
      </c>
      <c r="J18" s="10"/>
      <c r="K18" s="1"/>
    </row>
    <row r="19" spans="1:11" ht="15.6" x14ac:dyDescent="0.3">
      <c r="A19" s="14" t="s">
        <v>30</v>
      </c>
      <c r="B19" s="13">
        <f>SUM(Invoer!C15:F15)</f>
        <v>0</v>
      </c>
      <c r="C19" s="1"/>
      <c r="D19" s="1"/>
      <c r="E19" s="14" t="s">
        <v>30</v>
      </c>
      <c r="F19" s="13">
        <f>SUM(Invoer!H15:K15)</f>
        <v>0</v>
      </c>
      <c r="G19" s="1"/>
      <c r="H19" s="1"/>
      <c r="I19" s="14" t="s">
        <v>30</v>
      </c>
      <c r="J19" s="13">
        <f>SUM(Invoer!M15:P15)</f>
        <v>0</v>
      </c>
      <c r="K19" s="1"/>
    </row>
    <row r="20" spans="1:11" ht="15.6" x14ac:dyDescent="0.3">
      <c r="A20" s="14" t="s">
        <v>31</v>
      </c>
      <c r="B20" s="352" t="s">
        <v>17</v>
      </c>
      <c r="D20" s="1"/>
      <c r="E20" s="14" t="s">
        <v>31</v>
      </c>
      <c r="F20" s="352" t="s">
        <v>17</v>
      </c>
      <c r="G20" s="1"/>
      <c r="H20" s="1"/>
      <c r="I20" s="14" t="s">
        <v>31</v>
      </c>
      <c r="J20" s="352" t="s">
        <v>17</v>
      </c>
      <c r="K20" s="1"/>
    </row>
    <row r="21" spans="1:11" ht="15.6" x14ac:dyDescent="0.3">
      <c r="A21" s="14"/>
      <c r="B21" s="1"/>
      <c r="C21" s="1"/>
      <c r="D21" s="1"/>
      <c r="E21" s="14"/>
      <c r="F21" s="1"/>
      <c r="G21" s="1"/>
      <c r="H21" s="1"/>
      <c r="I21" s="14"/>
      <c r="J21" s="1"/>
      <c r="K21" s="1"/>
    </row>
    <row r="22" spans="1:11" ht="17.399999999999999" x14ac:dyDescent="0.35">
      <c r="A22" s="10" t="s">
        <v>15</v>
      </c>
      <c r="B22" s="10"/>
      <c r="C22" s="1"/>
      <c r="D22" s="1"/>
      <c r="E22" s="10" t="s">
        <v>32</v>
      </c>
      <c r="F22" s="10"/>
      <c r="G22" s="1"/>
      <c r="H22" s="1"/>
      <c r="I22" s="10" t="s">
        <v>32</v>
      </c>
      <c r="J22" s="10"/>
      <c r="K22" s="1"/>
    </row>
    <row r="23" spans="1:11" ht="17.399999999999999" x14ac:dyDescent="0.35">
      <c r="A23" s="11" t="s">
        <v>16</v>
      </c>
      <c r="B23" s="11" t="s">
        <v>30</v>
      </c>
      <c r="D23" s="1"/>
      <c r="E23" s="10"/>
      <c r="F23" s="11" t="s">
        <v>30</v>
      </c>
      <c r="H23" s="1"/>
      <c r="I23" s="10"/>
      <c r="J23" s="11" t="s">
        <v>30</v>
      </c>
    </row>
    <row r="24" spans="1:11" ht="15.6" x14ac:dyDescent="0.3">
      <c r="A24" s="14" t="s">
        <v>17</v>
      </c>
      <c r="B24" s="13">
        <f>SUM(Invoer!C19:F19)</f>
        <v>0</v>
      </c>
      <c r="D24" s="1"/>
      <c r="E24" s="14" t="s">
        <v>17</v>
      </c>
      <c r="F24" s="13">
        <f>SUM(Invoer!H19:K19)</f>
        <v>0</v>
      </c>
      <c r="H24" s="1"/>
      <c r="I24" s="14" t="s">
        <v>17</v>
      </c>
      <c r="J24" s="13">
        <f>SUM(Invoer!M19:P19)</f>
        <v>0</v>
      </c>
    </row>
    <row r="25" spans="1:11" ht="15.6" x14ac:dyDescent="0.3">
      <c r="A25" s="14" t="s">
        <v>18</v>
      </c>
      <c r="B25" s="13">
        <f>SUM(Invoer!C20:F20)</f>
        <v>0</v>
      </c>
      <c r="D25" s="1"/>
      <c r="E25" s="14" t="s">
        <v>18</v>
      </c>
      <c r="F25" s="13">
        <f>SUM(Invoer!H20:K20)</f>
        <v>0</v>
      </c>
      <c r="H25" s="1"/>
      <c r="I25" s="14" t="s">
        <v>18</v>
      </c>
      <c r="J25" s="13">
        <f>SUM(Invoer!M20:P20)</f>
        <v>0</v>
      </c>
    </row>
    <row r="26" spans="1:11" ht="15.6" x14ac:dyDescent="0.3">
      <c r="A26" s="14" t="s">
        <v>19</v>
      </c>
      <c r="B26" s="13">
        <f>SUM(Invoer!C21:F21)</f>
        <v>0</v>
      </c>
      <c r="D26" s="1"/>
      <c r="E26" s="14" t="s">
        <v>19</v>
      </c>
      <c r="F26" s="13">
        <f>SUM(Invoer!H21:K21)</f>
        <v>0</v>
      </c>
      <c r="H26" s="1"/>
      <c r="I26" s="14" t="s">
        <v>19</v>
      </c>
      <c r="J26" s="13">
        <f>SUM(Invoer!M21:P21)</f>
        <v>0</v>
      </c>
    </row>
    <row r="27" spans="1:11" ht="15.6" x14ac:dyDescent="0.3">
      <c r="A27" s="11" t="s">
        <v>20</v>
      </c>
      <c r="B27" s="13">
        <f>SUM(Invoer!C22:F22)</f>
        <v>0</v>
      </c>
      <c r="D27" s="1"/>
      <c r="E27" s="11" t="s">
        <v>33</v>
      </c>
      <c r="F27" s="13">
        <f>SUM(Invoer!H22:K22)</f>
        <v>0</v>
      </c>
      <c r="H27" s="1"/>
      <c r="I27" s="11" t="s">
        <v>33</v>
      </c>
      <c r="J27" s="13">
        <f>SUM(Invoer!M22:P22)</f>
        <v>0</v>
      </c>
    </row>
    <row r="28" spans="1:11" ht="15.6" x14ac:dyDescent="0.3">
      <c r="A28" s="16"/>
      <c r="B28" s="1"/>
      <c r="C28" s="1"/>
      <c r="D28" s="1"/>
      <c r="E28" s="16"/>
      <c r="F28" s="1"/>
      <c r="G28" s="1"/>
      <c r="H28" s="1"/>
      <c r="I28" s="16"/>
      <c r="J28" s="1"/>
      <c r="K28" s="1"/>
    </row>
    <row r="29" spans="1:11" ht="18" thickBot="1" x14ac:dyDescent="0.4">
      <c r="A29" s="10" t="s">
        <v>34</v>
      </c>
      <c r="B29" s="10"/>
      <c r="C29" s="1"/>
      <c r="D29" s="1"/>
      <c r="E29" s="10" t="s">
        <v>34</v>
      </c>
      <c r="F29" s="10"/>
      <c r="G29" s="1"/>
      <c r="H29" s="1"/>
      <c r="I29" s="10" t="s">
        <v>34</v>
      </c>
      <c r="J29" s="10"/>
      <c r="K29" s="1"/>
    </row>
    <row r="30" spans="1:11" ht="16.8" thickTop="1" thickBot="1" x14ac:dyDescent="0.35">
      <c r="A30" s="11" t="s">
        <v>22</v>
      </c>
      <c r="B30" s="1"/>
      <c r="C30" s="1"/>
      <c r="D30" s="1"/>
      <c r="E30" s="11" t="s">
        <v>22</v>
      </c>
      <c r="F30" s="1"/>
      <c r="G30" s="1"/>
      <c r="H30" s="1"/>
      <c r="I30" s="11" t="s">
        <v>22</v>
      </c>
      <c r="J30" s="1"/>
      <c r="K30" s="1"/>
    </row>
    <row r="31" spans="1:11" ht="15.6" x14ac:dyDescent="0.3">
      <c r="A31" s="14" t="s">
        <v>35</v>
      </c>
      <c r="B31" s="13">
        <f>SUM(Invoer!C25:F25)</f>
        <v>0</v>
      </c>
      <c r="C31" s="1"/>
      <c r="D31" s="1"/>
      <c r="E31" s="14" t="s">
        <v>35</v>
      </c>
      <c r="F31" s="13">
        <f>SUM(Invoer!H25:K25)</f>
        <v>0</v>
      </c>
      <c r="G31" s="1"/>
      <c r="H31" s="1"/>
      <c r="I31" s="14" t="s">
        <v>35</v>
      </c>
      <c r="J31" s="13">
        <f>SUM(Invoer!M25:P25)</f>
        <v>0</v>
      </c>
      <c r="K31" s="1"/>
    </row>
    <row r="32" spans="1:11" ht="15.6" x14ac:dyDescent="0.3">
      <c r="A32" s="14" t="s">
        <v>36</v>
      </c>
      <c r="B32" s="353">
        <f>B31*1.6</f>
        <v>0</v>
      </c>
      <c r="C32" s="1"/>
      <c r="D32" s="1"/>
      <c r="E32" s="14" t="s">
        <v>36</v>
      </c>
      <c r="F32" s="353">
        <f>F31*1.6</f>
        <v>0</v>
      </c>
      <c r="G32" s="1"/>
      <c r="H32" s="1"/>
      <c r="I32" s="14" t="s">
        <v>36</v>
      </c>
      <c r="J32" s="353">
        <f>J31*1.6</f>
        <v>0</v>
      </c>
      <c r="K32" s="1"/>
    </row>
    <row r="33" spans="1:26" ht="15.6" x14ac:dyDescent="0.3">
      <c r="A33" s="14" t="s">
        <v>37</v>
      </c>
      <c r="B33" s="354">
        <v>2.2999999999999998</v>
      </c>
      <c r="C33" s="1"/>
      <c r="D33" s="1"/>
      <c r="E33" s="14" t="s">
        <v>37</v>
      </c>
      <c r="F33" s="354">
        <v>2.2999999999999998</v>
      </c>
      <c r="G33" s="1"/>
      <c r="H33" s="1"/>
      <c r="I33" s="14" t="s">
        <v>37</v>
      </c>
      <c r="J33" s="354">
        <v>2.2999999999999998</v>
      </c>
      <c r="K33" s="1"/>
    </row>
    <row r="34" spans="1:26" ht="15.6" x14ac:dyDescent="0.3">
      <c r="A34" s="14"/>
      <c r="B34" s="1"/>
      <c r="C34" s="1"/>
      <c r="D34" s="1"/>
      <c r="E34" s="14"/>
      <c r="F34" s="1"/>
      <c r="G34" s="1"/>
      <c r="H34" s="1"/>
      <c r="I34" s="14"/>
      <c r="J34" s="1"/>
      <c r="K34" s="1"/>
      <c r="L34" s="1"/>
      <c r="M34" s="1"/>
      <c r="N34" s="1"/>
      <c r="O34" s="1"/>
      <c r="P34" s="1"/>
      <c r="Q34" s="1"/>
      <c r="R34" s="1"/>
      <c r="S34" s="1"/>
      <c r="T34" s="1"/>
      <c r="U34" s="1"/>
      <c r="V34" s="1"/>
      <c r="W34" s="1"/>
      <c r="X34" s="1"/>
      <c r="Y34" s="1"/>
      <c r="Z34" s="1"/>
    </row>
    <row r="35" spans="1:26" ht="17.399999999999999" x14ac:dyDescent="0.35">
      <c r="A35" s="11" t="s">
        <v>23</v>
      </c>
      <c r="B35" s="10"/>
      <c r="C35" s="1"/>
      <c r="D35" s="1"/>
      <c r="E35" s="10" t="s">
        <v>23</v>
      </c>
      <c r="F35" s="10"/>
      <c r="G35" s="1"/>
      <c r="H35" s="1"/>
      <c r="I35" s="10" t="s">
        <v>23</v>
      </c>
      <c r="J35" s="10"/>
      <c r="K35" s="1"/>
    </row>
    <row r="36" spans="1:26" ht="15.6" x14ac:dyDescent="0.3">
      <c r="A36" s="14" t="s">
        <v>29</v>
      </c>
      <c r="B36" s="13">
        <f>SUM(Invoer!C26:F26)</f>
        <v>0</v>
      </c>
      <c r="C36" s="1"/>
      <c r="D36" s="1"/>
      <c r="E36" s="14" t="s">
        <v>29</v>
      </c>
      <c r="F36" s="13">
        <f>SUM(Invoer!H26:K26)</f>
        <v>0</v>
      </c>
      <c r="G36" s="1"/>
      <c r="H36" s="1"/>
      <c r="I36" s="14" t="s">
        <v>29</v>
      </c>
      <c r="J36" s="13">
        <f>SUM(Invoer!M26:P26)</f>
        <v>0</v>
      </c>
      <c r="K36" s="1"/>
    </row>
    <row r="37" spans="1:26" ht="15.6" x14ac:dyDescent="0.3">
      <c r="A37" s="14" t="s">
        <v>36</v>
      </c>
      <c r="B37" s="353">
        <f>B36*1.6</f>
        <v>0</v>
      </c>
      <c r="C37" s="1"/>
      <c r="D37" s="1"/>
      <c r="E37" s="14" t="s">
        <v>36</v>
      </c>
      <c r="F37" s="353">
        <f>F36*1.6</f>
        <v>0</v>
      </c>
      <c r="G37" s="1"/>
      <c r="H37" s="1"/>
      <c r="I37" s="14" t="s">
        <v>36</v>
      </c>
      <c r="J37" s="353">
        <f>J36*1.6</f>
        <v>0</v>
      </c>
      <c r="K37" s="1"/>
    </row>
    <row r="38" spans="1:26" ht="15.6" x14ac:dyDescent="0.3">
      <c r="A38" s="14" t="s">
        <v>37</v>
      </c>
      <c r="B38" s="355">
        <v>2.2999999999999998</v>
      </c>
      <c r="C38" s="1"/>
      <c r="D38" s="1"/>
      <c r="E38" s="14" t="s">
        <v>37</v>
      </c>
      <c r="F38" s="355">
        <v>2.2999999999999998</v>
      </c>
      <c r="G38" s="1"/>
      <c r="H38" s="1"/>
      <c r="I38" s="14" t="s">
        <v>37</v>
      </c>
      <c r="J38" s="355">
        <v>2.2999999999999998</v>
      </c>
      <c r="K38" s="1"/>
    </row>
    <row r="39" spans="1:26" ht="15.6" x14ac:dyDescent="0.3">
      <c r="A39" s="14" t="s">
        <v>31</v>
      </c>
      <c r="B39" s="352" t="s">
        <v>17</v>
      </c>
      <c r="C39" s="1"/>
      <c r="D39" s="1"/>
      <c r="E39" s="14" t="s">
        <v>31</v>
      </c>
      <c r="F39" s="352" t="s">
        <v>17</v>
      </c>
      <c r="G39" s="1"/>
      <c r="H39" s="1"/>
      <c r="I39" s="14" t="s">
        <v>31</v>
      </c>
      <c r="J39" s="352" t="s">
        <v>17</v>
      </c>
      <c r="K39" s="1"/>
      <c r="L39" s="1"/>
      <c r="M39" s="1"/>
      <c r="N39" s="1"/>
      <c r="O39" s="1"/>
      <c r="P39" s="1"/>
      <c r="Q39" s="1"/>
      <c r="R39" s="1"/>
      <c r="S39" s="1"/>
      <c r="T39" s="1"/>
      <c r="U39" s="1"/>
      <c r="V39" s="1"/>
      <c r="W39" s="1"/>
      <c r="X39" s="1"/>
      <c r="Y39" s="1"/>
      <c r="Z39" s="1"/>
    </row>
    <row r="40" spans="1:26" ht="15.6" x14ac:dyDescent="0.3">
      <c r="A40" s="14"/>
      <c r="C40" s="1"/>
      <c r="D40" s="1"/>
      <c r="E40" s="1"/>
      <c r="F40" s="1"/>
      <c r="G40" s="1"/>
      <c r="H40" s="1"/>
      <c r="I40" s="1"/>
      <c r="J40" s="1"/>
      <c r="K40" s="1"/>
      <c r="L40" s="1"/>
      <c r="M40" s="1"/>
      <c r="N40" s="1"/>
      <c r="O40" s="1"/>
      <c r="P40" s="1"/>
      <c r="Q40" s="1"/>
      <c r="R40" s="1"/>
      <c r="S40" s="1"/>
      <c r="T40" s="1"/>
      <c r="U40" s="1"/>
      <c r="V40" s="1"/>
      <c r="W40" s="1"/>
      <c r="X40" s="1"/>
      <c r="Y40" s="1"/>
      <c r="Z40" s="1"/>
    </row>
    <row r="41" spans="1:26" ht="17.399999999999999" x14ac:dyDescent="0.35">
      <c r="A41" s="10" t="s">
        <v>38</v>
      </c>
      <c r="B41" s="10"/>
      <c r="C41" s="1"/>
      <c r="D41" s="1"/>
      <c r="E41" s="10" t="s">
        <v>38</v>
      </c>
      <c r="F41" s="10"/>
      <c r="G41" s="1"/>
      <c r="H41" s="1"/>
      <c r="I41" s="10" t="s">
        <v>38</v>
      </c>
      <c r="J41" s="10"/>
      <c r="K41" s="1"/>
    </row>
    <row r="42" spans="1:26" ht="15.6" x14ac:dyDescent="0.3">
      <c r="A42" s="14" t="s">
        <v>39</v>
      </c>
      <c r="B42" s="352">
        <v>0.09</v>
      </c>
      <c r="C42" s="1"/>
      <c r="D42" s="1"/>
      <c r="E42" s="14" t="s">
        <v>39</v>
      </c>
      <c r="F42" s="352">
        <v>0.09</v>
      </c>
      <c r="G42" s="1"/>
      <c r="H42" s="1"/>
      <c r="I42" s="14" t="s">
        <v>39</v>
      </c>
      <c r="J42" s="352">
        <v>0.09</v>
      </c>
      <c r="K42" s="1"/>
    </row>
    <row r="43" spans="1:26" ht="15.6" x14ac:dyDescent="0.3">
      <c r="A43" s="1"/>
      <c r="B43" s="1"/>
      <c r="C43" s="1"/>
      <c r="D43" s="1"/>
      <c r="E43" s="1"/>
      <c r="F43" s="1"/>
      <c r="G43" s="1"/>
      <c r="H43" s="1"/>
      <c r="I43" s="1"/>
      <c r="J43" s="1"/>
      <c r="K43" s="1"/>
    </row>
    <row r="44" spans="1:26" ht="15.6" x14ac:dyDescent="0.3">
      <c r="A44" s="7" t="s">
        <v>26</v>
      </c>
      <c r="B44" s="7">
        <f>SUM(B8:B12)+B15+B19+SUM(B24:B27)+B31+B36</f>
        <v>0</v>
      </c>
      <c r="C44" s="1"/>
      <c r="D44" s="1"/>
      <c r="E44" s="7" t="s">
        <v>26</v>
      </c>
      <c r="F44" s="7">
        <f>SUM(F8:F12)+F15+F19+SUM(F24:F27)+F31+F36</f>
        <v>0</v>
      </c>
      <c r="G44" s="1"/>
      <c r="H44" s="1"/>
      <c r="I44" s="7" t="s">
        <v>26</v>
      </c>
      <c r="J44" s="7">
        <f>SUM(J8:J12)+J15+J19+SUM(J24:J27)+J31+J36</f>
        <v>0</v>
      </c>
      <c r="K44" s="1"/>
    </row>
    <row r="45" spans="1:26" ht="15.6" x14ac:dyDescent="0.3">
      <c r="D45" s="1"/>
      <c r="H45" s="1"/>
      <c r="K45" s="1"/>
    </row>
    <row r="46" spans="1:26" ht="15.6" x14ac:dyDescent="0.3">
      <c r="E46" s="1"/>
      <c r="I46" s="1"/>
    </row>
    <row r="47" spans="1:26" ht="15.6" x14ac:dyDescent="0.3">
      <c r="D47" s="1"/>
      <c r="H47" s="1"/>
    </row>
    <row r="48" spans="1:26" ht="15.6" x14ac:dyDescent="0.3">
      <c r="D48" s="1"/>
      <c r="H48" s="1"/>
    </row>
    <row r="49" spans="1:8" ht="15.6" x14ac:dyDescent="0.3">
      <c r="D49" s="1"/>
      <c r="H49" s="1"/>
    </row>
    <row r="50" spans="1:8" ht="15.75" customHeight="1" x14ac:dyDescent="0.3">
      <c r="D50" s="1"/>
      <c r="H50" s="1"/>
    </row>
    <row r="51" spans="1:8" ht="15.75" customHeight="1" x14ac:dyDescent="0.3">
      <c r="D51" s="1"/>
      <c r="H51" s="1"/>
    </row>
    <row r="52" spans="1:8" ht="15.75" customHeight="1" x14ac:dyDescent="0.3">
      <c r="D52" s="1"/>
      <c r="H52" s="1"/>
    </row>
    <row r="53" spans="1:8" ht="15.75" customHeight="1" x14ac:dyDescent="0.3">
      <c r="D53" s="1"/>
      <c r="H53" s="1"/>
    </row>
    <row r="54" spans="1:8" ht="15.75" customHeight="1" x14ac:dyDescent="0.3">
      <c r="D54" s="1"/>
      <c r="H54" s="1"/>
    </row>
    <row r="55" spans="1:8" ht="15.75" customHeight="1" x14ac:dyDescent="0.3">
      <c r="D55" s="1"/>
      <c r="H55" s="1"/>
    </row>
    <row r="56" spans="1:8" ht="15.75" customHeight="1" x14ac:dyDescent="0.3">
      <c r="D56" s="1"/>
      <c r="H56" s="1"/>
    </row>
    <row r="57" spans="1:8" ht="15.75" customHeight="1" x14ac:dyDescent="0.3">
      <c r="D57" s="1"/>
      <c r="H57" s="1"/>
    </row>
    <row r="58" spans="1:8" ht="15.75" customHeight="1" x14ac:dyDescent="0.3">
      <c r="A58" s="1"/>
      <c r="D58" s="1"/>
      <c r="H58" s="1"/>
    </row>
    <row r="59" spans="1:8" ht="15.75" customHeight="1" x14ac:dyDescent="0.3">
      <c r="A59" s="1"/>
      <c r="D59" s="1"/>
      <c r="H59" s="1"/>
    </row>
    <row r="60" spans="1:8" ht="15.75" customHeight="1" x14ac:dyDescent="0.3">
      <c r="A60" s="1"/>
      <c r="D60" s="1"/>
      <c r="H60" s="1"/>
    </row>
    <row r="61" spans="1:8" ht="15.75" customHeight="1" x14ac:dyDescent="0.3">
      <c r="A61" s="1"/>
      <c r="D61" s="1"/>
      <c r="H61" s="1"/>
    </row>
    <row r="62" spans="1:8" ht="15.75" customHeight="1" x14ac:dyDescent="0.3">
      <c r="D62" s="1"/>
      <c r="H62" s="1"/>
    </row>
    <row r="63" spans="1:8" ht="15.75" customHeight="1" x14ac:dyDescent="0.3">
      <c r="D63" s="1"/>
      <c r="H63" s="1"/>
    </row>
    <row r="64" spans="1:8" ht="15.75" customHeight="1" x14ac:dyDescent="0.3">
      <c r="D64" s="1"/>
      <c r="H64" s="1"/>
    </row>
    <row r="65" spans="1:8" ht="15.75" customHeight="1" x14ac:dyDescent="0.3">
      <c r="D65" s="1"/>
      <c r="H65" s="1"/>
    </row>
    <row r="66" spans="1:8" ht="15.75" customHeight="1" x14ac:dyDescent="0.3">
      <c r="D66" s="1"/>
      <c r="H66" s="1"/>
    </row>
    <row r="67" spans="1:8" ht="15.75" customHeight="1" x14ac:dyDescent="0.3">
      <c r="D67" s="1"/>
      <c r="H67" s="1"/>
    </row>
    <row r="68" spans="1:8" ht="15.75" customHeight="1" x14ac:dyDescent="0.3">
      <c r="D68" s="1"/>
      <c r="H68" s="1"/>
    </row>
    <row r="69" spans="1:8" ht="15.75" customHeight="1" x14ac:dyDescent="0.3">
      <c r="D69" s="1"/>
      <c r="H69" s="1"/>
    </row>
    <row r="70" spans="1:8" ht="15.75" customHeight="1" x14ac:dyDescent="0.3">
      <c r="A70" s="1"/>
      <c r="D70" s="1"/>
      <c r="H70" s="1"/>
    </row>
    <row r="71" spans="1:8" ht="15.75" customHeight="1" x14ac:dyDescent="0.3">
      <c r="D71" s="1"/>
      <c r="H71" s="1"/>
    </row>
    <row r="72" spans="1:8" ht="15.75" customHeight="1" x14ac:dyDescent="0.3">
      <c r="D72" s="1"/>
      <c r="H72" s="1"/>
    </row>
    <row r="73" spans="1:8" ht="15.75" customHeight="1" x14ac:dyDescent="0.3">
      <c r="D73" s="1"/>
      <c r="H73" s="1"/>
    </row>
    <row r="74" spans="1:8" ht="15.75" customHeight="1" x14ac:dyDescent="0.3">
      <c r="D74" s="1"/>
      <c r="H74" s="1"/>
    </row>
    <row r="75" spans="1:8" ht="15.75" customHeight="1" x14ac:dyDescent="0.3">
      <c r="D75" s="1"/>
      <c r="H75" s="1"/>
    </row>
    <row r="76" spans="1:8" ht="15.75" customHeight="1" x14ac:dyDescent="0.3">
      <c r="D76" s="1"/>
      <c r="H76" s="1"/>
    </row>
    <row r="77" spans="1:8" ht="15.75" customHeight="1" x14ac:dyDescent="0.3">
      <c r="D77" s="1"/>
      <c r="H77" s="1"/>
    </row>
    <row r="78" spans="1:8" ht="15.75" customHeight="1" x14ac:dyDescent="0.3">
      <c r="D78" s="1"/>
      <c r="H78" s="1"/>
    </row>
    <row r="79" spans="1:8" ht="15.75" customHeight="1" x14ac:dyDescent="0.3">
      <c r="D79" s="1"/>
      <c r="H79" s="1"/>
    </row>
    <row r="80" spans="1:8" ht="15.75" customHeight="1" x14ac:dyDescent="0.3">
      <c r="D80" s="1"/>
      <c r="H80" s="1"/>
    </row>
    <row r="81" spans="4:8" ht="15.75" customHeight="1" x14ac:dyDescent="0.3">
      <c r="D81" s="1"/>
      <c r="H81" s="1"/>
    </row>
    <row r="82" spans="4:8" ht="15.75" customHeight="1" x14ac:dyDescent="0.3">
      <c r="D82" s="1"/>
      <c r="H82" s="1"/>
    </row>
    <row r="83" spans="4:8" ht="15.75" customHeight="1" x14ac:dyDescent="0.3">
      <c r="D83" s="1"/>
      <c r="H83" s="1"/>
    </row>
    <row r="84" spans="4:8" ht="15.75" customHeight="1" x14ac:dyDescent="0.3">
      <c r="D84" s="1"/>
      <c r="H84" s="1"/>
    </row>
    <row r="85" spans="4:8" ht="15.75" customHeight="1" x14ac:dyDescent="0.3">
      <c r="D85" s="1"/>
      <c r="H85" s="1"/>
    </row>
    <row r="86" spans="4:8" ht="15.75" customHeight="1" x14ac:dyDescent="0.3">
      <c r="D86" s="1"/>
      <c r="H86" s="1"/>
    </row>
    <row r="87" spans="4:8" ht="15.75" customHeight="1" x14ac:dyDescent="0.3">
      <c r="D87" s="1"/>
      <c r="H87" s="1"/>
    </row>
    <row r="88" spans="4:8" ht="15.75" customHeight="1" x14ac:dyDescent="0.3">
      <c r="D88" s="1"/>
      <c r="H88" s="1"/>
    </row>
    <row r="89" spans="4:8" ht="15.75" customHeight="1" x14ac:dyDescent="0.3">
      <c r="D89" s="1"/>
      <c r="H89" s="1"/>
    </row>
    <row r="90" spans="4:8" ht="15.75" customHeight="1" x14ac:dyDescent="0.3">
      <c r="D90" s="1"/>
      <c r="H90" s="1"/>
    </row>
    <row r="91" spans="4:8" ht="15.75" customHeight="1" x14ac:dyDescent="0.3">
      <c r="D91" s="1"/>
      <c r="H91" s="1"/>
    </row>
    <row r="92" spans="4:8" ht="15.75" customHeight="1" x14ac:dyDescent="0.3">
      <c r="D92" s="1"/>
      <c r="H92" s="1"/>
    </row>
    <row r="93" spans="4:8" ht="15.75" customHeight="1" x14ac:dyDescent="0.3">
      <c r="D93" s="1"/>
      <c r="H93" s="1"/>
    </row>
    <row r="94" spans="4:8" ht="15.75" customHeight="1" x14ac:dyDescent="0.3">
      <c r="D94" s="1"/>
      <c r="H94" s="1"/>
    </row>
    <row r="95" spans="4:8" ht="15.75" customHeight="1" x14ac:dyDescent="0.3">
      <c r="D95" s="1"/>
      <c r="H95" s="1"/>
    </row>
    <row r="96" spans="4:8" ht="15.75" customHeight="1" x14ac:dyDescent="0.3">
      <c r="D96" s="1"/>
      <c r="H96" s="1"/>
    </row>
    <row r="97" spans="4:8" ht="15.75" customHeight="1" x14ac:dyDescent="0.3">
      <c r="D97" s="1"/>
      <c r="H97" s="1"/>
    </row>
    <row r="98" spans="4:8" ht="15.75" customHeight="1" x14ac:dyDescent="0.3">
      <c r="D98" s="1"/>
      <c r="H98" s="1"/>
    </row>
    <row r="99" spans="4:8" ht="15.75" customHeight="1" x14ac:dyDescent="0.3">
      <c r="D99" s="1"/>
      <c r="H99" s="1"/>
    </row>
    <row r="100" spans="4:8" ht="15.75" customHeight="1" x14ac:dyDescent="0.3">
      <c r="D100" s="1"/>
      <c r="H100" s="1"/>
    </row>
    <row r="101" spans="4:8" ht="15.75" customHeight="1" x14ac:dyDescent="0.3">
      <c r="D101" s="1"/>
      <c r="H101" s="1"/>
    </row>
    <row r="102" spans="4:8" ht="15.75" customHeight="1" x14ac:dyDescent="0.3">
      <c r="D102" s="1"/>
      <c r="H102" s="1"/>
    </row>
    <row r="103" spans="4:8" ht="15.75" customHeight="1" x14ac:dyDescent="0.3">
      <c r="D103" s="1"/>
      <c r="H103" s="1"/>
    </row>
    <row r="104" spans="4:8" ht="15.75" customHeight="1" x14ac:dyDescent="0.3">
      <c r="D104" s="1"/>
      <c r="H104" s="1"/>
    </row>
    <row r="105" spans="4:8" ht="15.75" customHeight="1" x14ac:dyDescent="0.3">
      <c r="D105" s="1"/>
      <c r="H105" s="1"/>
    </row>
    <row r="106" spans="4:8" ht="15.75" customHeight="1" x14ac:dyDescent="0.3">
      <c r="D106" s="1"/>
      <c r="H106" s="1"/>
    </row>
    <row r="107" spans="4:8" ht="15.75" customHeight="1" x14ac:dyDescent="0.3">
      <c r="D107" s="1"/>
      <c r="H107" s="1"/>
    </row>
    <row r="108" spans="4:8" ht="15.75" customHeight="1" x14ac:dyDescent="0.3">
      <c r="D108" s="1"/>
      <c r="H108" s="1"/>
    </row>
    <row r="109" spans="4:8" ht="15.75" customHeight="1" x14ac:dyDescent="0.3">
      <c r="D109" s="1"/>
      <c r="H109" s="1"/>
    </row>
    <row r="110" spans="4:8" ht="15.75" customHeight="1" x14ac:dyDescent="0.3">
      <c r="D110" s="1"/>
      <c r="H110" s="1"/>
    </row>
    <row r="111" spans="4:8" ht="15.75" customHeight="1" x14ac:dyDescent="0.3">
      <c r="D111" s="1"/>
      <c r="H111" s="1"/>
    </row>
    <row r="112" spans="4:8" ht="15.75" customHeight="1" x14ac:dyDescent="0.3">
      <c r="D112" s="1"/>
      <c r="H112" s="1"/>
    </row>
    <row r="113" spans="4:8" ht="15.75" customHeight="1" x14ac:dyDescent="0.3">
      <c r="D113" s="1"/>
      <c r="H113" s="1"/>
    </row>
    <row r="114" spans="4:8" ht="15.75" customHeight="1" x14ac:dyDescent="0.3">
      <c r="D114" s="1"/>
      <c r="H114" s="1"/>
    </row>
    <row r="115" spans="4:8" ht="15.75" customHeight="1" x14ac:dyDescent="0.3">
      <c r="D115" s="1"/>
      <c r="H115" s="1"/>
    </row>
    <row r="116" spans="4:8" ht="15.75" customHeight="1" x14ac:dyDescent="0.3">
      <c r="D116" s="1"/>
      <c r="H116" s="1"/>
    </row>
    <row r="117" spans="4:8" ht="15.75" customHeight="1" x14ac:dyDescent="0.3">
      <c r="D117" s="1"/>
      <c r="H117" s="1"/>
    </row>
    <row r="118" spans="4:8" ht="15.75" customHeight="1" x14ac:dyDescent="0.3">
      <c r="D118" s="1"/>
      <c r="H118" s="1"/>
    </row>
    <row r="119" spans="4:8" ht="15.75" customHeight="1" x14ac:dyDescent="0.3">
      <c r="D119" s="1"/>
      <c r="H119" s="1"/>
    </row>
    <row r="120" spans="4:8" ht="15.75" customHeight="1" x14ac:dyDescent="0.3">
      <c r="D120" s="1"/>
      <c r="H120" s="1"/>
    </row>
    <row r="121" spans="4:8" ht="15.75" customHeight="1" x14ac:dyDescent="0.3">
      <c r="D121" s="1"/>
      <c r="H121" s="1"/>
    </row>
    <row r="122" spans="4:8" ht="15.75" customHeight="1" x14ac:dyDescent="0.3">
      <c r="D122" s="1"/>
      <c r="H122" s="1"/>
    </row>
    <row r="123" spans="4:8" ht="15.75" customHeight="1" x14ac:dyDescent="0.3">
      <c r="D123" s="1"/>
      <c r="H123" s="1"/>
    </row>
    <row r="124" spans="4:8" ht="15.75" customHeight="1" x14ac:dyDescent="0.3">
      <c r="D124" s="1"/>
      <c r="H124" s="1"/>
    </row>
    <row r="125" spans="4:8" ht="15.75" customHeight="1" x14ac:dyDescent="0.3">
      <c r="D125" s="1"/>
      <c r="H125" s="1"/>
    </row>
    <row r="126" spans="4:8" ht="15.75" customHeight="1" x14ac:dyDescent="0.3">
      <c r="D126" s="1"/>
      <c r="H126" s="1"/>
    </row>
    <row r="127" spans="4:8" ht="15.75" customHeight="1" x14ac:dyDescent="0.3">
      <c r="D127" s="1"/>
      <c r="H127" s="1"/>
    </row>
    <row r="128" spans="4:8" ht="15.75" customHeight="1" x14ac:dyDescent="0.3">
      <c r="D128" s="1"/>
      <c r="H128" s="1"/>
    </row>
    <row r="129" spans="4:8" ht="15.75" customHeight="1" x14ac:dyDescent="0.3">
      <c r="D129" s="1"/>
      <c r="H129" s="1"/>
    </row>
    <row r="130" spans="4:8" ht="15.75" customHeight="1" x14ac:dyDescent="0.3">
      <c r="D130" s="1"/>
      <c r="H130" s="1"/>
    </row>
    <row r="131" spans="4:8" ht="15.75" customHeight="1" x14ac:dyDescent="0.3">
      <c r="D131" s="1"/>
      <c r="H131" s="1"/>
    </row>
    <row r="132" spans="4:8" ht="15.75" customHeight="1" x14ac:dyDescent="0.3">
      <c r="D132" s="1"/>
      <c r="H132" s="1"/>
    </row>
    <row r="133" spans="4:8" ht="15.75" customHeight="1" x14ac:dyDescent="0.3">
      <c r="D133" s="1"/>
      <c r="H133" s="1"/>
    </row>
    <row r="134" spans="4:8" ht="15.75" customHeight="1" x14ac:dyDescent="0.3">
      <c r="D134" s="1"/>
      <c r="H134" s="1"/>
    </row>
    <row r="135" spans="4:8" ht="15.75" customHeight="1" x14ac:dyDescent="0.3">
      <c r="D135" s="1"/>
      <c r="H135" s="1"/>
    </row>
    <row r="136" spans="4:8" ht="15.75" customHeight="1" x14ac:dyDescent="0.3">
      <c r="D136" s="1"/>
      <c r="H136" s="1"/>
    </row>
    <row r="137" spans="4:8" ht="15.75" customHeight="1" x14ac:dyDescent="0.3">
      <c r="D137" s="1"/>
      <c r="H137" s="1"/>
    </row>
    <row r="138" spans="4:8" ht="15.75" customHeight="1" x14ac:dyDescent="0.3">
      <c r="D138" s="1"/>
      <c r="H138" s="1"/>
    </row>
    <row r="139" spans="4:8" ht="15.75" customHeight="1" x14ac:dyDescent="0.3">
      <c r="D139" s="1"/>
      <c r="H139" s="1"/>
    </row>
    <row r="140" spans="4:8" ht="15.75" customHeight="1" x14ac:dyDescent="0.3">
      <c r="D140" s="1"/>
      <c r="H140" s="1"/>
    </row>
    <row r="141" spans="4:8" ht="15.75" customHeight="1" x14ac:dyDescent="0.3">
      <c r="D141" s="1"/>
      <c r="H141" s="1"/>
    </row>
    <row r="142" spans="4:8" ht="15.75" customHeight="1" x14ac:dyDescent="0.3">
      <c r="D142" s="1"/>
      <c r="H142" s="1"/>
    </row>
    <row r="143" spans="4:8" ht="15.75" customHeight="1" x14ac:dyDescent="0.3">
      <c r="D143" s="1"/>
      <c r="H143" s="1"/>
    </row>
    <row r="144" spans="4:8" ht="15.75" customHeight="1" x14ac:dyDescent="0.3">
      <c r="D144" s="1"/>
      <c r="H144" s="1"/>
    </row>
    <row r="145" spans="4:8" ht="15.75" customHeight="1" x14ac:dyDescent="0.3">
      <c r="D145" s="1"/>
      <c r="H145" s="1"/>
    </row>
    <row r="146" spans="4:8" ht="15.75" customHeight="1" x14ac:dyDescent="0.3">
      <c r="D146" s="1"/>
      <c r="H146" s="1"/>
    </row>
    <row r="147" spans="4:8" ht="15.75" customHeight="1" x14ac:dyDescent="0.3">
      <c r="D147" s="1"/>
      <c r="H147" s="1"/>
    </row>
    <row r="148" spans="4:8" ht="15.75" customHeight="1" x14ac:dyDescent="0.3">
      <c r="D148" s="1"/>
      <c r="H148" s="1"/>
    </row>
    <row r="149" spans="4:8" ht="15.75" customHeight="1" x14ac:dyDescent="0.3">
      <c r="D149" s="1"/>
      <c r="H149" s="1"/>
    </row>
    <row r="150" spans="4:8" ht="15.75" customHeight="1" x14ac:dyDescent="0.3">
      <c r="D150" s="1"/>
      <c r="H150" s="1"/>
    </row>
    <row r="151" spans="4:8" ht="15.75" customHeight="1" x14ac:dyDescent="0.3">
      <c r="D151" s="1"/>
      <c r="H151" s="1"/>
    </row>
    <row r="152" spans="4:8" ht="15.75" customHeight="1" x14ac:dyDescent="0.3">
      <c r="D152" s="1"/>
      <c r="H152" s="1"/>
    </row>
    <row r="153" spans="4:8" ht="15.75" customHeight="1" x14ac:dyDescent="0.3">
      <c r="D153" s="1"/>
      <c r="H153" s="1"/>
    </row>
    <row r="154" spans="4:8" ht="15.75" customHeight="1" x14ac:dyDescent="0.3">
      <c r="D154" s="1"/>
      <c r="H154" s="1"/>
    </row>
    <row r="155" spans="4:8" ht="15.75" customHeight="1" x14ac:dyDescent="0.3">
      <c r="D155" s="1"/>
      <c r="H155" s="1"/>
    </row>
    <row r="156" spans="4:8" ht="15.75" customHeight="1" x14ac:dyDescent="0.3">
      <c r="D156" s="1"/>
      <c r="H156" s="1"/>
    </row>
    <row r="157" spans="4:8" ht="15.75" customHeight="1" x14ac:dyDescent="0.3">
      <c r="D157" s="1"/>
      <c r="H157" s="1"/>
    </row>
    <row r="158" spans="4:8" ht="15.75" customHeight="1" x14ac:dyDescent="0.3">
      <c r="D158" s="1"/>
      <c r="H158" s="1"/>
    </row>
    <row r="159" spans="4:8" ht="15.75" customHeight="1" x14ac:dyDescent="0.3">
      <c r="D159" s="1"/>
      <c r="H159" s="1"/>
    </row>
    <row r="160" spans="4:8" ht="15.75" customHeight="1" x14ac:dyDescent="0.3">
      <c r="D160" s="1"/>
      <c r="H160" s="1"/>
    </row>
    <row r="161" spans="4:8" ht="15.75" customHeight="1" x14ac:dyDescent="0.3">
      <c r="D161" s="1"/>
      <c r="H161" s="1"/>
    </row>
    <row r="162" spans="4:8" ht="15.75" customHeight="1" x14ac:dyDescent="0.3">
      <c r="D162" s="1"/>
      <c r="H162" s="1"/>
    </row>
    <row r="163" spans="4:8" ht="15.75" customHeight="1" x14ac:dyDescent="0.3">
      <c r="D163" s="1"/>
      <c r="H163" s="1"/>
    </row>
    <row r="164" spans="4:8" ht="15.75" customHeight="1" x14ac:dyDescent="0.3">
      <c r="D164" s="1"/>
      <c r="H164" s="1"/>
    </row>
    <row r="165" spans="4:8" ht="15.75" customHeight="1" x14ac:dyDescent="0.3">
      <c r="D165" s="1"/>
      <c r="H165" s="1"/>
    </row>
    <row r="166" spans="4:8" ht="15.75" customHeight="1" x14ac:dyDescent="0.3">
      <c r="D166" s="1"/>
      <c r="H166" s="1"/>
    </row>
    <row r="167" spans="4:8" ht="15.75" customHeight="1" x14ac:dyDescent="0.3">
      <c r="D167" s="1"/>
      <c r="H167" s="1"/>
    </row>
    <row r="168" spans="4:8" ht="15.75" customHeight="1" x14ac:dyDescent="0.3">
      <c r="D168" s="1"/>
      <c r="H168" s="1"/>
    </row>
    <row r="169" spans="4:8" ht="15.75" customHeight="1" x14ac:dyDescent="0.3">
      <c r="D169" s="1"/>
      <c r="H169" s="1"/>
    </row>
    <row r="170" spans="4:8" ht="15.75" customHeight="1" x14ac:dyDescent="0.3">
      <c r="D170" s="1"/>
      <c r="H170" s="1"/>
    </row>
    <row r="171" spans="4:8" ht="15.75" customHeight="1" x14ac:dyDescent="0.3">
      <c r="D171" s="1"/>
      <c r="H171" s="1"/>
    </row>
    <row r="172" spans="4:8" ht="15.75" customHeight="1" x14ac:dyDescent="0.3">
      <c r="D172" s="1"/>
      <c r="H172" s="1"/>
    </row>
    <row r="173" spans="4:8" ht="15.75" customHeight="1" x14ac:dyDescent="0.3">
      <c r="D173" s="1"/>
      <c r="H173" s="1"/>
    </row>
    <row r="174" spans="4:8" ht="15.75" customHeight="1" x14ac:dyDescent="0.3">
      <c r="D174" s="1"/>
      <c r="H174" s="1"/>
    </row>
    <row r="175" spans="4:8" ht="15.75" customHeight="1" x14ac:dyDescent="0.3">
      <c r="D175" s="1"/>
      <c r="H175" s="1"/>
    </row>
    <row r="176" spans="4:8" ht="15.75" customHeight="1" x14ac:dyDescent="0.3">
      <c r="D176" s="1"/>
      <c r="H176" s="1"/>
    </row>
    <row r="177" spans="4:8" ht="15.75" customHeight="1" x14ac:dyDescent="0.3">
      <c r="D177" s="1"/>
      <c r="H177" s="1"/>
    </row>
    <row r="178" spans="4:8" ht="15.75" customHeight="1" x14ac:dyDescent="0.3">
      <c r="D178" s="1"/>
      <c r="H178" s="1"/>
    </row>
    <row r="179" spans="4:8" ht="15.75" customHeight="1" x14ac:dyDescent="0.3">
      <c r="D179" s="1"/>
      <c r="H179" s="1"/>
    </row>
    <row r="180" spans="4:8" ht="15.75" customHeight="1" x14ac:dyDescent="0.3">
      <c r="D180" s="1"/>
      <c r="H180" s="1"/>
    </row>
    <row r="181" spans="4:8" ht="15.75" customHeight="1" x14ac:dyDescent="0.3">
      <c r="D181" s="1"/>
      <c r="H181" s="1"/>
    </row>
    <row r="182" spans="4:8" ht="15.75" customHeight="1" x14ac:dyDescent="0.3">
      <c r="D182" s="1"/>
      <c r="H182" s="1"/>
    </row>
    <row r="183" spans="4:8" ht="15.75" customHeight="1" x14ac:dyDescent="0.3">
      <c r="D183" s="1"/>
      <c r="H183" s="1"/>
    </row>
    <row r="184" spans="4:8" ht="15.75" customHeight="1" x14ac:dyDescent="0.3">
      <c r="D184" s="1"/>
      <c r="H184" s="1"/>
    </row>
    <row r="185" spans="4:8" ht="15.75" customHeight="1" x14ac:dyDescent="0.3">
      <c r="D185" s="1"/>
      <c r="H185" s="1"/>
    </row>
    <row r="186" spans="4:8" ht="15.75" customHeight="1" x14ac:dyDescent="0.3">
      <c r="D186" s="1"/>
      <c r="H186" s="1"/>
    </row>
    <row r="187" spans="4:8" ht="15.75" customHeight="1" x14ac:dyDescent="0.3">
      <c r="D187" s="1"/>
      <c r="H187" s="1"/>
    </row>
    <row r="188" spans="4:8" ht="15.75" customHeight="1" x14ac:dyDescent="0.3">
      <c r="D188" s="1"/>
      <c r="H188" s="1"/>
    </row>
    <row r="189" spans="4:8" ht="15.75" customHeight="1" x14ac:dyDescent="0.3">
      <c r="D189" s="1"/>
      <c r="H189" s="1"/>
    </row>
    <row r="190" spans="4:8" ht="15.75" customHeight="1" x14ac:dyDescent="0.3">
      <c r="D190" s="1"/>
      <c r="H190" s="1"/>
    </row>
    <row r="191" spans="4:8" ht="15.75" customHeight="1" x14ac:dyDescent="0.3">
      <c r="D191" s="1"/>
      <c r="H191" s="1"/>
    </row>
    <row r="192" spans="4:8" ht="15.75" customHeight="1" x14ac:dyDescent="0.3">
      <c r="D192" s="1"/>
      <c r="H192" s="1"/>
    </row>
    <row r="193" spans="4:8" ht="15.75" customHeight="1" x14ac:dyDescent="0.3">
      <c r="D193" s="1"/>
      <c r="H193" s="1"/>
    </row>
    <row r="194" spans="4:8" ht="15.75" customHeight="1" x14ac:dyDescent="0.3">
      <c r="D194" s="1"/>
      <c r="H194" s="1"/>
    </row>
    <row r="195" spans="4:8" ht="15.75" customHeight="1" x14ac:dyDescent="0.3">
      <c r="D195" s="1"/>
      <c r="H195" s="1"/>
    </row>
    <row r="196" spans="4:8" ht="15.75" customHeight="1" x14ac:dyDescent="0.3">
      <c r="D196" s="1"/>
      <c r="H196" s="1"/>
    </row>
    <row r="197" spans="4:8" ht="15.75" customHeight="1" x14ac:dyDescent="0.3">
      <c r="D197" s="1"/>
      <c r="H197" s="1"/>
    </row>
    <row r="198" spans="4:8" ht="15.75" customHeight="1" x14ac:dyDescent="0.3">
      <c r="D198" s="1"/>
      <c r="H198" s="1"/>
    </row>
    <row r="199" spans="4:8" ht="15.75" customHeight="1" x14ac:dyDescent="0.3">
      <c r="D199" s="1"/>
      <c r="H199" s="1"/>
    </row>
    <row r="200" spans="4:8" ht="15.75" customHeight="1" x14ac:dyDescent="0.3">
      <c r="D200" s="1"/>
      <c r="H200" s="1"/>
    </row>
    <row r="201" spans="4:8" ht="15.75" customHeight="1" x14ac:dyDescent="0.3">
      <c r="D201" s="1"/>
      <c r="H201" s="1"/>
    </row>
    <row r="202" spans="4:8" ht="15.75" customHeight="1" x14ac:dyDescent="0.3">
      <c r="D202" s="1"/>
      <c r="H202" s="1"/>
    </row>
    <row r="203" spans="4:8" ht="15.75" customHeight="1" x14ac:dyDescent="0.3">
      <c r="D203" s="1"/>
      <c r="H203" s="1"/>
    </row>
    <row r="204" spans="4:8" ht="15.75" customHeight="1" x14ac:dyDescent="0.3">
      <c r="D204" s="1"/>
      <c r="H204" s="1"/>
    </row>
    <row r="205" spans="4:8" ht="15.75" customHeight="1" x14ac:dyDescent="0.3">
      <c r="D205" s="1"/>
      <c r="H205" s="1"/>
    </row>
    <row r="206" spans="4:8" ht="15.75" customHeight="1" x14ac:dyDescent="0.3">
      <c r="D206" s="1"/>
      <c r="H206" s="1"/>
    </row>
    <row r="207" spans="4:8" ht="15.75" customHeight="1" x14ac:dyDescent="0.3">
      <c r="D207" s="1"/>
      <c r="H207" s="1"/>
    </row>
    <row r="208" spans="4:8" ht="15.75" customHeight="1" x14ac:dyDescent="0.3">
      <c r="D208" s="1"/>
      <c r="H208" s="1"/>
    </row>
    <row r="209" spans="4:8" ht="15.75" customHeight="1" x14ac:dyDescent="0.3">
      <c r="D209" s="1"/>
      <c r="H209" s="1"/>
    </row>
    <row r="210" spans="4:8" ht="15.75" customHeight="1" x14ac:dyDescent="0.3">
      <c r="D210" s="1"/>
      <c r="H210" s="1"/>
    </row>
    <row r="211" spans="4:8" ht="15.75" customHeight="1" x14ac:dyDescent="0.3">
      <c r="D211" s="1"/>
      <c r="H211" s="1"/>
    </row>
    <row r="212" spans="4:8" ht="15.75" customHeight="1" x14ac:dyDescent="0.3">
      <c r="D212" s="1"/>
      <c r="H212" s="1"/>
    </row>
    <row r="213" spans="4:8" ht="15.75" customHeight="1" x14ac:dyDescent="0.3">
      <c r="D213" s="1"/>
      <c r="H213" s="1"/>
    </row>
    <row r="214" spans="4:8" ht="15.75" customHeight="1" x14ac:dyDescent="0.3">
      <c r="D214" s="1"/>
      <c r="H214" s="1"/>
    </row>
    <row r="215" spans="4:8" ht="15.75" customHeight="1" x14ac:dyDescent="0.3">
      <c r="D215" s="1"/>
      <c r="H215" s="1"/>
    </row>
    <row r="216" spans="4:8" ht="15.75" customHeight="1" x14ac:dyDescent="0.3">
      <c r="D216" s="1"/>
      <c r="H216" s="1"/>
    </row>
    <row r="217" spans="4:8" ht="15.75" customHeight="1" x14ac:dyDescent="0.3">
      <c r="D217" s="1"/>
      <c r="H217" s="1"/>
    </row>
    <row r="218" spans="4:8" ht="15.75" customHeight="1" x14ac:dyDescent="0.3">
      <c r="D218" s="1"/>
      <c r="H218" s="1"/>
    </row>
    <row r="219" spans="4:8" ht="15.75" customHeight="1" x14ac:dyDescent="0.3">
      <c r="D219" s="1"/>
      <c r="H219" s="1"/>
    </row>
    <row r="220" spans="4:8" ht="15.75" customHeight="1" x14ac:dyDescent="0.3">
      <c r="D220" s="1"/>
      <c r="H220" s="1"/>
    </row>
    <row r="221" spans="4:8" ht="15.75" customHeight="1" x14ac:dyDescent="0.3">
      <c r="D221" s="1"/>
      <c r="H221" s="1"/>
    </row>
    <row r="222" spans="4:8" ht="15.75" customHeight="1" x14ac:dyDescent="0.3">
      <c r="D222" s="1"/>
      <c r="H222" s="1"/>
    </row>
    <row r="223" spans="4:8" ht="15.75" customHeight="1" x14ac:dyDescent="0.3">
      <c r="D223" s="1"/>
      <c r="H223" s="1"/>
    </row>
    <row r="224" spans="4:8" ht="15.75" customHeight="1" x14ac:dyDescent="0.3">
      <c r="D224" s="1"/>
      <c r="H224" s="1"/>
    </row>
    <row r="225" spans="4:8" ht="15.75" customHeight="1" x14ac:dyDescent="0.3">
      <c r="D225" s="1"/>
      <c r="H225" s="1"/>
    </row>
    <row r="226" spans="4:8" ht="15.75" customHeight="1" x14ac:dyDescent="0.3">
      <c r="D226" s="1"/>
      <c r="H226" s="1"/>
    </row>
    <row r="227" spans="4:8" ht="15.75" customHeight="1" x14ac:dyDescent="0.3">
      <c r="D227" s="1"/>
      <c r="H227" s="1"/>
    </row>
    <row r="228" spans="4:8" ht="15.75" customHeight="1" x14ac:dyDescent="0.3">
      <c r="D228" s="1"/>
      <c r="H228" s="1"/>
    </row>
    <row r="229" spans="4:8" ht="15.75" customHeight="1" x14ac:dyDescent="0.3">
      <c r="D229" s="1"/>
      <c r="H229" s="1"/>
    </row>
    <row r="230" spans="4:8" ht="15.75" customHeight="1" x14ac:dyDescent="0.3">
      <c r="D230" s="1"/>
      <c r="H230" s="1"/>
    </row>
    <row r="231" spans="4:8" ht="15.75" customHeight="1" x14ac:dyDescent="0.3">
      <c r="D231" s="1"/>
      <c r="H231" s="1"/>
    </row>
    <row r="232" spans="4:8" ht="15.75" customHeight="1" x14ac:dyDescent="0.3">
      <c r="D232" s="1"/>
      <c r="H232" s="1"/>
    </row>
    <row r="233" spans="4:8" ht="15.75" customHeight="1" x14ac:dyDescent="0.3">
      <c r="D233" s="1"/>
      <c r="H233" s="1"/>
    </row>
    <row r="234" spans="4:8" ht="15.75" customHeight="1" x14ac:dyDescent="0.3">
      <c r="D234" s="1"/>
      <c r="H234" s="1"/>
    </row>
    <row r="235" spans="4:8" ht="15.75" customHeight="1" x14ac:dyDescent="0.3">
      <c r="D235" s="1"/>
      <c r="H235" s="1"/>
    </row>
    <row r="236" spans="4:8" ht="15.75" customHeight="1" x14ac:dyDescent="0.3">
      <c r="D236" s="1"/>
      <c r="H236" s="1"/>
    </row>
    <row r="237" spans="4:8" ht="15.75" customHeight="1" x14ac:dyDescent="0.3">
      <c r="D237" s="1"/>
      <c r="H237" s="1"/>
    </row>
    <row r="238" spans="4:8" ht="15.75" customHeight="1" x14ac:dyDescent="0.3">
      <c r="D238" s="1"/>
      <c r="H238" s="1"/>
    </row>
    <row r="239" spans="4:8" ht="15.75" customHeight="1" x14ac:dyDescent="0.3">
      <c r="D239" s="1"/>
      <c r="H239" s="1"/>
    </row>
    <row r="240" spans="4:8" ht="15.75" customHeight="1" x14ac:dyDescent="0.3">
      <c r="D240" s="1"/>
      <c r="H240" s="1"/>
    </row>
    <row r="241" spans="4:8" ht="15.75" customHeight="1" x14ac:dyDescent="0.3">
      <c r="D241" s="1"/>
      <c r="H241" s="1"/>
    </row>
    <row r="242" spans="4:8" ht="15.75" customHeight="1" x14ac:dyDescent="0.3">
      <c r="D242" s="1"/>
      <c r="H242" s="1"/>
    </row>
    <row r="243" spans="4:8" ht="15.75" customHeight="1" x14ac:dyDescent="0.3">
      <c r="D243" s="1"/>
      <c r="H243" s="1"/>
    </row>
    <row r="244" spans="4:8" ht="15.75" customHeight="1" x14ac:dyDescent="0.3">
      <c r="D244" s="1"/>
      <c r="H244" s="1"/>
    </row>
    <row r="245" spans="4:8" ht="15.75" customHeight="1" x14ac:dyDescent="0.3">
      <c r="D245" s="1"/>
      <c r="H245" s="1"/>
    </row>
    <row r="246" spans="4:8" ht="15.75" customHeight="1" x14ac:dyDescent="0.3">
      <c r="D246" s="1"/>
      <c r="H246" s="1"/>
    </row>
    <row r="247" spans="4:8" ht="15.75" customHeight="1" x14ac:dyDescent="0.3">
      <c r="D247" s="1"/>
      <c r="H247" s="1"/>
    </row>
    <row r="248" spans="4:8" ht="15.75" customHeight="1" x14ac:dyDescent="0.3">
      <c r="D248" s="1"/>
      <c r="H248" s="1"/>
    </row>
    <row r="249" spans="4:8" ht="15.75" customHeight="1" x14ac:dyDescent="0.3">
      <c r="D249" s="1"/>
      <c r="H249" s="1"/>
    </row>
    <row r="250" spans="4:8" ht="15.75" customHeight="1" x14ac:dyDescent="0.3">
      <c r="D250" s="1"/>
      <c r="H250" s="1"/>
    </row>
    <row r="251" spans="4:8" ht="15.75" customHeight="1" x14ac:dyDescent="0.3">
      <c r="D251" s="1"/>
      <c r="H251" s="1"/>
    </row>
    <row r="252" spans="4:8" ht="15.75" customHeight="1" x14ac:dyDescent="0.3">
      <c r="D252" s="1"/>
      <c r="H252" s="1"/>
    </row>
    <row r="253" spans="4:8" ht="15.75" customHeight="1" x14ac:dyDescent="0.3">
      <c r="D253" s="1"/>
      <c r="H253" s="1"/>
    </row>
    <row r="254" spans="4:8" ht="15.75" customHeight="1" x14ac:dyDescent="0.3">
      <c r="D254" s="1"/>
      <c r="H254" s="1"/>
    </row>
    <row r="255" spans="4:8" ht="15.75" customHeight="1" x14ac:dyDescent="0.3">
      <c r="D255" s="1"/>
      <c r="H255" s="1"/>
    </row>
    <row r="256" spans="4:8" ht="15.75" customHeight="1" x14ac:dyDescent="0.3">
      <c r="D256" s="1"/>
      <c r="H256" s="1"/>
    </row>
    <row r="257" spans="4:8" ht="15.75" customHeight="1" x14ac:dyDescent="0.3">
      <c r="D257" s="1"/>
      <c r="H257" s="1"/>
    </row>
    <row r="258" spans="4:8" ht="15.75" customHeight="1" x14ac:dyDescent="0.3">
      <c r="D258" s="1"/>
      <c r="H258" s="1"/>
    </row>
    <row r="259" spans="4:8" ht="15.75" customHeight="1" x14ac:dyDescent="0.3">
      <c r="D259" s="1"/>
      <c r="H259" s="1"/>
    </row>
    <row r="260" spans="4:8" ht="15.75" customHeight="1" x14ac:dyDescent="0.3">
      <c r="D260" s="1"/>
      <c r="H260" s="1"/>
    </row>
    <row r="261" spans="4:8" ht="15.75" customHeight="1" x14ac:dyDescent="0.3">
      <c r="D261" s="1"/>
      <c r="H261" s="1"/>
    </row>
    <row r="262" spans="4:8" ht="15.75" customHeight="1" x14ac:dyDescent="0.3">
      <c r="D262" s="1"/>
      <c r="H262" s="1"/>
    </row>
    <row r="263" spans="4:8" ht="15.75" customHeight="1" x14ac:dyDescent="0.3">
      <c r="D263" s="1"/>
      <c r="H263" s="1"/>
    </row>
    <row r="264" spans="4:8" ht="15.75" customHeight="1" x14ac:dyDescent="0.3">
      <c r="D264" s="1"/>
      <c r="H264" s="1"/>
    </row>
    <row r="265" spans="4:8" ht="15.75" customHeight="1" x14ac:dyDescent="0.3">
      <c r="D265" s="1"/>
      <c r="H265" s="1"/>
    </row>
    <row r="266" spans="4:8" ht="15.75" customHeight="1" x14ac:dyDescent="0.3">
      <c r="D266" s="1"/>
      <c r="H266" s="1"/>
    </row>
    <row r="267" spans="4:8" ht="15.75" customHeight="1" x14ac:dyDescent="0.3">
      <c r="D267" s="1"/>
      <c r="H267" s="1"/>
    </row>
    <row r="268" spans="4:8" ht="15.75" customHeight="1" x14ac:dyDescent="0.3">
      <c r="D268" s="1"/>
      <c r="H268" s="1"/>
    </row>
    <row r="269" spans="4:8" ht="15.75" customHeight="1" x14ac:dyDescent="0.3">
      <c r="D269" s="1"/>
      <c r="H269" s="1"/>
    </row>
    <row r="270" spans="4:8" ht="15.75" customHeight="1" x14ac:dyDescent="0.3">
      <c r="D270" s="1"/>
      <c r="H270" s="1"/>
    </row>
    <row r="271" spans="4:8" ht="15.75" customHeight="1" x14ac:dyDescent="0.3">
      <c r="D271" s="1"/>
      <c r="H271" s="1"/>
    </row>
    <row r="272" spans="4:8" ht="15.75" customHeight="1" x14ac:dyDescent="0.3">
      <c r="D272" s="1"/>
      <c r="H272" s="1"/>
    </row>
    <row r="273" spans="4:8" ht="15.75" customHeight="1" x14ac:dyDescent="0.3">
      <c r="D273" s="1"/>
      <c r="H273" s="1"/>
    </row>
    <row r="274" spans="4:8" ht="15.75" customHeight="1" x14ac:dyDescent="0.3">
      <c r="D274" s="1"/>
      <c r="H274" s="1"/>
    </row>
    <row r="275" spans="4:8" ht="15.75" customHeight="1" x14ac:dyDescent="0.3">
      <c r="D275" s="1"/>
      <c r="H275" s="1"/>
    </row>
    <row r="276" spans="4:8" ht="15.75" customHeight="1" x14ac:dyDescent="0.3">
      <c r="D276" s="1"/>
      <c r="H276" s="1"/>
    </row>
    <row r="277" spans="4:8" ht="15.75" customHeight="1" x14ac:dyDescent="0.3">
      <c r="D277" s="1"/>
      <c r="H277" s="1"/>
    </row>
    <row r="278" spans="4:8" ht="15.75" customHeight="1" x14ac:dyDescent="0.3">
      <c r="D278" s="1"/>
      <c r="H278" s="1"/>
    </row>
    <row r="279" spans="4:8" ht="15.75" customHeight="1" x14ac:dyDescent="0.3">
      <c r="D279" s="1"/>
      <c r="H279" s="1"/>
    </row>
    <row r="280" spans="4:8" ht="15.75" customHeight="1" x14ac:dyDescent="0.3">
      <c r="D280" s="1"/>
      <c r="H280" s="1"/>
    </row>
    <row r="281" spans="4:8" ht="15.75" customHeight="1" x14ac:dyDescent="0.3">
      <c r="D281" s="1"/>
      <c r="H281" s="1"/>
    </row>
    <row r="282" spans="4:8" ht="15.75" customHeight="1" x14ac:dyDescent="0.3">
      <c r="D282" s="1"/>
      <c r="H282" s="1"/>
    </row>
    <row r="283" spans="4:8" ht="15.75" customHeight="1" x14ac:dyDescent="0.3">
      <c r="D283" s="1"/>
      <c r="H283" s="1"/>
    </row>
    <row r="284" spans="4:8" ht="15.75" customHeight="1" x14ac:dyDescent="0.3">
      <c r="D284" s="1"/>
      <c r="H284" s="1"/>
    </row>
    <row r="285" spans="4:8" ht="15.75" customHeight="1" x14ac:dyDescent="0.3">
      <c r="D285" s="1"/>
      <c r="H285" s="1"/>
    </row>
    <row r="286" spans="4:8" ht="15.75" customHeight="1" x14ac:dyDescent="0.3">
      <c r="D286" s="1"/>
      <c r="H286" s="1"/>
    </row>
    <row r="287" spans="4:8" ht="15.75" customHeight="1" x14ac:dyDescent="0.3">
      <c r="D287" s="1"/>
      <c r="H287" s="1"/>
    </row>
    <row r="288" spans="4:8" ht="15.75" customHeight="1" x14ac:dyDescent="0.3">
      <c r="D288" s="1"/>
      <c r="H288" s="1"/>
    </row>
    <row r="289" spans="4:8" ht="15.75" customHeight="1" x14ac:dyDescent="0.3">
      <c r="D289" s="1"/>
      <c r="H289" s="1"/>
    </row>
    <row r="290" spans="4:8" ht="15.75" customHeight="1" x14ac:dyDescent="0.3">
      <c r="D290" s="1"/>
      <c r="H290" s="1"/>
    </row>
    <row r="291" spans="4:8" ht="15.75" customHeight="1" x14ac:dyDescent="0.3">
      <c r="D291" s="1"/>
      <c r="H291" s="1"/>
    </row>
    <row r="292" spans="4:8" ht="15.75" customHeight="1" x14ac:dyDescent="0.3">
      <c r="D292" s="1"/>
      <c r="H292" s="1"/>
    </row>
    <row r="293" spans="4:8" ht="15.75" customHeight="1" x14ac:dyDescent="0.3">
      <c r="D293" s="1"/>
      <c r="H293" s="1"/>
    </row>
    <row r="294" spans="4:8" ht="15.75" customHeight="1" x14ac:dyDescent="0.3">
      <c r="D294" s="1"/>
      <c r="H294" s="1"/>
    </row>
    <row r="295" spans="4:8" ht="15.75" customHeight="1" x14ac:dyDescent="0.3">
      <c r="D295" s="1"/>
      <c r="H295" s="1"/>
    </row>
    <row r="296" spans="4:8" ht="15.75" customHeight="1" x14ac:dyDescent="0.3">
      <c r="D296" s="1"/>
      <c r="H296" s="1"/>
    </row>
    <row r="297" spans="4:8" ht="15.75" customHeight="1" x14ac:dyDescent="0.3">
      <c r="D297" s="1"/>
      <c r="H297" s="1"/>
    </row>
    <row r="298" spans="4:8" ht="15.75" customHeight="1" x14ac:dyDescent="0.3">
      <c r="D298" s="1"/>
      <c r="H298" s="1"/>
    </row>
    <row r="299" spans="4:8" ht="15.75" customHeight="1" x14ac:dyDescent="0.3">
      <c r="D299" s="1"/>
      <c r="H299" s="1"/>
    </row>
    <row r="300" spans="4:8" ht="15.75" customHeight="1" x14ac:dyDescent="0.3">
      <c r="D300" s="1"/>
      <c r="H300" s="1"/>
    </row>
    <row r="301" spans="4:8" ht="15.75" customHeight="1" x14ac:dyDescent="0.3">
      <c r="D301" s="1"/>
      <c r="H301" s="1"/>
    </row>
    <row r="302" spans="4:8" ht="15.75" customHeight="1" x14ac:dyDescent="0.3">
      <c r="D302" s="1"/>
      <c r="H302" s="1"/>
    </row>
    <row r="303" spans="4:8" ht="15.75" customHeight="1" x14ac:dyDescent="0.3">
      <c r="D303" s="1"/>
      <c r="H303" s="1"/>
    </row>
    <row r="304" spans="4:8" ht="15.75" customHeight="1" x14ac:dyDescent="0.3">
      <c r="D304" s="1"/>
      <c r="H304" s="1"/>
    </row>
    <row r="305" spans="4:8" ht="15.75" customHeight="1" x14ac:dyDescent="0.3">
      <c r="D305" s="1"/>
      <c r="H305" s="1"/>
    </row>
    <row r="306" spans="4:8" ht="15.75" customHeight="1" x14ac:dyDescent="0.3">
      <c r="D306" s="1"/>
      <c r="H306" s="1"/>
    </row>
    <row r="307" spans="4:8" ht="15.75" customHeight="1" x14ac:dyDescent="0.3">
      <c r="D307" s="1"/>
      <c r="H307" s="1"/>
    </row>
    <row r="308" spans="4:8" ht="15.75" customHeight="1" x14ac:dyDescent="0.3">
      <c r="D308" s="1"/>
      <c r="H308" s="1"/>
    </row>
    <row r="309" spans="4:8" ht="15.75" customHeight="1" x14ac:dyDescent="0.3">
      <c r="D309" s="1"/>
      <c r="H309" s="1"/>
    </row>
    <row r="310" spans="4:8" ht="15.75" customHeight="1" x14ac:dyDescent="0.3">
      <c r="D310" s="1"/>
      <c r="H310" s="1"/>
    </row>
    <row r="311" spans="4:8" ht="15.75" customHeight="1" x14ac:dyDescent="0.3">
      <c r="D311" s="1"/>
      <c r="H311" s="1"/>
    </row>
    <row r="312" spans="4:8" ht="15.75" customHeight="1" x14ac:dyDescent="0.3">
      <c r="D312" s="1"/>
      <c r="H312" s="1"/>
    </row>
    <row r="313" spans="4:8" ht="15.75" customHeight="1" x14ac:dyDescent="0.3">
      <c r="D313" s="1"/>
      <c r="H313" s="1"/>
    </row>
    <row r="314" spans="4:8" ht="15.75" customHeight="1" x14ac:dyDescent="0.3">
      <c r="D314" s="1"/>
      <c r="H314" s="1"/>
    </row>
    <row r="315" spans="4:8" ht="15.75" customHeight="1" x14ac:dyDescent="0.3">
      <c r="D315" s="1"/>
      <c r="H315" s="1"/>
    </row>
    <row r="316" spans="4:8" ht="15.75" customHeight="1" x14ac:dyDescent="0.3">
      <c r="D316" s="1"/>
      <c r="H316" s="1"/>
    </row>
    <row r="317" spans="4:8" ht="15.75" customHeight="1" x14ac:dyDescent="0.3">
      <c r="D317" s="1"/>
      <c r="H317" s="1"/>
    </row>
    <row r="318" spans="4:8" ht="15.75" customHeight="1" x14ac:dyDescent="0.3">
      <c r="D318" s="1"/>
      <c r="H318" s="1"/>
    </row>
    <row r="319" spans="4:8" ht="15.75" customHeight="1" x14ac:dyDescent="0.3">
      <c r="D319" s="1"/>
      <c r="H319" s="1"/>
    </row>
    <row r="320" spans="4:8" ht="15.75" customHeight="1" x14ac:dyDescent="0.3">
      <c r="D320" s="1"/>
      <c r="H320" s="1"/>
    </row>
    <row r="321" spans="4:8" ht="15.75" customHeight="1" x14ac:dyDescent="0.3">
      <c r="D321" s="1"/>
      <c r="H321" s="1"/>
    </row>
    <row r="322" spans="4:8" ht="15.75" customHeight="1" x14ac:dyDescent="0.3">
      <c r="D322" s="1"/>
      <c r="H322" s="1"/>
    </row>
    <row r="323" spans="4:8" ht="15.75" customHeight="1" x14ac:dyDescent="0.3">
      <c r="D323" s="1"/>
      <c r="H323" s="1"/>
    </row>
    <row r="324" spans="4:8" ht="15.75" customHeight="1" x14ac:dyDescent="0.3">
      <c r="D324" s="1"/>
      <c r="H324" s="1"/>
    </row>
    <row r="325" spans="4:8" ht="15.75" customHeight="1" x14ac:dyDescent="0.3">
      <c r="D325" s="1"/>
      <c r="H325" s="1"/>
    </row>
    <row r="326" spans="4:8" ht="15.75" customHeight="1" x14ac:dyDescent="0.3">
      <c r="D326" s="1"/>
      <c r="H326" s="1"/>
    </row>
    <row r="327" spans="4:8" ht="15.75" customHeight="1" x14ac:dyDescent="0.3">
      <c r="D327" s="1"/>
      <c r="H327" s="1"/>
    </row>
    <row r="328" spans="4:8" ht="15.75" customHeight="1" x14ac:dyDescent="0.3">
      <c r="D328" s="1"/>
      <c r="H328" s="1"/>
    </row>
    <row r="329" spans="4:8" ht="15.75" customHeight="1" x14ac:dyDescent="0.3">
      <c r="D329" s="1"/>
      <c r="H329" s="1"/>
    </row>
    <row r="330" spans="4:8" ht="15.75" customHeight="1" x14ac:dyDescent="0.3">
      <c r="D330" s="1"/>
      <c r="H330" s="1"/>
    </row>
    <row r="331" spans="4:8" ht="15.75" customHeight="1" x14ac:dyDescent="0.3">
      <c r="D331" s="1"/>
      <c r="H331" s="1"/>
    </row>
    <row r="332" spans="4:8" ht="15.75" customHeight="1" x14ac:dyDescent="0.3">
      <c r="D332" s="1"/>
      <c r="H332" s="1"/>
    </row>
    <row r="333" spans="4:8" ht="15.75" customHeight="1" x14ac:dyDescent="0.3">
      <c r="D333" s="1"/>
      <c r="H333" s="1"/>
    </row>
    <row r="334" spans="4:8" ht="15.75" customHeight="1" x14ac:dyDescent="0.3">
      <c r="D334" s="1"/>
      <c r="H334" s="1"/>
    </row>
    <row r="335" spans="4:8" ht="15.75" customHeight="1" x14ac:dyDescent="0.3">
      <c r="D335" s="1"/>
      <c r="H335" s="1"/>
    </row>
    <row r="336" spans="4:8" ht="15.75" customHeight="1" x14ac:dyDescent="0.3">
      <c r="D336" s="1"/>
      <c r="H336" s="1"/>
    </row>
    <row r="337" spans="4:8" ht="15.75" customHeight="1" x14ac:dyDescent="0.3">
      <c r="D337" s="1"/>
      <c r="H337" s="1"/>
    </row>
    <row r="338" spans="4:8" ht="15.75" customHeight="1" x14ac:dyDescent="0.3">
      <c r="D338" s="1"/>
      <c r="H338" s="1"/>
    </row>
    <row r="339" spans="4:8" ht="15.75" customHeight="1" x14ac:dyDescent="0.3">
      <c r="D339" s="1"/>
      <c r="H339" s="1"/>
    </row>
    <row r="340" spans="4:8" ht="15.75" customHeight="1" x14ac:dyDescent="0.3">
      <c r="D340" s="1"/>
      <c r="H340" s="1"/>
    </row>
    <row r="341" spans="4:8" ht="15.75" customHeight="1" x14ac:dyDescent="0.3">
      <c r="D341" s="1"/>
      <c r="H341" s="1"/>
    </row>
    <row r="342" spans="4:8" ht="15.75" customHeight="1" x14ac:dyDescent="0.3">
      <c r="D342" s="1"/>
      <c r="H342" s="1"/>
    </row>
    <row r="343" spans="4:8" ht="15.75" customHeight="1" x14ac:dyDescent="0.3">
      <c r="D343" s="1"/>
      <c r="H343" s="1"/>
    </row>
    <row r="344" spans="4:8" ht="15.75" customHeight="1" x14ac:dyDescent="0.3">
      <c r="D344" s="1"/>
      <c r="H344" s="1"/>
    </row>
    <row r="345" spans="4:8" ht="15.75" customHeight="1" x14ac:dyDescent="0.3">
      <c r="D345" s="1"/>
      <c r="H345" s="1"/>
    </row>
    <row r="346" spans="4:8" ht="15.75" customHeight="1" x14ac:dyDescent="0.3">
      <c r="D346" s="1"/>
      <c r="H346" s="1"/>
    </row>
    <row r="347" spans="4:8" ht="15.75" customHeight="1" x14ac:dyDescent="0.3">
      <c r="D347" s="1"/>
      <c r="H347" s="1"/>
    </row>
    <row r="348" spans="4:8" ht="15.75" customHeight="1" x14ac:dyDescent="0.3">
      <c r="D348" s="1"/>
      <c r="H348" s="1"/>
    </row>
    <row r="349" spans="4:8" ht="15.75" customHeight="1" x14ac:dyDescent="0.3">
      <c r="D349" s="1"/>
      <c r="H349" s="1"/>
    </row>
    <row r="350" spans="4:8" ht="15.75" customHeight="1" x14ac:dyDescent="0.3">
      <c r="D350" s="1"/>
      <c r="H350" s="1"/>
    </row>
    <row r="351" spans="4:8" ht="15.75" customHeight="1" x14ac:dyDescent="0.3">
      <c r="D351" s="1"/>
      <c r="H351" s="1"/>
    </row>
    <row r="352" spans="4:8" ht="15.75" customHeight="1" x14ac:dyDescent="0.3">
      <c r="D352" s="1"/>
      <c r="H352" s="1"/>
    </row>
    <row r="353" spans="4:8" ht="15.75" customHeight="1" x14ac:dyDescent="0.3">
      <c r="D353" s="1"/>
      <c r="H353" s="1"/>
    </row>
    <row r="354" spans="4:8" ht="15.75" customHeight="1" x14ac:dyDescent="0.3">
      <c r="D354" s="1"/>
      <c r="H354" s="1"/>
    </row>
    <row r="355" spans="4:8" ht="15.75" customHeight="1" x14ac:dyDescent="0.3">
      <c r="D355" s="1"/>
      <c r="H355" s="1"/>
    </row>
    <row r="356" spans="4:8" ht="15.75" customHeight="1" x14ac:dyDescent="0.3">
      <c r="D356" s="1"/>
      <c r="H356" s="1"/>
    </row>
    <row r="357" spans="4:8" ht="15.75" customHeight="1" x14ac:dyDescent="0.3">
      <c r="D357" s="1"/>
      <c r="H357" s="1"/>
    </row>
    <row r="358" spans="4:8" ht="15.75" customHeight="1" x14ac:dyDescent="0.3">
      <c r="D358" s="1"/>
      <c r="H358" s="1"/>
    </row>
    <row r="359" spans="4:8" ht="15.75" customHeight="1" x14ac:dyDescent="0.3">
      <c r="D359" s="1"/>
      <c r="H359" s="1"/>
    </row>
    <row r="360" spans="4:8" ht="15.75" customHeight="1" x14ac:dyDescent="0.3">
      <c r="D360" s="1"/>
      <c r="H360" s="1"/>
    </row>
    <row r="361" spans="4:8" ht="15.75" customHeight="1" x14ac:dyDescent="0.3">
      <c r="D361" s="1"/>
      <c r="H361" s="1"/>
    </row>
    <row r="362" spans="4:8" ht="15.75" customHeight="1" x14ac:dyDescent="0.3">
      <c r="D362" s="1"/>
      <c r="H362" s="1"/>
    </row>
    <row r="363" spans="4:8" ht="15.75" customHeight="1" x14ac:dyDescent="0.3">
      <c r="D363" s="1"/>
      <c r="H363" s="1"/>
    </row>
    <row r="364" spans="4:8" ht="15.75" customHeight="1" x14ac:dyDescent="0.3">
      <c r="D364" s="1"/>
      <c r="H364" s="1"/>
    </row>
    <row r="365" spans="4:8" ht="15.75" customHeight="1" x14ac:dyDescent="0.3">
      <c r="D365" s="1"/>
      <c r="H365" s="1"/>
    </row>
    <row r="366" spans="4:8" ht="15.75" customHeight="1" x14ac:dyDescent="0.3">
      <c r="D366" s="1"/>
      <c r="H366" s="1"/>
    </row>
    <row r="367" spans="4:8" ht="15.75" customHeight="1" x14ac:dyDescent="0.3">
      <c r="D367" s="1"/>
      <c r="H367" s="1"/>
    </row>
    <row r="368" spans="4:8" ht="15.75" customHeight="1" x14ac:dyDescent="0.3">
      <c r="D368" s="1"/>
      <c r="H368" s="1"/>
    </row>
    <row r="369" spans="4:8" ht="15.75" customHeight="1" x14ac:dyDescent="0.3">
      <c r="D369" s="1"/>
      <c r="H369" s="1"/>
    </row>
    <row r="370" spans="4:8" ht="15.75" customHeight="1" x14ac:dyDescent="0.3">
      <c r="D370" s="1"/>
      <c r="H370" s="1"/>
    </row>
    <row r="371" spans="4:8" ht="15.75" customHeight="1" x14ac:dyDescent="0.3">
      <c r="D371" s="1"/>
      <c r="H371" s="1"/>
    </row>
    <row r="372" spans="4:8" ht="15.75" customHeight="1" x14ac:dyDescent="0.3">
      <c r="D372" s="1"/>
      <c r="H372" s="1"/>
    </row>
    <row r="373" spans="4:8" ht="15.75" customHeight="1" x14ac:dyDescent="0.3">
      <c r="D373" s="1"/>
      <c r="H373" s="1"/>
    </row>
    <row r="374" spans="4:8" ht="15.75" customHeight="1" x14ac:dyDescent="0.3">
      <c r="D374" s="1"/>
      <c r="H374" s="1"/>
    </row>
    <row r="375" spans="4:8" ht="15.75" customHeight="1" x14ac:dyDescent="0.3">
      <c r="D375" s="1"/>
      <c r="H375" s="1"/>
    </row>
    <row r="376" spans="4:8" ht="15.75" customHeight="1" x14ac:dyDescent="0.3">
      <c r="D376" s="1"/>
      <c r="H376" s="1"/>
    </row>
    <row r="377" spans="4:8" ht="15.75" customHeight="1" x14ac:dyDescent="0.3">
      <c r="D377" s="1"/>
      <c r="H377" s="1"/>
    </row>
    <row r="378" spans="4:8" ht="15.75" customHeight="1" x14ac:dyDescent="0.3">
      <c r="D378" s="1"/>
      <c r="H378" s="1"/>
    </row>
    <row r="379" spans="4:8" ht="15.75" customHeight="1" x14ac:dyDescent="0.3">
      <c r="D379" s="1"/>
      <c r="H379" s="1"/>
    </row>
    <row r="380" spans="4:8" ht="15.75" customHeight="1" x14ac:dyDescent="0.3">
      <c r="D380" s="1"/>
      <c r="H380" s="1"/>
    </row>
    <row r="381" spans="4:8" ht="15.75" customHeight="1" x14ac:dyDescent="0.3">
      <c r="D381" s="1"/>
      <c r="H381" s="1"/>
    </row>
    <row r="382" spans="4:8" ht="15.75" customHeight="1" x14ac:dyDescent="0.3">
      <c r="D382" s="1"/>
      <c r="H382" s="1"/>
    </row>
    <row r="383" spans="4:8" ht="15.75" customHeight="1" x14ac:dyDescent="0.3">
      <c r="D383" s="1"/>
      <c r="H383" s="1"/>
    </row>
    <row r="384" spans="4:8" ht="15.75" customHeight="1" x14ac:dyDescent="0.3">
      <c r="D384" s="1"/>
      <c r="H384" s="1"/>
    </row>
    <row r="385" spans="4:8" ht="15.75" customHeight="1" x14ac:dyDescent="0.3">
      <c r="D385" s="1"/>
      <c r="H385" s="1"/>
    </row>
    <row r="386" spans="4:8" ht="15.75" customHeight="1" x14ac:dyDescent="0.3">
      <c r="D386" s="1"/>
      <c r="H386" s="1"/>
    </row>
    <row r="387" spans="4:8" ht="15.75" customHeight="1" x14ac:dyDescent="0.3">
      <c r="D387" s="1"/>
      <c r="H387" s="1"/>
    </row>
    <row r="388" spans="4:8" ht="15.75" customHeight="1" x14ac:dyDescent="0.3">
      <c r="D388" s="1"/>
      <c r="H388" s="1"/>
    </row>
    <row r="389" spans="4:8" ht="15.75" customHeight="1" x14ac:dyDescent="0.3">
      <c r="D389" s="1"/>
      <c r="H389" s="1"/>
    </row>
    <row r="390" spans="4:8" ht="15.75" customHeight="1" x14ac:dyDescent="0.3">
      <c r="D390" s="1"/>
      <c r="H390" s="1"/>
    </row>
    <row r="391" spans="4:8" ht="15.75" customHeight="1" x14ac:dyDescent="0.3">
      <c r="D391" s="1"/>
      <c r="H391" s="1"/>
    </row>
    <row r="392" spans="4:8" ht="15.75" customHeight="1" x14ac:dyDescent="0.3">
      <c r="D392" s="1"/>
      <c r="H392" s="1"/>
    </row>
    <row r="393" spans="4:8" ht="15.75" customHeight="1" x14ac:dyDescent="0.3">
      <c r="D393" s="1"/>
      <c r="H393" s="1"/>
    </row>
    <row r="394" spans="4:8" ht="15.75" customHeight="1" x14ac:dyDescent="0.3">
      <c r="D394" s="1"/>
      <c r="H394" s="1"/>
    </row>
    <row r="395" spans="4:8" ht="15.75" customHeight="1" x14ac:dyDescent="0.3">
      <c r="D395" s="1"/>
      <c r="H395" s="1"/>
    </row>
    <row r="396" spans="4:8" ht="15.75" customHeight="1" x14ac:dyDescent="0.3">
      <c r="D396" s="1"/>
      <c r="H396" s="1"/>
    </row>
    <row r="397" spans="4:8" ht="15.75" customHeight="1" x14ac:dyDescent="0.3">
      <c r="D397" s="1"/>
      <c r="H397" s="1"/>
    </row>
    <row r="398" spans="4:8" ht="15.75" customHeight="1" x14ac:dyDescent="0.3">
      <c r="D398" s="1"/>
      <c r="H398" s="1"/>
    </row>
    <row r="399" spans="4:8" ht="15.75" customHeight="1" x14ac:dyDescent="0.3">
      <c r="D399" s="1"/>
      <c r="H399" s="1"/>
    </row>
    <row r="400" spans="4:8" ht="15.75" customHeight="1" x14ac:dyDescent="0.3">
      <c r="D400" s="1"/>
      <c r="H400" s="1"/>
    </row>
    <row r="401" spans="4:8" ht="15.75" customHeight="1" x14ac:dyDescent="0.3">
      <c r="D401" s="1"/>
      <c r="H401" s="1"/>
    </row>
    <row r="402" spans="4:8" ht="15.75" customHeight="1" x14ac:dyDescent="0.3">
      <c r="D402" s="1"/>
      <c r="H402" s="1"/>
    </row>
    <row r="403" spans="4:8" ht="15.75" customHeight="1" x14ac:dyDescent="0.3">
      <c r="D403" s="1"/>
      <c r="H403" s="1"/>
    </row>
    <row r="404" spans="4:8" ht="15.75" customHeight="1" x14ac:dyDescent="0.3">
      <c r="D404" s="1"/>
      <c r="H404" s="1"/>
    </row>
    <row r="405" spans="4:8" ht="15.75" customHeight="1" x14ac:dyDescent="0.3">
      <c r="D405" s="1"/>
      <c r="H405" s="1"/>
    </row>
    <row r="406" spans="4:8" ht="15.75" customHeight="1" x14ac:dyDescent="0.3">
      <c r="D406" s="1"/>
      <c r="H406" s="1"/>
    </row>
    <row r="407" spans="4:8" ht="15.75" customHeight="1" x14ac:dyDescent="0.3">
      <c r="D407" s="1"/>
      <c r="H407" s="1"/>
    </row>
    <row r="408" spans="4:8" ht="15.75" customHeight="1" x14ac:dyDescent="0.3">
      <c r="D408" s="1"/>
      <c r="H408" s="1"/>
    </row>
    <row r="409" spans="4:8" ht="15.75" customHeight="1" x14ac:dyDescent="0.3">
      <c r="D409" s="1"/>
      <c r="H409" s="1"/>
    </row>
    <row r="410" spans="4:8" ht="15.75" customHeight="1" x14ac:dyDescent="0.3">
      <c r="D410" s="1"/>
      <c r="H410" s="1"/>
    </row>
    <row r="411" spans="4:8" ht="15.75" customHeight="1" x14ac:dyDescent="0.3">
      <c r="D411" s="1"/>
      <c r="H411" s="1"/>
    </row>
    <row r="412" spans="4:8" ht="15.75" customHeight="1" x14ac:dyDescent="0.3">
      <c r="D412" s="1"/>
      <c r="H412" s="1"/>
    </row>
    <row r="413" spans="4:8" ht="15.75" customHeight="1" x14ac:dyDescent="0.3">
      <c r="D413" s="1"/>
      <c r="H413" s="1"/>
    </row>
    <row r="414" spans="4:8" ht="15.75" customHeight="1" x14ac:dyDescent="0.3">
      <c r="D414" s="1"/>
      <c r="H414" s="1"/>
    </row>
    <row r="415" spans="4:8" ht="15.75" customHeight="1" x14ac:dyDescent="0.3">
      <c r="D415" s="1"/>
      <c r="H415" s="1"/>
    </row>
    <row r="416" spans="4:8" ht="15.75" customHeight="1" x14ac:dyDescent="0.3">
      <c r="D416" s="1"/>
      <c r="H416" s="1"/>
    </row>
    <row r="417" spans="4:8" ht="15.75" customHeight="1" x14ac:dyDescent="0.3">
      <c r="D417" s="1"/>
      <c r="H417" s="1"/>
    </row>
    <row r="418" spans="4:8" ht="15.75" customHeight="1" x14ac:dyDescent="0.3">
      <c r="D418" s="1"/>
      <c r="H418" s="1"/>
    </row>
    <row r="419" spans="4:8" ht="15.75" customHeight="1" x14ac:dyDescent="0.3">
      <c r="D419" s="1"/>
      <c r="H419" s="1"/>
    </row>
    <row r="420" spans="4:8" ht="15.75" customHeight="1" x14ac:dyDescent="0.3">
      <c r="D420" s="1"/>
      <c r="H420" s="1"/>
    </row>
    <row r="421" spans="4:8" ht="15.75" customHeight="1" x14ac:dyDescent="0.3">
      <c r="D421" s="1"/>
      <c r="H421" s="1"/>
    </row>
    <row r="422" spans="4:8" ht="15.75" customHeight="1" x14ac:dyDescent="0.3">
      <c r="D422" s="1"/>
      <c r="H422" s="1"/>
    </row>
    <row r="423" spans="4:8" ht="15.75" customHeight="1" x14ac:dyDescent="0.3">
      <c r="D423" s="1"/>
      <c r="H423" s="1"/>
    </row>
    <row r="424" spans="4:8" ht="15.75" customHeight="1" x14ac:dyDescent="0.3">
      <c r="D424" s="1"/>
      <c r="H424" s="1"/>
    </row>
    <row r="425" spans="4:8" ht="15.75" customHeight="1" x14ac:dyDescent="0.3">
      <c r="D425" s="1"/>
      <c r="H425" s="1"/>
    </row>
    <row r="426" spans="4:8" ht="15.75" customHeight="1" x14ac:dyDescent="0.3">
      <c r="D426" s="1"/>
      <c r="H426" s="1"/>
    </row>
    <row r="427" spans="4:8" ht="15.75" customHeight="1" x14ac:dyDescent="0.3">
      <c r="D427" s="1"/>
      <c r="H427" s="1"/>
    </row>
    <row r="428" spans="4:8" ht="15.75" customHeight="1" x14ac:dyDescent="0.3">
      <c r="D428" s="1"/>
      <c r="H428" s="1"/>
    </row>
    <row r="429" spans="4:8" ht="15.75" customHeight="1" x14ac:dyDescent="0.3">
      <c r="D429" s="1"/>
      <c r="H429" s="1"/>
    </row>
    <row r="430" spans="4:8" ht="15.75" customHeight="1" x14ac:dyDescent="0.3">
      <c r="D430" s="1"/>
      <c r="H430" s="1"/>
    </row>
    <row r="431" spans="4:8" ht="15.75" customHeight="1" x14ac:dyDescent="0.3">
      <c r="D431" s="1"/>
      <c r="H431" s="1"/>
    </row>
    <row r="432" spans="4:8" ht="15.75" customHeight="1" x14ac:dyDescent="0.3">
      <c r="D432" s="1"/>
      <c r="H432" s="1"/>
    </row>
    <row r="433" spans="4:8" ht="15.75" customHeight="1" x14ac:dyDescent="0.3">
      <c r="D433" s="1"/>
      <c r="H433" s="1"/>
    </row>
    <row r="434" spans="4:8" ht="15.75" customHeight="1" x14ac:dyDescent="0.3">
      <c r="D434" s="1"/>
      <c r="H434" s="1"/>
    </row>
    <row r="435" spans="4:8" ht="15.75" customHeight="1" x14ac:dyDescent="0.3">
      <c r="D435" s="1"/>
      <c r="H435" s="1"/>
    </row>
    <row r="436" spans="4:8" ht="15.75" customHeight="1" x14ac:dyDescent="0.3">
      <c r="D436" s="1"/>
      <c r="H436" s="1"/>
    </row>
    <row r="437" spans="4:8" ht="15.75" customHeight="1" x14ac:dyDescent="0.3">
      <c r="D437" s="1"/>
      <c r="H437" s="1"/>
    </row>
    <row r="438" spans="4:8" ht="15.75" customHeight="1" x14ac:dyDescent="0.3">
      <c r="D438" s="1"/>
      <c r="H438" s="1"/>
    </row>
    <row r="439" spans="4:8" ht="15.75" customHeight="1" x14ac:dyDescent="0.3">
      <c r="D439" s="1"/>
      <c r="H439" s="1"/>
    </row>
    <row r="440" spans="4:8" ht="15.75" customHeight="1" x14ac:dyDescent="0.3">
      <c r="D440" s="1"/>
      <c r="H440" s="1"/>
    </row>
    <row r="441" spans="4:8" ht="15.75" customHeight="1" x14ac:dyDescent="0.3">
      <c r="D441" s="1"/>
      <c r="H441" s="1"/>
    </row>
    <row r="442" spans="4:8" ht="15.75" customHeight="1" x14ac:dyDescent="0.3">
      <c r="D442" s="1"/>
      <c r="H442" s="1"/>
    </row>
    <row r="443" spans="4:8" ht="15.75" customHeight="1" x14ac:dyDescent="0.3">
      <c r="D443" s="1"/>
      <c r="H443" s="1"/>
    </row>
    <row r="444" spans="4:8" ht="15.75" customHeight="1" x14ac:dyDescent="0.3">
      <c r="D444" s="1"/>
      <c r="H444" s="1"/>
    </row>
    <row r="445" spans="4:8" ht="15.75" customHeight="1" x14ac:dyDescent="0.3">
      <c r="D445" s="1"/>
      <c r="H445" s="1"/>
    </row>
    <row r="446" spans="4:8" ht="15.75" customHeight="1" x14ac:dyDescent="0.3">
      <c r="D446" s="1"/>
      <c r="H446" s="1"/>
    </row>
    <row r="447" spans="4:8" ht="15.75" customHeight="1" x14ac:dyDescent="0.3">
      <c r="D447" s="1"/>
      <c r="H447" s="1"/>
    </row>
    <row r="448" spans="4:8" ht="15.75" customHeight="1" x14ac:dyDescent="0.3">
      <c r="D448" s="1"/>
      <c r="H448" s="1"/>
    </row>
    <row r="449" spans="4:8" ht="15.75" customHeight="1" x14ac:dyDescent="0.3">
      <c r="D449" s="1"/>
      <c r="H449" s="1"/>
    </row>
    <row r="450" spans="4:8" ht="15.75" customHeight="1" x14ac:dyDescent="0.3">
      <c r="D450" s="1"/>
      <c r="H450" s="1"/>
    </row>
    <row r="451" spans="4:8" ht="15.75" customHeight="1" x14ac:dyDescent="0.3">
      <c r="D451" s="1"/>
      <c r="H451" s="1"/>
    </row>
    <row r="452" spans="4:8" ht="15.75" customHeight="1" x14ac:dyDescent="0.3">
      <c r="D452" s="1"/>
      <c r="H452" s="1"/>
    </row>
    <row r="453" spans="4:8" ht="15.75" customHeight="1" x14ac:dyDescent="0.3">
      <c r="D453" s="1"/>
      <c r="H453" s="1"/>
    </row>
    <row r="454" spans="4:8" ht="15.75" customHeight="1" x14ac:dyDescent="0.3">
      <c r="D454" s="1"/>
      <c r="H454" s="1"/>
    </row>
    <row r="455" spans="4:8" ht="15.75" customHeight="1" x14ac:dyDescent="0.3">
      <c r="D455" s="1"/>
      <c r="H455" s="1"/>
    </row>
    <row r="456" spans="4:8" ht="15.75" customHeight="1" x14ac:dyDescent="0.3">
      <c r="D456" s="1"/>
      <c r="H456" s="1"/>
    </row>
    <row r="457" spans="4:8" ht="15.75" customHeight="1" x14ac:dyDescent="0.3">
      <c r="D457" s="1"/>
      <c r="H457" s="1"/>
    </row>
    <row r="458" spans="4:8" ht="15.75" customHeight="1" x14ac:dyDescent="0.3">
      <c r="D458" s="1"/>
      <c r="H458" s="1"/>
    </row>
    <row r="459" spans="4:8" ht="15.75" customHeight="1" x14ac:dyDescent="0.3">
      <c r="D459" s="1"/>
      <c r="H459" s="1"/>
    </row>
    <row r="460" spans="4:8" ht="15.75" customHeight="1" x14ac:dyDescent="0.3">
      <c r="D460" s="1"/>
      <c r="H460" s="1"/>
    </row>
    <row r="461" spans="4:8" ht="15.75" customHeight="1" x14ac:dyDescent="0.3">
      <c r="D461" s="1"/>
      <c r="H461" s="1"/>
    </row>
    <row r="462" spans="4:8" ht="15.75" customHeight="1" x14ac:dyDescent="0.3">
      <c r="D462" s="1"/>
      <c r="H462" s="1"/>
    </row>
    <row r="463" spans="4:8" ht="15.75" customHeight="1" x14ac:dyDescent="0.3">
      <c r="D463" s="1"/>
      <c r="H463" s="1"/>
    </row>
    <row r="464" spans="4:8" ht="15.75" customHeight="1" x14ac:dyDescent="0.3">
      <c r="D464" s="1"/>
      <c r="H464" s="1"/>
    </row>
    <row r="465" spans="4:8" ht="15.75" customHeight="1" x14ac:dyDescent="0.3">
      <c r="D465" s="1"/>
      <c r="H465" s="1"/>
    </row>
    <row r="466" spans="4:8" ht="15.75" customHeight="1" x14ac:dyDescent="0.3">
      <c r="D466" s="1"/>
      <c r="H466" s="1"/>
    </row>
    <row r="467" spans="4:8" ht="15.75" customHeight="1" x14ac:dyDescent="0.3">
      <c r="D467" s="1"/>
      <c r="H467" s="1"/>
    </row>
    <row r="468" spans="4:8" ht="15.75" customHeight="1" x14ac:dyDescent="0.3">
      <c r="D468" s="1"/>
      <c r="H468" s="1"/>
    </row>
    <row r="469" spans="4:8" ht="15.75" customHeight="1" x14ac:dyDescent="0.3">
      <c r="D469" s="1"/>
      <c r="H469" s="1"/>
    </row>
    <row r="470" spans="4:8" ht="15.75" customHeight="1" x14ac:dyDescent="0.3">
      <c r="D470" s="1"/>
      <c r="H470" s="1"/>
    </row>
    <row r="471" spans="4:8" ht="15.75" customHeight="1" x14ac:dyDescent="0.3">
      <c r="D471" s="1"/>
      <c r="H471" s="1"/>
    </row>
    <row r="472" spans="4:8" ht="15.75" customHeight="1" x14ac:dyDescent="0.3">
      <c r="D472" s="1"/>
      <c r="H472" s="1"/>
    </row>
    <row r="473" spans="4:8" ht="15.75" customHeight="1" x14ac:dyDescent="0.3">
      <c r="D473" s="1"/>
      <c r="H473" s="1"/>
    </row>
    <row r="474" spans="4:8" ht="15.75" customHeight="1" x14ac:dyDescent="0.3">
      <c r="D474" s="1"/>
      <c r="H474" s="1"/>
    </row>
    <row r="475" spans="4:8" ht="15.75" customHeight="1" x14ac:dyDescent="0.3">
      <c r="D475" s="1"/>
      <c r="H475" s="1"/>
    </row>
    <row r="476" spans="4:8" ht="15.75" customHeight="1" x14ac:dyDescent="0.3">
      <c r="D476" s="1"/>
      <c r="H476" s="1"/>
    </row>
    <row r="477" spans="4:8" ht="15.75" customHeight="1" x14ac:dyDescent="0.3">
      <c r="D477" s="1"/>
      <c r="H477" s="1"/>
    </row>
    <row r="478" spans="4:8" ht="15.75" customHeight="1" x14ac:dyDescent="0.3">
      <c r="D478" s="1"/>
      <c r="H478" s="1"/>
    </row>
    <row r="479" spans="4:8" ht="15.75" customHeight="1" x14ac:dyDescent="0.3">
      <c r="D479" s="1"/>
      <c r="H479" s="1"/>
    </row>
    <row r="480" spans="4:8" ht="15.75" customHeight="1" x14ac:dyDescent="0.3">
      <c r="D480" s="1"/>
      <c r="H480" s="1"/>
    </row>
    <row r="481" spans="4:8" ht="15.75" customHeight="1" x14ac:dyDescent="0.3">
      <c r="D481" s="1"/>
      <c r="H481" s="1"/>
    </row>
    <row r="482" spans="4:8" ht="15.75" customHeight="1" x14ac:dyDescent="0.3">
      <c r="D482" s="1"/>
      <c r="H482" s="1"/>
    </row>
    <row r="483" spans="4:8" ht="15.75" customHeight="1" x14ac:dyDescent="0.3">
      <c r="D483" s="1"/>
      <c r="H483" s="1"/>
    </row>
    <row r="484" spans="4:8" ht="15.75" customHeight="1" x14ac:dyDescent="0.3">
      <c r="D484" s="1"/>
      <c r="H484" s="1"/>
    </row>
    <row r="485" spans="4:8" ht="15.75" customHeight="1" x14ac:dyDescent="0.3">
      <c r="D485" s="1"/>
      <c r="H485" s="1"/>
    </row>
    <row r="486" spans="4:8" ht="15.75" customHeight="1" x14ac:dyDescent="0.3">
      <c r="D486" s="1"/>
      <c r="H486" s="1"/>
    </row>
    <row r="487" spans="4:8" ht="15.75" customHeight="1" x14ac:dyDescent="0.3">
      <c r="D487" s="1"/>
      <c r="H487" s="1"/>
    </row>
    <row r="488" spans="4:8" ht="15.75" customHeight="1" x14ac:dyDescent="0.3">
      <c r="D488" s="1"/>
      <c r="H488" s="1"/>
    </row>
    <row r="489" spans="4:8" ht="15.75" customHeight="1" x14ac:dyDescent="0.3">
      <c r="D489" s="1"/>
      <c r="H489" s="1"/>
    </row>
    <row r="490" spans="4:8" ht="15.75" customHeight="1" x14ac:dyDescent="0.3">
      <c r="D490" s="1"/>
      <c r="H490" s="1"/>
    </row>
    <row r="491" spans="4:8" ht="15.75" customHeight="1" x14ac:dyDescent="0.3">
      <c r="D491" s="1"/>
      <c r="H491" s="1"/>
    </row>
    <row r="492" spans="4:8" ht="15.75" customHeight="1" x14ac:dyDescent="0.3">
      <c r="D492" s="1"/>
      <c r="H492" s="1"/>
    </row>
    <row r="493" spans="4:8" ht="15.75" customHeight="1" x14ac:dyDescent="0.3">
      <c r="D493" s="1"/>
      <c r="H493" s="1"/>
    </row>
    <row r="494" spans="4:8" ht="15.75" customHeight="1" x14ac:dyDescent="0.3">
      <c r="D494" s="1"/>
      <c r="H494" s="1"/>
    </row>
    <row r="495" spans="4:8" ht="15.75" customHeight="1" x14ac:dyDescent="0.3">
      <c r="D495" s="1"/>
      <c r="H495" s="1"/>
    </row>
    <row r="496" spans="4:8" ht="15.75" customHeight="1" x14ac:dyDescent="0.3">
      <c r="D496" s="1"/>
      <c r="H496" s="1"/>
    </row>
    <row r="497" spans="4:8" ht="15.75" customHeight="1" x14ac:dyDescent="0.3">
      <c r="D497" s="1"/>
      <c r="H497" s="1"/>
    </row>
    <row r="498" spans="4:8" ht="15.75" customHeight="1" x14ac:dyDescent="0.3">
      <c r="D498" s="1"/>
      <c r="H498" s="1"/>
    </row>
    <row r="499" spans="4:8" ht="15.75" customHeight="1" x14ac:dyDescent="0.3">
      <c r="D499" s="1"/>
      <c r="H499" s="1"/>
    </row>
    <row r="500" spans="4:8" ht="15.75" customHeight="1" x14ac:dyDescent="0.3">
      <c r="D500" s="1"/>
      <c r="H500" s="1"/>
    </row>
    <row r="501" spans="4:8" ht="15.75" customHeight="1" x14ac:dyDescent="0.3">
      <c r="D501" s="1"/>
      <c r="H501" s="1"/>
    </row>
    <row r="502" spans="4:8" ht="15.75" customHeight="1" x14ac:dyDescent="0.3">
      <c r="D502" s="1"/>
      <c r="H502" s="1"/>
    </row>
    <row r="503" spans="4:8" ht="15.75" customHeight="1" x14ac:dyDescent="0.3">
      <c r="D503" s="1"/>
      <c r="H503" s="1"/>
    </row>
    <row r="504" spans="4:8" ht="15.75" customHeight="1" x14ac:dyDescent="0.3">
      <c r="D504" s="1"/>
      <c r="H504" s="1"/>
    </row>
    <row r="505" spans="4:8" ht="15.75" customHeight="1" x14ac:dyDescent="0.3">
      <c r="D505" s="1"/>
      <c r="H505" s="1"/>
    </row>
    <row r="506" spans="4:8" ht="15.75" customHeight="1" x14ac:dyDescent="0.3">
      <c r="D506" s="1"/>
      <c r="H506" s="1"/>
    </row>
    <row r="507" spans="4:8" ht="15.75" customHeight="1" x14ac:dyDescent="0.3">
      <c r="D507" s="1"/>
      <c r="H507" s="1"/>
    </row>
    <row r="508" spans="4:8" ht="15.75" customHeight="1" x14ac:dyDescent="0.3">
      <c r="D508" s="1"/>
      <c r="H508" s="1"/>
    </row>
    <row r="509" spans="4:8" ht="15.75" customHeight="1" x14ac:dyDescent="0.3">
      <c r="D509" s="1"/>
      <c r="H509" s="1"/>
    </row>
    <row r="510" spans="4:8" ht="15.75" customHeight="1" x14ac:dyDescent="0.3">
      <c r="D510" s="1"/>
      <c r="H510" s="1"/>
    </row>
    <row r="511" spans="4:8" ht="15.75" customHeight="1" x14ac:dyDescent="0.3">
      <c r="D511" s="1"/>
      <c r="H511" s="1"/>
    </row>
    <row r="512" spans="4:8" ht="15.75" customHeight="1" x14ac:dyDescent="0.3">
      <c r="D512" s="1"/>
      <c r="H512" s="1"/>
    </row>
    <row r="513" spans="4:8" ht="15.75" customHeight="1" x14ac:dyDescent="0.3">
      <c r="D513" s="1"/>
      <c r="H513" s="1"/>
    </row>
    <row r="514" spans="4:8" ht="15.75" customHeight="1" x14ac:dyDescent="0.3">
      <c r="D514" s="1"/>
      <c r="H514" s="1"/>
    </row>
    <row r="515" spans="4:8" ht="15.75" customHeight="1" x14ac:dyDescent="0.3">
      <c r="D515" s="1"/>
      <c r="H515" s="1"/>
    </row>
    <row r="516" spans="4:8" ht="15.75" customHeight="1" x14ac:dyDescent="0.3">
      <c r="D516" s="1"/>
      <c r="H516" s="1"/>
    </row>
    <row r="517" spans="4:8" ht="15.75" customHeight="1" x14ac:dyDescent="0.3">
      <c r="D517" s="1"/>
      <c r="H517" s="1"/>
    </row>
    <row r="518" spans="4:8" ht="15.75" customHeight="1" x14ac:dyDescent="0.3">
      <c r="D518" s="1"/>
      <c r="H518" s="1"/>
    </row>
    <row r="519" spans="4:8" ht="15.75" customHeight="1" x14ac:dyDescent="0.3">
      <c r="D519" s="1"/>
      <c r="H519" s="1"/>
    </row>
    <row r="520" spans="4:8" ht="15.75" customHeight="1" x14ac:dyDescent="0.3">
      <c r="D520" s="1"/>
      <c r="H520" s="1"/>
    </row>
    <row r="521" spans="4:8" ht="15.75" customHeight="1" x14ac:dyDescent="0.3">
      <c r="D521" s="1"/>
      <c r="H521" s="1"/>
    </row>
    <row r="522" spans="4:8" ht="15.75" customHeight="1" x14ac:dyDescent="0.3">
      <c r="D522" s="1"/>
      <c r="H522" s="1"/>
    </row>
    <row r="523" spans="4:8" ht="15.75" customHeight="1" x14ac:dyDescent="0.3">
      <c r="D523" s="1"/>
      <c r="H523" s="1"/>
    </row>
    <row r="524" spans="4:8" ht="15.75" customHeight="1" x14ac:dyDescent="0.3">
      <c r="D524" s="1"/>
      <c r="H524" s="1"/>
    </row>
    <row r="525" spans="4:8" ht="15.75" customHeight="1" x14ac:dyDescent="0.3">
      <c r="D525" s="1"/>
      <c r="H525" s="1"/>
    </row>
    <row r="526" spans="4:8" ht="15.75" customHeight="1" x14ac:dyDescent="0.3">
      <c r="D526" s="1"/>
      <c r="H526" s="1"/>
    </row>
    <row r="527" spans="4:8" ht="15.75" customHeight="1" x14ac:dyDescent="0.3">
      <c r="D527" s="1"/>
      <c r="H527" s="1"/>
    </row>
    <row r="528" spans="4:8" ht="15.75" customHeight="1" x14ac:dyDescent="0.3">
      <c r="D528" s="1"/>
      <c r="H528" s="1"/>
    </row>
    <row r="529" spans="4:8" ht="15.75" customHeight="1" x14ac:dyDescent="0.3">
      <c r="D529" s="1"/>
      <c r="H529" s="1"/>
    </row>
    <row r="530" spans="4:8" ht="15.75" customHeight="1" x14ac:dyDescent="0.3">
      <c r="D530" s="1"/>
      <c r="H530" s="1"/>
    </row>
    <row r="531" spans="4:8" ht="15.75" customHeight="1" x14ac:dyDescent="0.3">
      <c r="D531" s="1"/>
      <c r="H531" s="1"/>
    </row>
    <row r="532" spans="4:8" ht="15.75" customHeight="1" x14ac:dyDescent="0.3">
      <c r="D532" s="1"/>
      <c r="H532" s="1"/>
    </row>
    <row r="533" spans="4:8" ht="15.75" customHeight="1" x14ac:dyDescent="0.3">
      <c r="D533" s="1"/>
      <c r="H533" s="1"/>
    </row>
    <row r="534" spans="4:8" ht="15.75" customHeight="1" x14ac:dyDescent="0.3">
      <c r="D534" s="1"/>
      <c r="H534" s="1"/>
    </row>
    <row r="535" spans="4:8" ht="15.75" customHeight="1" x14ac:dyDescent="0.3">
      <c r="D535" s="1"/>
      <c r="H535" s="1"/>
    </row>
    <row r="536" spans="4:8" ht="15.75" customHeight="1" x14ac:dyDescent="0.3">
      <c r="D536" s="1"/>
      <c r="H536" s="1"/>
    </row>
    <row r="537" spans="4:8" ht="15.75" customHeight="1" x14ac:dyDescent="0.3">
      <c r="D537" s="1"/>
      <c r="H537" s="1"/>
    </row>
    <row r="538" spans="4:8" ht="15.75" customHeight="1" x14ac:dyDescent="0.3">
      <c r="D538" s="1"/>
      <c r="H538" s="1"/>
    </row>
    <row r="539" spans="4:8" ht="15.75" customHeight="1" x14ac:dyDescent="0.3">
      <c r="D539" s="1"/>
      <c r="H539" s="1"/>
    </row>
    <row r="540" spans="4:8" ht="15.75" customHeight="1" x14ac:dyDescent="0.3">
      <c r="D540" s="1"/>
      <c r="H540" s="1"/>
    </row>
    <row r="541" spans="4:8" ht="15.75" customHeight="1" x14ac:dyDescent="0.3">
      <c r="D541" s="1"/>
      <c r="H541" s="1"/>
    </row>
    <row r="542" spans="4:8" ht="15.75" customHeight="1" x14ac:dyDescent="0.3">
      <c r="D542" s="1"/>
      <c r="H542" s="1"/>
    </row>
    <row r="543" spans="4:8" ht="15.75" customHeight="1" x14ac:dyDescent="0.3">
      <c r="D543" s="1"/>
      <c r="H543" s="1"/>
    </row>
    <row r="544" spans="4:8" ht="15.75" customHeight="1" x14ac:dyDescent="0.3">
      <c r="D544" s="1"/>
      <c r="H544" s="1"/>
    </row>
    <row r="545" spans="4:8" ht="15.75" customHeight="1" x14ac:dyDescent="0.3">
      <c r="D545" s="1"/>
      <c r="H545" s="1"/>
    </row>
    <row r="546" spans="4:8" ht="15.75" customHeight="1" x14ac:dyDescent="0.3">
      <c r="D546" s="1"/>
      <c r="H546" s="1"/>
    </row>
    <row r="547" spans="4:8" ht="15.75" customHeight="1" x14ac:dyDescent="0.3">
      <c r="D547" s="1"/>
      <c r="H547" s="1"/>
    </row>
    <row r="548" spans="4:8" ht="15.75" customHeight="1" x14ac:dyDescent="0.3">
      <c r="D548" s="1"/>
      <c r="H548" s="1"/>
    </row>
    <row r="549" spans="4:8" ht="15.75" customHeight="1" x14ac:dyDescent="0.3">
      <c r="D549" s="1"/>
      <c r="H549" s="1"/>
    </row>
    <row r="550" spans="4:8" ht="15.75" customHeight="1" x14ac:dyDescent="0.3">
      <c r="D550" s="1"/>
      <c r="H550" s="1"/>
    </row>
    <row r="551" spans="4:8" ht="15.75" customHeight="1" x14ac:dyDescent="0.3">
      <c r="D551" s="1"/>
      <c r="H551" s="1"/>
    </row>
    <row r="552" spans="4:8" ht="15.75" customHeight="1" x14ac:dyDescent="0.3">
      <c r="D552" s="1"/>
      <c r="H552" s="1"/>
    </row>
    <row r="553" spans="4:8" ht="15.75" customHeight="1" x14ac:dyDescent="0.3">
      <c r="D553" s="1"/>
      <c r="H553" s="1"/>
    </row>
    <row r="554" spans="4:8" ht="15.75" customHeight="1" x14ac:dyDescent="0.3">
      <c r="D554" s="1"/>
      <c r="H554" s="1"/>
    </row>
    <row r="555" spans="4:8" ht="15.75" customHeight="1" x14ac:dyDescent="0.3">
      <c r="D555" s="1"/>
      <c r="H555" s="1"/>
    </row>
    <row r="556" spans="4:8" ht="15.75" customHeight="1" x14ac:dyDescent="0.3">
      <c r="D556" s="1"/>
      <c r="H556" s="1"/>
    </row>
    <row r="557" spans="4:8" ht="15.75" customHeight="1" x14ac:dyDescent="0.3">
      <c r="D557" s="1"/>
      <c r="H557" s="1"/>
    </row>
    <row r="558" spans="4:8" ht="15.75" customHeight="1" x14ac:dyDescent="0.3">
      <c r="D558" s="1"/>
      <c r="H558" s="1"/>
    </row>
    <row r="559" spans="4:8" ht="15.75" customHeight="1" x14ac:dyDescent="0.3">
      <c r="D559" s="1"/>
      <c r="H559" s="1"/>
    </row>
    <row r="560" spans="4:8" ht="15.75" customHeight="1" x14ac:dyDescent="0.3">
      <c r="D560" s="1"/>
      <c r="H560" s="1"/>
    </row>
    <row r="561" spans="4:8" ht="15.75" customHeight="1" x14ac:dyDescent="0.3">
      <c r="D561" s="1"/>
      <c r="H561" s="1"/>
    </row>
    <row r="562" spans="4:8" ht="15.75" customHeight="1" x14ac:dyDescent="0.3">
      <c r="D562" s="1"/>
      <c r="H562" s="1"/>
    </row>
    <row r="563" spans="4:8" ht="15.75" customHeight="1" x14ac:dyDescent="0.3">
      <c r="D563" s="1"/>
      <c r="H563" s="1"/>
    </row>
    <row r="564" spans="4:8" ht="15.75" customHeight="1" x14ac:dyDescent="0.3">
      <c r="D564" s="1"/>
      <c r="H564" s="1"/>
    </row>
    <row r="565" spans="4:8" ht="15.75" customHeight="1" x14ac:dyDescent="0.3">
      <c r="D565" s="1"/>
      <c r="H565" s="1"/>
    </row>
    <row r="566" spans="4:8" ht="15.75" customHeight="1" x14ac:dyDescent="0.3">
      <c r="D566" s="1"/>
      <c r="H566" s="1"/>
    </row>
    <row r="567" spans="4:8" ht="15.75" customHeight="1" x14ac:dyDescent="0.3">
      <c r="D567" s="1"/>
      <c r="H567" s="1"/>
    </row>
    <row r="568" spans="4:8" ht="15.75" customHeight="1" x14ac:dyDescent="0.3">
      <c r="D568" s="1"/>
      <c r="H568" s="1"/>
    </row>
    <row r="569" spans="4:8" ht="15.75" customHeight="1" x14ac:dyDescent="0.3">
      <c r="D569" s="1"/>
      <c r="H569" s="1"/>
    </row>
    <row r="570" spans="4:8" ht="15.75" customHeight="1" x14ac:dyDescent="0.3">
      <c r="D570" s="1"/>
      <c r="H570" s="1"/>
    </row>
    <row r="571" spans="4:8" ht="15.75" customHeight="1" x14ac:dyDescent="0.3">
      <c r="D571" s="1"/>
      <c r="H571" s="1"/>
    </row>
    <row r="572" spans="4:8" ht="15.75" customHeight="1" x14ac:dyDescent="0.3">
      <c r="D572" s="1"/>
      <c r="H572" s="1"/>
    </row>
    <row r="573" spans="4:8" ht="15.75" customHeight="1" x14ac:dyDescent="0.3">
      <c r="D573" s="1"/>
      <c r="H573" s="1"/>
    </row>
    <row r="574" spans="4:8" ht="15.75" customHeight="1" x14ac:dyDescent="0.3">
      <c r="D574" s="1"/>
      <c r="H574" s="1"/>
    </row>
    <row r="575" spans="4:8" ht="15.75" customHeight="1" x14ac:dyDescent="0.3">
      <c r="D575" s="1"/>
      <c r="H575" s="1"/>
    </row>
    <row r="576" spans="4:8" ht="15.75" customHeight="1" x14ac:dyDescent="0.3">
      <c r="D576" s="1"/>
      <c r="H576" s="1"/>
    </row>
    <row r="577" spans="4:8" ht="15.75" customHeight="1" x14ac:dyDescent="0.3">
      <c r="D577" s="1"/>
      <c r="H577" s="1"/>
    </row>
    <row r="578" spans="4:8" ht="15.75" customHeight="1" x14ac:dyDescent="0.3">
      <c r="D578" s="1"/>
      <c r="H578" s="1"/>
    </row>
    <row r="579" spans="4:8" ht="15.75" customHeight="1" x14ac:dyDescent="0.3">
      <c r="D579" s="1"/>
      <c r="H579" s="1"/>
    </row>
    <row r="580" spans="4:8" ht="15.75" customHeight="1" x14ac:dyDescent="0.3">
      <c r="D580" s="1"/>
      <c r="H580" s="1"/>
    </row>
    <row r="581" spans="4:8" ht="15.75" customHeight="1" x14ac:dyDescent="0.3">
      <c r="D581" s="1"/>
      <c r="H581" s="1"/>
    </row>
    <row r="582" spans="4:8" ht="15.75" customHeight="1" x14ac:dyDescent="0.3">
      <c r="D582" s="1"/>
      <c r="H582" s="1"/>
    </row>
    <row r="583" spans="4:8" ht="15.75" customHeight="1" x14ac:dyDescent="0.3">
      <c r="D583" s="1"/>
      <c r="H583" s="1"/>
    </row>
    <row r="584" spans="4:8" ht="15.75" customHeight="1" x14ac:dyDescent="0.3">
      <c r="D584" s="1"/>
      <c r="H584" s="1"/>
    </row>
    <row r="585" spans="4:8" ht="15.75" customHeight="1" x14ac:dyDescent="0.3">
      <c r="D585" s="1"/>
      <c r="H585" s="1"/>
    </row>
    <row r="586" spans="4:8" ht="15.75" customHeight="1" x14ac:dyDescent="0.3">
      <c r="D586" s="1"/>
      <c r="H586" s="1"/>
    </row>
    <row r="587" spans="4:8" ht="15.75" customHeight="1" x14ac:dyDescent="0.3">
      <c r="D587" s="1"/>
      <c r="H587" s="1"/>
    </row>
    <row r="588" spans="4:8" ht="15.75" customHeight="1" x14ac:dyDescent="0.3">
      <c r="D588" s="1"/>
      <c r="H588" s="1"/>
    </row>
    <row r="589" spans="4:8" ht="15.75" customHeight="1" x14ac:dyDescent="0.3">
      <c r="D589" s="1"/>
      <c r="H589" s="1"/>
    </row>
    <row r="590" spans="4:8" ht="15.75" customHeight="1" x14ac:dyDescent="0.3">
      <c r="D590" s="1"/>
      <c r="H590" s="1"/>
    </row>
    <row r="591" spans="4:8" ht="15.75" customHeight="1" x14ac:dyDescent="0.3">
      <c r="D591" s="1"/>
      <c r="H591" s="1"/>
    </row>
    <row r="592" spans="4:8" ht="15.75" customHeight="1" x14ac:dyDescent="0.3">
      <c r="D592" s="1"/>
      <c r="H592" s="1"/>
    </row>
    <row r="593" spans="4:8" ht="15.75" customHeight="1" x14ac:dyDescent="0.3">
      <c r="D593" s="1"/>
      <c r="H593" s="1"/>
    </row>
    <row r="594" spans="4:8" ht="15.75" customHeight="1" x14ac:dyDescent="0.3">
      <c r="D594" s="1"/>
      <c r="H594" s="1"/>
    </row>
    <row r="595" spans="4:8" ht="15.75" customHeight="1" x14ac:dyDescent="0.3">
      <c r="D595" s="1"/>
      <c r="H595" s="1"/>
    </row>
    <row r="596" spans="4:8" ht="15.75" customHeight="1" x14ac:dyDescent="0.3">
      <c r="D596" s="1"/>
      <c r="H596" s="1"/>
    </row>
    <row r="597" spans="4:8" ht="15.75" customHeight="1" x14ac:dyDescent="0.3">
      <c r="D597" s="1"/>
      <c r="H597" s="1"/>
    </row>
    <row r="598" spans="4:8" ht="15.75" customHeight="1" x14ac:dyDescent="0.3">
      <c r="D598" s="1"/>
      <c r="H598" s="1"/>
    </row>
    <row r="599" spans="4:8" ht="15.75" customHeight="1" x14ac:dyDescent="0.3">
      <c r="D599" s="1"/>
      <c r="H599" s="1"/>
    </row>
    <row r="600" spans="4:8" ht="15.75" customHeight="1" x14ac:dyDescent="0.3">
      <c r="D600" s="1"/>
      <c r="H600" s="1"/>
    </row>
    <row r="601" spans="4:8" ht="15.75" customHeight="1" x14ac:dyDescent="0.3">
      <c r="D601" s="1"/>
      <c r="H601" s="1"/>
    </row>
    <row r="602" spans="4:8" ht="15.75" customHeight="1" x14ac:dyDescent="0.3">
      <c r="D602" s="1"/>
      <c r="H602" s="1"/>
    </row>
    <row r="603" spans="4:8" ht="15.75" customHeight="1" x14ac:dyDescent="0.3">
      <c r="D603" s="1"/>
      <c r="H603" s="1"/>
    </row>
    <row r="604" spans="4:8" ht="15.75" customHeight="1" x14ac:dyDescent="0.3">
      <c r="D604" s="1"/>
      <c r="H604" s="1"/>
    </row>
    <row r="605" spans="4:8" ht="15.75" customHeight="1" x14ac:dyDescent="0.3">
      <c r="D605" s="1"/>
      <c r="H605" s="1"/>
    </row>
    <row r="606" spans="4:8" ht="15.75" customHeight="1" x14ac:dyDescent="0.3">
      <c r="D606" s="1"/>
      <c r="H606" s="1"/>
    </row>
    <row r="607" spans="4:8" ht="15.75" customHeight="1" x14ac:dyDescent="0.3">
      <c r="D607" s="1"/>
      <c r="H607" s="1"/>
    </row>
    <row r="608" spans="4:8" ht="15.75" customHeight="1" x14ac:dyDescent="0.3">
      <c r="D608" s="1"/>
      <c r="H608" s="1"/>
    </row>
    <row r="609" spans="4:8" ht="15.75" customHeight="1" x14ac:dyDescent="0.3">
      <c r="D609" s="1"/>
      <c r="H609" s="1"/>
    </row>
    <row r="610" spans="4:8" ht="15.75" customHeight="1" x14ac:dyDescent="0.3">
      <c r="D610" s="1"/>
      <c r="H610" s="1"/>
    </row>
    <row r="611" spans="4:8" ht="15.75" customHeight="1" x14ac:dyDescent="0.3">
      <c r="D611" s="1"/>
      <c r="H611" s="1"/>
    </row>
    <row r="612" spans="4:8" ht="15.75" customHeight="1" x14ac:dyDescent="0.3">
      <c r="D612" s="1"/>
      <c r="H612" s="1"/>
    </row>
    <row r="613" spans="4:8" ht="15.75" customHeight="1" x14ac:dyDescent="0.3">
      <c r="D613" s="1"/>
      <c r="H613" s="1"/>
    </row>
    <row r="614" spans="4:8" ht="15.75" customHeight="1" x14ac:dyDescent="0.3">
      <c r="D614" s="1"/>
      <c r="H614" s="1"/>
    </row>
    <row r="615" spans="4:8" ht="15.75" customHeight="1" x14ac:dyDescent="0.3">
      <c r="D615" s="1"/>
      <c r="H615" s="1"/>
    </row>
    <row r="616" spans="4:8" ht="15.75" customHeight="1" x14ac:dyDescent="0.3">
      <c r="D616" s="1"/>
      <c r="H616" s="1"/>
    </row>
    <row r="617" spans="4:8" ht="15.75" customHeight="1" x14ac:dyDescent="0.3">
      <c r="D617" s="1"/>
      <c r="H617" s="1"/>
    </row>
    <row r="618" spans="4:8" ht="15.75" customHeight="1" x14ac:dyDescent="0.3">
      <c r="D618" s="1"/>
      <c r="H618" s="1"/>
    </row>
    <row r="619" spans="4:8" ht="15.75" customHeight="1" x14ac:dyDescent="0.3">
      <c r="D619" s="1"/>
      <c r="H619" s="1"/>
    </row>
    <row r="620" spans="4:8" ht="15.75" customHeight="1" x14ac:dyDescent="0.3">
      <c r="D620" s="1"/>
      <c r="H620" s="1"/>
    </row>
    <row r="621" spans="4:8" ht="15.75" customHeight="1" x14ac:dyDescent="0.3">
      <c r="D621" s="1"/>
      <c r="H621" s="1"/>
    </row>
    <row r="622" spans="4:8" ht="15.75" customHeight="1" x14ac:dyDescent="0.3">
      <c r="D622" s="1"/>
      <c r="H622" s="1"/>
    </row>
    <row r="623" spans="4:8" ht="15.75" customHeight="1" x14ac:dyDescent="0.3">
      <c r="D623" s="1"/>
      <c r="H623" s="1"/>
    </row>
    <row r="624" spans="4:8" ht="15.75" customHeight="1" x14ac:dyDescent="0.3">
      <c r="D624" s="1"/>
      <c r="H624" s="1"/>
    </row>
    <row r="625" spans="4:8" ht="15.75" customHeight="1" x14ac:dyDescent="0.3">
      <c r="D625" s="1"/>
      <c r="H625" s="1"/>
    </row>
    <row r="626" spans="4:8" ht="15.75" customHeight="1" x14ac:dyDescent="0.3">
      <c r="D626" s="1"/>
      <c r="H626" s="1"/>
    </row>
    <row r="627" spans="4:8" ht="15.75" customHeight="1" x14ac:dyDescent="0.3">
      <c r="D627" s="1"/>
      <c r="H627" s="1"/>
    </row>
    <row r="628" spans="4:8" ht="15.75" customHeight="1" x14ac:dyDescent="0.3">
      <c r="D628" s="1"/>
      <c r="H628" s="1"/>
    </row>
    <row r="629" spans="4:8" ht="15.75" customHeight="1" x14ac:dyDescent="0.3">
      <c r="D629" s="1"/>
      <c r="H629" s="1"/>
    </row>
    <row r="630" spans="4:8" ht="15.75" customHeight="1" x14ac:dyDescent="0.3">
      <c r="D630" s="1"/>
      <c r="H630" s="1"/>
    </row>
    <row r="631" spans="4:8" ht="15.75" customHeight="1" x14ac:dyDescent="0.3">
      <c r="D631" s="1"/>
      <c r="H631" s="1"/>
    </row>
    <row r="632" spans="4:8" ht="15.75" customHeight="1" x14ac:dyDescent="0.3">
      <c r="D632" s="1"/>
      <c r="H632" s="1"/>
    </row>
    <row r="633" spans="4:8" ht="15.75" customHeight="1" x14ac:dyDescent="0.3">
      <c r="D633" s="1"/>
      <c r="H633" s="1"/>
    </row>
    <row r="634" spans="4:8" ht="15.75" customHeight="1" x14ac:dyDescent="0.3">
      <c r="D634" s="1"/>
      <c r="H634" s="1"/>
    </row>
    <row r="635" spans="4:8" ht="15.75" customHeight="1" x14ac:dyDescent="0.3">
      <c r="D635" s="1"/>
      <c r="H635" s="1"/>
    </row>
    <row r="636" spans="4:8" ht="15.75" customHeight="1" x14ac:dyDescent="0.3">
      <c r="D636" s="1"/>
      <c r="H636" s="1"/>
    </row>
    <row r="637" spans="4:8" ht="15.75" customHeight="1" x14ac:dyDescent="0.3">
      <c r="D637" s="1"/>
      <c r="H637" s="1"/>
    </row>
    <row r="638" spans="4:8" ht="15.75" customHeight="1" x14ac:dyDescent="0.3">
      <c r="D638" s="1"/>
      <c r="H638" s="1"/>
    </row>
    <row r="639" spans="4:8" ht="15.75" customHeight="1" x14ac:dyDescent="0.3">
      <c r="D639" s="1"/>
      <c r="H639" s="1"/>
    </row>
    <row r="640" spans="4:8" ht="15.75" customHeight="1" x14ac:dyDescent="0.3">
      <c r="D640" s="1"/>
      <c r="H640" s="1"/>
    </row>
    <row r="641" spans="4:8" ht="15.75" customHeight="1" x14ac:dyDescent="0.3">
      <c r="D641" s="1"/>
      <c r="H641" s="1"/>
    </row>
    <row r="642" spans="4:8" ht="15.75" customHeight="1" x14ac:dyDescent="0.3">
      <c r="D642" s="1"/>
      <c r="H642" s="1"/>
    </row>
    <row r="643" spans="4:8" ht="15.75" customHeight="1" x14ac:dyDescent="0.3">
      <c r="D643" s="1"/>
      <c r="H643" s="1"/>
    </row>
    <row r="644" spans="4:8" ht="15.75" customHeight="1" x14ac:dyDescent="0.3">
      <c r="D644" s="1"/>
      <c r="H644" s="1"/>
    </row>
    <row r="645" spans="4:8" ht="15.75" customHeight="1" x14ac:dyDescent="0.3">
      <c r="D645" s="1"/>
      <c r="H645" s="1"/>
    </row>
    <row r="646" spans="4:8" ht="15.75" customHeight="1" x14ac:dyDescent="0.3">
      <c r="D646" s="1"/>
      <c r="H646" s="1"/>
    </row>
    <row r="647" spans="4:8" ht="15.75" customHeight="1" x14ac:dyDescent="0.3">
      <c r="D647" s="1"/>
      <c r="H647" s="1"/>
    </row>
    <row r="648" spans="4:8" ht="15.75" customHeight="1" x14ac:dyDescent="0.3">
      <c r="D648" s="1"/>
      <c r="H648" s="1"/>
    </row>
    <row r="649" spans="4:8" ht="15.75" customHeight="1" x14ac:dyDescent="0.3">
      <c r="D649" s="1"/>
      <c r="H649" s="1"/>
    </row>
    <row r="650" spans="4:8" ht="15.75" customHeight="1" x14ac:dyDescent="0.3">
      <c r="D650" s="1"/>
      <c r="H650" s="1"/>
    </row>
    <row r="651" spans="4:8" ht="15.75" customHeight="1" x14ac:dyDescent="0.3">
      <c r="D651" s="1"/>
      <c r="H651" s="1"/>
    </row>
    <row r="652" spans="4:8" ht="15.75" customHeight="1" x14ac:dyDescent="0.3">
      <c r="D652" s="1"/>
      <c r="H652" s="1"/>
    </row>
    <row r="653" spans="4:8" ht="15.75" customHeight="1" x14ac:dyDescent="0.3">
      <c r="D653" s="1"/>
      <c r="H653" s="1"/>
    </row>
    <row r="654" spans="4:8" ht="15.75" customHeight="1" x14ac:dyDescent="0.3">
      <c r="D654" s="1"/>
      <c r="H654" s="1"/>
    </row>
    <row r="655" spans="4:8" ht="15.75" customHeight="1" x14ac:dyDescent="0.3">
      <c r="D655" s="1"/>
      <c r="H655" s="1"/>
    </row>
    <row r="656" spans="4:8" ht="15.75" customHeight="1" x14ac:dyDescent="0.3">
      <c r="D656" s="1"/>
      <c r="H656" s="1"/>
    </row>
    <row r="657" spans="4:8" ht="15.75" customHeight="1" x14ac:dyDescent="0.3">
      <c r="D657" s="1"/>
      <c r="H657" s="1"/>
    </row>
    <row r="658" spans="4:8" ht="15.75" customHeight="1" x14ac:dyDescent="0.3">
      <c r="D658" s="1"/>
      <c r="H658" s="1"/>
    </row>
    <row r="659" spans="4:8" ht="15.75" customHeight="1" x14ac:dyDescent="0.3">
      <c r="D659" s="1"/>
      <c r="H659" s="1"/>
    </row>
    <row r="660" spans="4:8" ht="15.75" customHeight="1" x14ac:dyDescent="0.3">
      <c r="D660" s="1"/>
      <c r="H660" s="1"/>
    </row>
    <row r="661" spans="4:8" ht="15.75" customHeight="1" x14ac:dyDescent="0.3">
      <c r="D661" s="1"/>
      <c r="H661" s="1"/>
    </row>
    <row r="662" spans="4:8" ht="15.75" customHeight="1" x14ac:dyDescent="0.3">
      <c r="D662" s="1"/>
      <c r="H662" s="1"/>
    </row>
    <row r="663" spans="4:8" ht="15.75" customHeight="1" x14ac:dyDescent="0.3">
      <c r="D663" s="1"/>
      <c r="H663" s="1"/>
    </row>
    <row r="664" spans="4:8" ht="15.75" customHeight="1" x14ac:dyDescent="0.3">
      <c r="D664" s="1"/>
      <c r="H664" s="1"/>
    </row>
    <row r="665" spans="4:8" ht="15.75" customHeight="1" x14ac:dyDescent="0.3">
      <c r="D665" s="1"/>
      <c r="H665" s="1"/>
    </row>
    <row r="666" spans="4:8" ht="15.75" customHeight="1" x14ac:dyDescent="0.3">
      <c r="D666" s="1"/>
      <c r="H666" s="1"/>
    </row>
    <row r="667" spans="4:8" ht="15.75" customHeight="1" x14ac:dyDescent="0.3">
      <c r="D667" s="1"/>
      <c r="H667" s="1"/>
    </row>
    <row r="668" spans="4:8" ht="15.75" customHeight="1" x14ac:dyDescent="0.3">
      <c r="D668" s="1"/>
      <c r="H668" s="1"/>
    </row>
    <row r="669" spans="4:8" ht="15.75" customHeight="1" x14ac:dyDescent="0.3">
      <c r="D669" s="1"/>
      <c r="H669" s="1"/>
    </row>
    <row r="670" spans="4:8" ht="15.75" customHeight="1" x14ac:dyDescent="0.3">
      <c r="D670" s="1"/>
      <c r="H670" s="1"/>
    </row>
    <row r="671" spans="4:8" ht="15.75" customHeight="1" x14ac:dyDescent="0.3">
      <c r="D671" s="1"/>
      <c r="H671" s="1"/>
    </row>
    <row r="672" spans="4:8" ht="15.75" customHeight="1" x14ac:dyDescent="0.3">
      <c r="D672" s="1"/>
      <c r="H672" s="1"/>
    </row>
    <row r="673" spans="4:8" ht="15.75" customHeight="1" x14ac:dyDescent="0.3">
      <c r="D673" s="1"/>
      <c r="H673" s="1"/>
    </row>
    <row r="674" spans="4:8" ht="15.75" customHeight="1" x14ac:dyDescent="0.3">
      <c r="D674" s="1"/>
      <c r="H674" s="1"/>
    </row>
    <row r="675" spans="4:8" ht="15.75" customHeight="1" x14ac:dyDescent="0.3">
      <c r="D675" s="1"/>
      <c r="H675" s="1"/>
    </row>
    <row r="676" spans="4:8" ht="15.75" customHeight="1" x14ac:dyDescent="0.3">
      <c r="D676" s="1"/>
      <c r="H676" s="1"/>
    </row>
    <row r="677" spans="4:8" ht="15.75" customHeight="1" x14ac:dyDescent="0.3">
      <c r="D677" s="1"/>
      <c r="H677" s="1"/>
    </row>
    <row r="678" spans="4:8" ht="15.75" customHeight="1" x14ac:dyDescent="0.3">
      <c r="D678" s="1"/>
      <c r="H678" s="1"/>
    </row>
    <row r="679" spans="4:8" ht="15.75" customHeight="1" x14ac:dyDescent="0.3">
      <c r="D679" s="1"/>
      <c r="H679" s="1"/>
    </row>
    <row r="680" spans="4:8" ht="15.75" customHeight="1" x14ac:dyDescent="0.3">
      <c r="D680" s="1"/>
      <c r="H680" s="1"/>
    </row>
    <row r="681" spans="4:8" ht="15.75" customHeight="1" x14ac:dyDescent="0.3">
      <c r="D681" s="1"/>
      <c r="H681" s="1"/>
    </row>
    <row r="682" spans="4:8" ht="15.75" customHeight="1" x14ac:dyDescent="0.3">
      <c r="D682" s="1"/>
      <c r="H682" s="1"/>
    </row>
    <row r="683" spans="4:8" ht="15.75" customHeight="1" x14ac:dyDescent="0.3">
      <c r="D683" s="1"/>
      <c r="H683" s="1"/>
    </row>
    <row r="684" spans="4:8" ht="15.75" customHeight="1" x14ac:dyDescent="0.3">
      <c r="D684" s="1"/>
      <c r="H684" s="1"/>
    </row>
    <row r="685" spans="4:8" ht="15.75" customHeight="1" x14ac:dyDescent="0.3">
      <c r="D685" s="1"/>
      <c r="H685" s="1"/>
    </row>
    <row r="686" spans="4:8" ht="15.75" customHeight="1" x14ac:dyDescent="0.3">
      <c r="D686" s="1"/>
      <c r="H686" s="1"/>
    </row>
    <row r="687" spans="4:8" ht="15.75" customHeight="1" x14ac:dyDescent="0.3">
      <c r="D687" s="1"/>
      <c r="H687" s="1"/>
    </row>
    <row r="688" spans="4:8" ht="15.75" customHeight="1" x14ac:dyDescent="0.3">
      <c r="D688" s="1"/>
      <c r="H688" s="1"/>
    </row>
    <row r="689" spans="4:8" ht="15.75" customHeight="1" x14ac:dyDescent="0.3">
      <c r="D689" s="1"/>
      <c r="H689" s="1"/>
    </row>
    <row r="690" spans="4:8" ht="15.75" customHeight="1" x14ac:dyDescent="0.3">
      <c r="D690" s="1"/>
      <c r="H690" s="1"/>
    </row>
    <row r="691" spans="4:8" ht="15.75" customHeight="1" x14ac:dyDescent="0.3">
      <c r="D691" s="1"/>
      <c r="H691" s="1"/>
    </row>
    <row r="692" spans="4:8" ht="15.75" customHeight="1" x14ac:dyDescent="0.3">
      <c r="D692" s="1"/>
      <c r="H692" s="1"/>
    </row>
    <row r="693" spans="4:8" ht="15.75" customHeight="1" x14ac:dyDescent="0.3">
      <c r="D693" s="1"/>
      <c r="H693" s="1"/>
    </row>
    <row r="694" spans="4:8" ht="15.75" customHeight="1" x14ac:dyDescent="0.3">
      <c r="D694" s="1"/>
      <c r="H694" s="1"/>
    </row>
    <row r="695" spans="4:8" ht="15.75" customHeight="1" x14ac:dyDescent="0.3">
      <c r="D695" s="1"/>
      <c r="H695" s="1"/>
    </row>
    <row r="696" spans="4:8" ht="15.75" customHeight="1" x14ac:dyDescent="0.3">
      <c r="D696" s="1"/>
      <c r="H696" s="1"/>
    </row>
    <row r="697" spans="4:8" ht="15.75" customHeight="1" x14ac:dyDescent="0.3">
      <c r="D697" s="1"/>
      <c r="H697" s="1"/>
    </row>
    <row r="698" spans="4:8" ht="15.75" customHeight="1" x14ac:dyDescent="0.3">
      <c r="D698" s="1"/>
      <c r="H698" s="1"/>
    </row>
    <row r="699" spans="4:8" ht="15.75" customHeight="1" x14ac:dyDescent="0.3">
      <c r="D699" s="1"/>
      <c r="H699" s="1"/>
    </row>
    <row r="700" spans="4:8" ht="15.75" customHeight="1" x14ac:dyDescent="0.3">
      <c r="D700" s="1"/>
      <c r="H700" s="1"/>
    </row>
    <row r="701" spans="4:8" ht="15.75" customHeight="1" x14ac:dyDescent="0.3">
      <c r="D701" s="1"/>
      <c r="H701" s="1"/>
    </row>
    <row r="702" spans="4:8" ht="15.75" customHeight="1" x14ac:dyDescent="0.3">
      <c r="D702" s="1"/>
      <c r="H702" s="1"/>
    </row>
    <row r="703" spans="4:8" ht="15.75" customHeight="1" x14ac:dyDescent="0.3">
      <c r="D703" s="1"/>
      <c r="H703" s="1"/>
    </row>
    <row r="704" spans="4:8" ht="15.75" customHeight="1" x14ac:dyDescent="0.3">
      <c r="D704" s="1"/>
      <c r="H704" s="1"/>
    </row>
    <row r="705" spans="4:8" ht="15.75" customHeight="1" x14ac:dyDescent="0.3">
      <c r="D705" s="1"/>
      <c r="H705" s="1"/>
    </row>
    <row r="706" spans="4:8" ht="15.75" customHeight="1" x14ac:dyDescent="0.3">
      <c r="D706" s="1"/>
      <c r="H706" s="1"/>
    </row>
    <row r="707" spans="4:8" ht="15.75" customHeight="1" x14ac:dyDescent="0.3">
      <c r="D707" s="1"/>
      <c r="H707" s="1"/>
    </row>
    <row r="708" spans="4:8" ht="15.75" customHeight="1" x14ac:dyDescent="0.3">
      <c r="D708" s="1"/>
      <c r="H708" s="1"/>
    </row>
    <row r="709" spans="4:8" ht="15.75" customHeight="1" x14ac:dyDescent="0.3">
      <c r="D709" s="1"/>
      <c r="H709" s="1"/>
    </row>
    <row r="710" spans="4:8" ht="15.75" customHeight="1" x14ac:dyDescent="0.3">
      <c r="D710" s="1"/>
      <c r="H710" s="1"/>
    </row>
    <row r="711" spans="4:8" ht="15.75" customHeight="1" x14ac:dyDescent="0.3">
      <c r="D711" s="1"/>
      <c r="H711" s="1"/>
    </row>
    <row r="712" spans="4:8" ht="15.75" customHeight="1" x14ac:dyDescent="0.3">
      <c r="D712" s="1"/>
      <c r="H712" s="1"/>
    </row>
    <row r="713" spans="4:8" ht="15.75" customHeight="1" x14ac:dyDescent="0.3">
      <c r="D713" s="1"/>
      <c r="H713" s="1"/>
    </row>
    <row r="714" spans="4:8" ht="15.75" customHeight="1" x14ac:dyDescent="0.3">
      <c r="D714" s="1"/>
      <c r="H714" s="1"/>
    </row>
    <row r="715" spans="4:8" ht="15.75" customHeight="1" x14ac:dyDescent="0.3">
      <c r="D715" s="1"/>
      <c r="H715" s="1"/>
    </row>
    <row r="716" spans="4:8" ht="15.75" customHeight="1" x14ac:dyDescent="0.3">
      <c r="D716" s="1"/>
      <c r="H716" s="1"/>
    </row>
    <row r="717" spans="4:8" ht="15.75" customHeight="1" x14ac:dyDescent="0.3">
      <c r="D717" s="1"/>
      <c r="H717" s="1"/>
    </row>
    <row r="718" spans="4:8" ht="15.75" customHeight="1" x14ac:dyDescent="0.3">
      <c r="D718" s="1"/>
      <c r="H718" s="1"/>
    </row>
    <row r="719" spans="4:8" ht="15.75" customHeight="1" x14ac:dyDescent="0.3">
      <c r="D719" s="1"/>
      <c r="H719" s="1"/>
    </row>
    <row r="720" spans="4:8" ht="15.75" customHeight="1" x14ac:dyDescent="0.3">
      <c r="D720" s="1"/>
      <c r="H720" s="1"/>
    </row>
    <row r="721" spans="4:8" ht="15.75" customHeight="1" x14ac:dyDescent="0.3">
      <c r="D721" s="1"/>
      <c r="H721" s="1"/>
    </row>
    <row r="722" spans="4:8" ht="15.75" customHeight="1" x14ac:dyDescent="0.3">
      <c r="D722" s="1"/>
      <c r="H722" s="1"/>
    </row>
    <row r="723" spans="4:8" ht="15.75" customHeight="1" x14ac:dyDescent="0.3">
      <c r="D723" s="1"/>
      <c r="H723" s="1"/>
    </row>
    <row r="724" spans="4:8" ht="15.75" customHeight="1" x14ac:dyDescent="0.3">
      <c r="D724" s="1"/>
      <c r="H724" s="1"/>
    </row>
    <row r="725" spans="4:8" ht="15.75" customHeight="1" x14ac:dyDescent="0.3">
      <c r="D725" s="1"/>
      <c r="H725" s="1"/>
    </row>
    <row r="726" spans="4:8" ht="15.75" customHeight="1" x14ac:dyDescent="0.3">
      <c r="D726" s="1"/>
      <c r="H726" s="1"/>
    </row>
    <row r="727" spans="4:8" ht="15.75" customHeight="1" x14ac:dyDescent="0.3">
      <c r="D727" s="1"/>
      <c r="H727" s="1"/>
    </row>
    <row r="728" spans="4:8" ht="15.75" customHeight="1" x14ac:dyDescent="0.3">
      <c r="D728" s="1"/>
      <c r="H728" s="1"/>
    </row>
    <row r="729" spans="4:8" ht="15.75" customHeight="1" x14ac:dyDescent="0.3">
      <c r="D729" s="1"/>
      <c r="H729" s="1"/>
    </row>
    <row r="730" spans="4:8" ht="15.75" customHeight="1" x14ac:dyDescent="0.3">
      <c r="D730" s="1"/>
      <c r="H730" s="1"/>
    </row>
    <row r="731" spans="4:8" ht="15.75" customHeight="1" x14ac:dyDescent="0.3">
      <c r="D731" s="1"/>
      <c r="H731" s="1"/>
    </row>
    <row r="732" spans="4:8" ht="15.75" customHeight="1" x14ac:dyDescent="0.3">
      <c r="D732" s="1"/>
      <c r="H732" s="1"/>
    </row>
    <row r="733" spans="4:8" ht="15.75" customHeight="1" x14ac:dyDescent="0.3">
      <c r="D733" s="1"/>
      <c r="H733" s="1"/>
    </row>
    <row r="734" spans="4:8" ht="15.75" customHeight="1" x14ac:dyDescent="0.3">
      <c r="D734" s="1"/>
      <c r="H734" s="1"/>
    </row>
    <row r="735" spans="4:8" ht="15.75" customHeight="1" x14ac:dyDescent="0.3">
      <c r="D735" s="1"/>
      <c r="H735" s="1"/>
    </row>
    <row r="736" spans="4:8" ht="15.75" customHeight="1" x14ac:dyDescent="0.3">
      <c r="D736" s="1"/>
      <c r="H736" s="1"/>
    </row>
    <row r="737" spans="4:8" ht="15.75" customHeight="1" x14ac:dyDescent="0.3">
      <c r="D737" s="1"/>
      <c r="H737" s="1"/>
    </row>
    <row r="738" spans="4:8" ht="15.75" customHeight="1" x14ac:dyDescent="0.3">
      <c r="D738" s="1"/>
      <c r="H738" s="1"/>
    </row>
    <row r="739" spans="4:8" ht="15.75" customHeight="1" x14ac:dyDescent="0.3">
      <c r="D739" s="1"/>
      <c r="H739" s="1"/>
    </row>
    <row r="740" spans="4:8" ht="15.75" customHeight="1" x14ac:dyDescent="0.3">
      <c r="D740" s="1"/>
      <c r="H740" s="1"/>
    </row>
    <row r="741" spans="4:8" ht="15.75" customHeight="1" x14ac:dyDescent="0.3">
      <c r="D741" s="1"/>
      <c r="H741" s="1"/>
    </row>
    <row r="742" spans="4:8" ht="15.75" customHeight="1" x14ac:dyDescent="0.3">
      <c r="D742" s="1"/>
      <c r="H742" s="1"/>
    </row>
    <row r="743" spans="4:8" ht="15.75" customHeight="1" x14ac:dyDescent="0.3">
      <c r="D743" s="1"/>
      <c r="H743" s="1"/>
    </row>
    <row r="744" spans="4:8" ht="15.75" customHeight="1" x14ac:dyDescent="0.3">
      <c r="D744" s="1"/>
      <c r="H744" s="1"/>
    </row>
    <row r="745" spans="4:8" ht="15.75" customHeight="1" x14ac:dyDescent="0.3">
      <c r="D745" s="1"/>
      <c r="H745" s="1"/>
    </row>
    <row r="746" spans="4:8" ht="15.75" customHeight="1" x14ac:dyDescent="0.3">
      <c r="D746" s="1"/>
      <c r="H746" s="1"/>
    </row>
    <row r="747" spans="4:8" ht="15.75" customHeight="1" x14ac:dyDescent="0.3">
      <c r="D747" s="1"/>
      <c r="H747" s="1"/>
    </row>
    <row r="748" spans="4:8" ht="15.75" customHeight="1" x14ac:dyDescent="0.3">
      <c r="D748" s="1"/>
      <c r="H748" s="1"/>
    </row>
    <row r="749" spans="4:8" ht="15.75" customHeight="1" x14ac:dyDescent="0.3">
      <c r="D749" s="1"/>
      <c r="H749" s="1"/>
    </row>
    <row r="750" spans="4:8" ht="15.75" customHeight="1" x14ac:dyDescent="0.3">
      <c r="D750" s="1"/>
      <c r="H750" s="1"/>
    </row>
    <row r="751" spans="4:8" ht="15.75" customHeight="1" x14ac:dyDescent="0.3">
      <c r="D751" s="1"/>
      <c r="H751" s="1"/>
    </row>
    <row r="752" spans="4:8" ht="15.75" customHeight="1" x14ac:dyDescent="0.3">
      <c r="D752" s="1"/>
      <c r="H752" s="1"/>
    </row>
    <row r="753" spans="4:8" ht="15.75" customHeight="1" x14ac:dyDescent="0.3">
      <c r="D753" s="1"/>
      <c r="H753" s="1"/>
    </row>
    <row r="754" spans="4:8" ht="15.75" customHeight="1" x14ac:dyDescent="0.3">
      <c r="D754" s="1"/>
      <c r="H754" s="1"/>
    </row>
    <row r="755" spans="4:8" ht="15.75" customHeight="1" x14ac:dyDescent="0.3">
      <c r="D755" s="1"/>
      <c r="H755" s="1"/>
    </row>
    <row r="756" spans="4:8" ht="15.75" customHeight="1" x14ac:dyDescent="0.3">
      <c r="D756" s="1"/>
      <c r="H756" s="1"/>
    </row>
    <row r="757" spans="4:8" ht="15.75" customHeight="1" x14ac:dyDescent="0.3">
      <c r="D757" s="1"/>
      <c r="H757" s="1"/>
    </row>
    <row r="758" spans="4:8" ht="15.75" customHeight="1" x14ac:dyDescent="0.3">
      <c r="D758" s="1"/>
      <c r="H758" s="1"/>
    </row>
    <row r="759" spans="4:8" ht="15.75" customHeight="1" x14ac:dyDescent="0.3">
      <c r="D759" s="1"/>
      <c r="H759" s="1"/>
    </row>
    <row r="760" spans="4:8" ht="15.75" customHeight="1" x14ac:dyDescent="0.3">
      <c r="D760" s="1"/>
      <c r="H760" s="1"/>
    </row>
    <row r="761" spans="4:8" ht="15.75" customHeight="1" x14ac:dyDescent="0.3">
      <c r="D761" s="1"/>
      <c r="H761" s="1"/>
    </row>
    <row r="762" spans="4:8" ht="15.75" customHeight="1" x14ac:dyDescent="0.3">
      <c r="D762" s="1"/>
      <c r="H762" s="1"/>
    </row>
    <row r="763" spans="4:8" ht="15.75" customHeight="1" x14ac:dyDescent="0.3">
      <c r="D763" s="1"/>
      <c r="H763" s="1"/>
    </row>
    <row r="764" spans="4:8" ht="15.75" customHeight="1" x14ac:dyDescent="0.3">
      <c r="D764" s="1"/>
      <c r="H764" s="1"/>
    </row>
    <row r="765" spans="4:8" ht="15.75" customHeight="1" x14ac:dyDescent="0.3">
      <c r="D765" s="1"/>
      <c r="H765" s="1"/>
    </row>
    <row r="766" spans="4:8" ht="15.75" customHeight="1" x14ac:dyDescent="0.3">
      <c r="D766" s="1"/>
      <c r="H766" s="1"/>
    </row>
    <row r="767" spans="4:8" ht="15.75" customHeight="1" x14ac:dyDescent="0.3">
      <c r="D767" s="1"/>
      <c r="H767" s="1"/>
    </row>
    <row r="768" spans="4:8" ht="15.75" customHeight="1" x14ac:dyDescent="0.3">
      <c r="D768" s="1"/>
      <c r="H768" s="1"/>
    </row>
    <row r="769" spans="4:8" ht="15.75" customHeight="1" x14ac:dyDescent="0.3">
      <c r="D769" s="1"/>
      <c r="H769" s="1"/>
    </row>
    <row r="770" spans="4:8" ht="15.75" customHeight="1" x14ac:dyDescent="0.3">
      <c r="D770" s="1"/>
      <c r="H770" s="1"/>
    </row>
    <row r="771" spans="4:8" ht="15.75" customHeight="1" x14ac:dyDescent="0.3">
      <c r="D771" s="1"/>
      <c r="H771" s="1"/>
    </row>
    <row r="772" spans="4:8" ht="15.75" customHeight="1" x14ac:dyDescent="0.3">
      <c r="D772" s="1"/>
      <c r="H772" s="1"/>
    </row>
    <row r="773" spans="4:8" ht="15.75" customHeight="1" x14ac:dyDescent="0.3">
      <c r="D773" s="1"/>
      <c r="H773" s="1"/>
    </row>
    <row r="774" spans="4:8" ht="15.75" customHeight="1" x14ac:dyDescent="0.3">
      <c r="D774" s="1"/>
      <c r="H774" s="1"/>
    </row>
    <row r="775" spans="4:8" ht="15.75" customHeight="1" x14ac:dyDescent="0.3">
      <c r="D775" s="1"/>
      <c r="H775" s="1"/>
    </row>
    <row r="776" spans="4:8" ht="15.75" customHeight="1" x14ac:dyDescent="0.3">
      <c r="D776" s="1"/>
      <c r="H776" s="1"/>
    </row>
    <row r="777" spans="4:8" ht="15.75" customHeight="1" x14ac:dyDescent="0.3">
      <c r="D777" s="1"/>
      <c r="H777" s="1"/>
    </row>
    <row r="778" spans="4:8" ht="15.75" customHeight="1" x14ac:dyDescent="0.3">
      <c r="D778" s="1"/>
      <c r="H778" s="1"/>
    </row>
    <row r="779" spans="4:8" ht="15.75" customHeight="1" x14ac:dyDescent="0.3">
      <c r="D779" s="1"/>
      <c r="H779" s="1"/>
    </row>
    <row r="780" spans="4:8" ht="15.75" customHeight="1" x14ac:dyDescent="0.3">
      <c r="D780" s="1"/>
      <c r="H780" s="1"/>
    </row>
    <row r="781" spans="4:8" ht="15.75" customHeight="1" x14ac:dyDescent="0.3">
      <c r="D781" s="1"/>
      <c r="H781" s="1"/>
    </row>
    <row r="782" spans="4:8" ht="15.75" customHeight="1" x14ac:dyDescent="0.3">
      <c r="D782" s="1"/>
      <c r="H782" s="1"/>
    </row>
    <row r="783" spans="4:8" ht="15.75" customHeight="1" x14ac:dyDescent="0.3">
      <c r="D783" s="1"/>
      <c r="H783" s="1"/>
    </row>
    <row r="784" spans="4:8" ht="15.75" customHeight="1" x14ac:dyDescent="0.3">
      <c r="D784" s="1"/>
      <c r="H784" s="1"/>
    </row>
    <row r="785" spans="4:8" ht="15.75" customHeight="1" x14ac:dyDescent="0.3">
      <c r="D785" s="1"/>
      <c r="H785" s="1"/>
    </row>
    <row r="786" spans="4:8" ht="15.75" customHeight="1" x14ac:dyDescent="0.3">
      <c r="D786" s="1"/>
      <c r="H786" s="1"/>
    </row>
    <row r="787" spans="4:8" ht="15.75" customHeight="1" x14ac:dyDescent="0.3">
      <c r="D787" s="1"/>
      <c r="H787" s="1"/>
    </row>
    <row r="788" spans="4:8" ht="15.75" customHeight="1" x14ac:dyDescent="0.3">
      <c r="D788" s="1"/>
      <c r="H788" s="1"/>
    </row>
    <row r="789" spans="4:8" ht="15.75" customHeight="1" x14ac:dyDescent="0.3">
      <c r="D789" s="1"/>
      <c r="H789" s="1"/>
    </row>
    <row r="790" spans="4:8" ht="15.75" customHeight="1" x14ac:dyDescent="0.3">
      <c r="D790" s="1"/>
      <c r="H790" s="1"/>
    </row>
    <row r="791" spans="4:8" ht="15.75" customHeight="1" x14ac:dyDescent="0.3">
      <c r="D791" s="1"/>
      <c r="H791" s="1"/>
    </row>
    <row r="792" spans="4:8" ht="15.75" customHeight="1" x14ac:dyDescent="0.3">
      <c r="D792" s="1"/>
      <c r="H792" s="1"/>
    </row>
    <row r="793" spans="4:8" ht="15.75" customHeight="1" x14ac:dyDescent="0.3">
      <c r="D793" s="1"/>
      <c r="H793" s="1"/>
    </row>
    <row r="794" spans="4:8" ht="15.75" customHeight="1" x14ac:dyDescent="0.3">
      <c r="D794" s="1"/>
      <c r="H794" s="1"/>
    </row>
    <row r="795" spans="4:8" ht="15.75" customHeight="1" x14ac:dyDescent="0.3">
      <c r="D795" s="1"/>
      <c r="H795" s="1"/>
    </row>
    <row r="796" spans="4:8" ht="15.75" customHeight="1" x14ac:dyDescent="0.3">
      <c r="D796" s="1"/>
      <c r="H796" s="1"/>
    </row>
    <row r="797" spans="4:8" ht="15.75" customHeight="1" x14ac:dyDescent="0.3">
      <c r="D797" s="1"/>
      <c r="H797" s="1"/>
    </row>
    <row r="798" spans="4:8" ht="15.75" customHeight="1" x14ac:dyDescent="0.3">
      <c r="D798" s="1"/>
      <c r="H798" s="1"/>
    </row>
    <row r="799" spans="4:8" ht="15.75" customHeight="1" x14ac:dyDescent="0.3">
      <c r="D799" s="1"/>
      <c r="H799" s="1"/>
    </row>
    <row r="800" spans="4:8" ht="15.75" customHeight="1" x14ac:dyDescent="0.3">
      <c r="D800" s="1"/>
      <c r="H800" s="1"/>
    </row>
    <row r="801" spans="4:8" ht="15.75" customHeight="1" x14ac:dyDescent="0.3">
      <c r="D801" s="1"/>
      <c r="H801" s="1"/>
    </row>
    <row r="802" spans="4:8" ht="15.75" customHeight="1" x14ac:dyDescent="0.3">
      <c r="D802" s="1"/>
      <c r="H802" s="1"/>
    </row>
    <row r="803" spans="4:8" ht="15.75" customHeight="1" x14ac:dyDescent="0.3">
      <c r="D803" s="1"/>
      <c r="H803" s="1"/>
    </row>
    <row r="804" spans="4:8" ht="15.75" customHeight="1" x14ac:dyDescent="0.3">
      <c r="D804" s="1"/>
      <c r="H804" s="1"/>
    </row>
    <row r="805" spans="4:8" ht="15.75" customHeight="1" x14ac:dyDescent="0.3">
      <c r="D805" s="1"/>
      <c r="H805" s="1"/>
    </row>
    <row r="806" spans="4:8" ht="15.75" customHeight="1" x14ac:dyDescent="0.3">
      <c r="D806" s="1"/>
      <c r="H806" s="1"/>
    </row>
    <row r="807" spans="4:8" ht="15.75" customHeight="1" x14ac:dyDescent="0.3">
      <c r="D807" s="1"/>
      <c r="H807" s="1"/>
    </row>
    <row r="808" spans="4:8" ht="15.75" customHeight="1" x14ac:dyDescent="0.3">
      <c r="D808" s="1"/>
      <c r="H808" s="1"/>
    </row>
    <row r="809" spans="4:8" ht="15.75" customHeight="1" x14ac:dyDescent="0.3">
      <c r="D809" s="1"/>
      <c r="H809" s="1"/>
    </row>
    <row r="810" spans="4:8" ht="15.75" customHeight="1" x14ac:dyDescent="0.3">
      <c r="D810" s="1"/>
      <c r="H810" s="1"/>
    </row>
    <row r="811" spans="4:8" ht="15.75" customHeight="1" x14ac:dyDescent="0.3">
      <c r="D811" s="1"/>
      <c r="H811" s="1"/>
    </row>
    <row r="812" spans="4:8" ht="15.75" customHeight="1" x14ac:dyDescent="0.3">
      <c r="D812" s="1"/>
      <c r="H812" s="1"/>
    </row>
    <row r="813" spans="4:8" ht="15.75" customHeight="1" x14ac:dyDescent="0.3">
      <c r="D813" s="1"/>
      <c r="H813" s="1"/>
    </row>
    <row r="814" spans="4:8" ht="15.75" customHeight="1" x14ac:dyDescent="0.3">
      <c r="D814" s="1"/>
      <c r="H814" s="1"/>
    </row>
    <row r="815" spans="4:8" ht="15.75" customHeight="1" x14ac:dyDescent="0.3">
      <c r="D815" s="1"/>
      <c r="H815" s="1"/>
    </row>
    <row r="816" spans="4:8" ht="15.75" customHeight="1" x14ac:dyDescent="0.3">
      <c r="D816" s="1"/>
      <c r="H816" s="1"/>
    </row>
    <row r="817" spans="4:8" ht="15.75" customHeight="1" x14ac:dyDescent="0.3">
      <c r="D817" s="1"/>
      <c r="H817" s="1"/>
    </row>
    <row r="818" spans="4:8" ht="15.75" customHeight="1" x14ac:dyDescent="0.3">
      <c r="D818" s="1"/>
      <c r="H818" s="1"/>
    </row>
    <row r="819" spans="4:8" ht="15.75" customHeight="1" x14ac:dyDescent="0.3">
      <c r="D819" s="1"/>
      <c r="H819" s="1"/>
    </row>
    <row r="820" spans="4:8" ht="15.75" customHeight="1" x14ac:dyDescent="0.3">
      <c r="D820" s="1"/>
      <c r="H820" s="1"/>
    </row>
    <row r="821" spans="4:8" ht="15.75" customHeight="1" x14ac:dyDescent="0.3">
      <c r="D821" s="1"/>
      <c r="H821" s="1"/>
    </row>
    <row r="822" spans="4:8" ht="15.75" customHeight="1" x14ac:dyDescent="0.3">
      <c r="D822" s="1"/>
      <c r="H822" s="1"/>
    </row>
    <row r="823" spans="4:8" ht="15.75" customHeight="1" x14ac:dyDescent="0.3">
      <c r="D823" s="1"/>
      <c r="H823" s="1"/>
    </row>
    <row r="824" spans="4:8" ht="15.75" customHeight="1" x14ac:dyDescent="0.3">
      <c r="D824" s="1"/>
      <c r="H824" s="1"/>
    </row>
    <row r="825" spans="4:8" ht="15.75" customHeight="1" x14ac:dyDescent="0.3">
      <c r="D825" s="1"/>
      <c r="H825" s="1"/>
    </row>
    <row r="826" spans="4:8" ht="15.75" customHeight="1" x14ac:dyDescent="0.3">
      <c r="D826" s="1"/>
      <c r="H826" s="1"/>
    </row>
    <row r="827" spans="4:8" ht="15.75" customHeight="1" x14ac:dyDescent="0.3">
      <c r="D827" s="1"/>
      <c r="H827" s="1"/>
    </row>
    <row r="828" spans="4:8" ht="15.75" customHeight="1" x14ac:dyDescent="0.3">
      <c r="D828" s="1"/>
      <c r="H828" s="1"/>
    </row>
    <row r="829" spans="4:8" ht="15.75" customHeight="1" x14ac:dyDescent="0.3">
      <c r="D829" s="1"/>
      <c r="H829" s="1"/>
    </row>
    <row r="830" spans="4:8" ht="15.75" customHeight="1" x14ac:dyDescent="0.3">
      <c r="D830" s="1"/>
      <c r="H830" s="1"/>
    </row>
    <row r="831" spans="4:8" ht="15.75" customHeight="1" x14ac:dyDescent="0.3">
      <c r="D831" s="1"/>
      <c r="H831" s="1"/>
    </row>
    <row r="832" spans="4:8" ht="15.75" customHeight="1" x14ac:dyDescent="0.3">
      <c r="D832" s="1"/>
      <c r="H832" s="1"/>
    </row>
    <row r="833" spans="4:8" ht="15.75" customHeight="1" x14ac:dyDescent="0.3">
      <c r="D833" s="1"/>
      <c r="H833" s="1"/>
    </row>
    <row r="834" spans="4:8" ht="15.75" customHeight="1" x14ac:dyDescent="0.3">
      <c r="D834" s="1"/>
      <c r="H834" s="1"/>
    </row>
    <row r="835" spans="4:8" ht="15.75" customHeight="1" x14ac:dyDescent="0.3">
      <c r="D835" s="1"/>
      <c r="H835" s="1"/>
    </row>
    <row r="836" spans="4:8" ht="15.75" customHeight="1" x14ac:dyDescent="0.3">
      <c r="D836" s="1"/>
      <c r="H836" s="1"/>
    </row>
    <row r="837" spans="4:8" ht="15.75" customHeight="1" x14ac:dyDescent="0.3">
      <c r="D837" s="1"/>
      <c r="H837" s="1"/>
    </row>
    <row r="838" spans="4:8" ht="15.75" customHeight="1" x14ac:dyDescent="0.3">
      <c r="D838" s="1"/>
      <c r="H838" s="1"/>
    </row>
    <row r="839" spans="4:8" ht="15.75" customHeight="1" x14ac:dyDescent="0.3">
      <c r="D839" s="1"/>
      <c r="H839" s="1"/>
    </row>
    <row r="840" spans="4:8" ht="15.75" customHeight="1" x14ac:dyDescent="0.3">
      <c r="D840" s="1"/>
      <c r="H840" s="1"/>
    </row>
    <row r="841" spans="4:8" ht="15.75" customHeight="1" x14ac:dyDescent="0.3">
      <c r="D841" s="1"/>
      <c r="H841" s="1"/>
    </row>
    <row r="842" spans="4:8" ht="15.75" customHeight="1" x14ac:dyDescent="0.3">
      <c r="D842" s="1"/>
      <c r="H842" s="1"/>
    </row>
    <row r="843" spans="4:8" ht="15.75" customHeight="1" x14ac:dyDescent="0.3">
      <c r="D843" s="1"/>
      <c r="H843" s="1"/>
    </row>
    <row r="844" spans="4:8" ht="15.75" customHeight="1" x14ac:dyDescent="0.3">
      <c r="D844" s="1"/>
      <c r="H844" s="1"/>
    </row>
    <row r="845" spans="4:8" ht="15.75" customHeight="1" x14ac:dyDescent="0.3">
      <c r="D845" s="1"/>
      <c r="H845" s="1"/>
    </row>
    <row r="846" spans="4:8" ht="15.75" customHeight="1" x14ac:dyDescent="0.3">
      <c r="D846" s="1"/>
      <c r="H846" s="1"/>
    </row>
    <row r="847" spans="4:8" ht="15.75" customHeight="1" x14ac:dyDescent="0.3">
      <c r="D847" s="1"/>
      <c r="H847" s="1"/>
    </row>
    <row r="848" spans="4:8" ht="15.75" customHeight="1" x14ac:dyDescent="0.3">
      <c r="D848" s="1"/>
      <c r="H848" s="1"/>
    </row>
    <row r="849" spans="4:8" ht="15.75" customHeight="1" x14ac:dyDescent="0.3">
      <c r="D849" s="1"/>
      <c r="H849" s="1"/>
    </row>
    <row r="850" spans="4:8" ht="15.75" customHeight="1" x14ac:dyDescent="0.3">
      <c r="D850" s="1"/>
      <c r="H850" s="1"/>
    </row>
    <row r="851" spans="4:8" ht="15.75" customHeight="1" x14ac:dyDescent="0.3">
      <c r="D851" s="1"/>
      <c r="H851" s="1"/>
    </row>
    <row r="852" spans="4:8" ht="15.75" customHeight="1" x14ac:dyDescent="0.3">
      <c r="D852" s="1"/>
      <c r="H852" s="1"/>
    </row>
    <row r="853" spans="4:8" ht="15.75" customHeight="1" x14ac:dyDescent="0.3">
      <c r="D853" s="1"/>
      <c r="H853" s="1"/>
    </row>
    <row r="854" spans="4:8" ht="15.75" customHeight="1" x14ac:dyDescent="0.3">
      <c r="D854" s="1"/>
      <c r="H854" s="1"/>
    </row>
    <row r="855" spans="4:8" ht="15.75" customHeight="1" x14ac:dyDescent="0.3">
      <c r="D855" s="1"/>
      <c r="H855" s="1"/>
    </row>
    <row r="856" spans="4:8" ht="15.75" customHeight="1" x14ac:dyDescent="0.3">
      <c r="D856" s="1"/>
      <c r="H856" s="1"/>
    </row>
    <row r="857" spans="4:8" ht="15.75" customHeight="1" x14ac:dyDescent="0.3">
      <c r="D857" s="1"/>
      <c r="H857" s="1"/>
    </row>
    <row r="858" spans="4:8" ht="15.75" customHeight="1" x14ac:dyDescent="0.3">
      <c r="D858" s="1"/>
      <c r="H858" s="1"/>
    </row>
    <row r="859" spans="4:8" ht="15.75" customHeight="1" x14ac:dyDescent="0.3">
      <c r="D859" s="1"/>
      <c r="H859" s="1"/>
    </row>
    <row r="860" spans="4:8" ht="15.75" customHeight="1" x14ac:dyDescent="0.3">
      <c r="D860" s="1"/>
      <c r="H860" s="1"/>
    </row>
    <row r="861" spans="4:8" ht="15.75" customHeight="1" x14ac:dyDescent="0.3">
      <c r="D861" s="1"/>
      <c r="H861" s="1"/>
    </row>
    <row r="862" spans="4:8" ht="15.75" customHeight="1" x14ac:dyDescent="0.3">
      <c r="D862" s="1"/>
      <c r="H862" s="1"/>
    </row>
    <row r="863" spans="4:8" ht="15.75" customHeight="1" x14ac:dyDescent="0.3">
      <c r="D863" s="1"/>
      <c r="H863" s="1"/>
    </row>
    <row r="864" spans="4:8" ht="15.75" customHeight="1" x14ac:dyDescent="0.3">
      <c r="D864" s="1"/>
      <c r="H864" s="1"/>
    </row>
    <row r="865" spans="4:8" ht="15.75" customHeight="1" x14ac:dyDescent="0.3">
      <c r="D865" s="1"/>
      <c r="H865" s="1"/>
    </row>
    <row r="866" spans="4:8" ht="15.75" customHeight="1" x14ac:dyDescent="0.3">
      <c r="D866" s="1"/>
      <c r="H866" s="1"/>
    </row>
    <row r="867" spans="4:8" ht="15.75" customHeight="1" x14ac:dyDescent="0.3">
      <c r="D867" s="1"/>
      <c r="H867" s="1"/>
    </row>
    <row r="868" spans="4:8" ht="15.75" customHeight="1" x14ac:dyDescent="0.3">
      <c r="D868" s="1"/>
      <c r="H868" s="1"/>
    </row>
    <row r="869" spans="4:8" ht="15.75" customHeight="1" x14ac:dyDescent="0.3">
      <c r="D869" s="1"/>
      <c r="H869" s="1"/>
    </row>
    <row r="870" spans="4:8" ht="15.75" customHeight="1" x14ac:dyDescent="0.3">
      <c r="D870" s="1"/>
      <c r="H870" s="1"/>
    </row>
    <row r="871" spans="4:8" ht="15.75" customHeight="1" x14ac:dyDescent="0.3">
      <c r="D871" s="1"/>
      <c r="H871" s="1"/>
    </row>
    <row r="872" spans="4:8" ht="15.75" customHeight="1" x14ac:dyDescent="0.3">
      <c r="D872" s="1"/>
      <c r="H872" s="1"/>
    </row>
    <row r="873" spans="4:8" ht="15.75" customHeight="1" x14ac:dyDescent="0.3">
      <c r="D873" s="1"/>
      <c r="H873" s="1"/>
    </row>
    <row r="874" spans="4:8" ht="15.75" customHeight="1" x14ac:dyDescent="0.3">
      <c r="D874" s="1"/>
      <c r="H874" s="1"/>
    </row>
    <row r="875" spans="4:8" ht="15.75" customHeight="1" x14ac:dyDescent="0.3">
      <c r="D875" s="1"/>
      <c r="H875" s="1"/>
    </row>
    <row r="876" spans="4:8" ht="15.75" customHeight="1" x14ac:dyDescent="0.3">
      <c r="D876" s="1"/>
      <c r="H876" s="1"/>
    </row>
    <row r="877" spans="4:8" ht="15.75" customHeight="1" x14ac:dyDescent="0.3">
      <c r="D877" s="1"/>
      <c r="H877" s="1"/>
    </row>
    <row r="878" spans="4:8" ht="15.75" customHeight="1" x14ac:dyDescent="0.3">
      <c r="D878" s="1"/>
      <c r="H878" s="1"/>
    </row>
    <row r="879" spans="4:8" ht="15.75" customHeight="1" x14ac:dyDescent="0.3">
      <c r="D879" s="1"/>
      <c r="H879" s="1"/>
    </row>
    <row r="880" spans="4:8" ht="15.75" customHeight="1" x14ac:dyDescent="0.3">
      <c r="D880" s="1"/>
      <c r="H880" s="1"/>
    </row>
    <row r="881" spans="4:8" ht="15.75" customHeight="1" x14ac:dyDescent="0.3">
      <c r="D881" s="1"/>
      <c r="H881" s="1"/>
    </row>
    <row r="882" spans="4:8" ht="15.75" customHeight="1" x14ac:dyDescent="0.3">
      <c r="D882" s="1"/>
      <c r="H882" s="1"/>
    </row>
    <row r="883" spans="4:8" ht="15.75" customHeight="1" x14ac:dyDescent="0.3">
      <c r="D883" s="1"/>
      <c r="H883" s="1"/>
    </row>
    <row r="884" spans="4:8" ht="15.75" customHeight="1" x14ac:dyDescent="0.3">
      <c r="D884" s="1"/>
      <c r="H884" s="1"/>
    </row>
    <row r="885" spans="4:8" ht="15.75" customHeight="1" x14ac:dyDescent="0.3">
      <c r="D885" s="1"/>
      <c r="H885" s="1"/>
    </row>
    <row r="886" spans="4:8" ht="15.75" customHeight="1" x14ac:dyDescent="0.3">
      <c r="D886" s="1"/>
      <c r="H886" s="1"/>
    </row>
    <row r="887" spans="4:8" ht="15.75" customHeight="1" x14ac:dyDescent="0.3">
      <c r="D887" s="1"/>
      <c r="H887" s="1"/>
    </row>
    <row r="888" spans="4:8" ht="15.75" customHeight="1" x14ac:dyDescent="0.3">
      <c r="D888" s="1"/>
      <c r="H888" s="1"/>
    </row>
    <row r="889" spans="4:8" ht="15.75" customHeight="1" x14ac:dyDescent="0.3">
      <c r="D889" s="1"/>
      <c r="H889" s="1"/>
    </row>
    <row r="890" spans="4:8" ht="15.75" customHeight="1" x14ac:dyDescent="0.3">
      <c r="D890" s="1"/>
      <c r="H890" s="1"/>
    </row>
    <row r="891" spans="4:8" ht="15.75" customHeight="1" x14ac:dyDescent="0.3">
      <c r="D891" s="1"/>
      <c r="H891" s="1"/>
    </row>
    <row r="892" spans="4:8" ht="15.75" customHeight="1" x14ac:dyDescent="0.3">
      <c r="D892" s="1"/>
      <c r="H892" s="1"/>
    </row>
    <row r="893" spans="4:8" ht="15.75" customHeight="1" x14ac:dyDescent="0.3">
      <c r="D893" s="1"/>
      <c r="H893" s="1"/>
    </row>
    <row r="894" spans="4:8" ht="15.75" customHeight="1" x14ac:dyDescent="0.3">
      <c r="D894" s="1"/>
      <c r="H894" s="1"/>
    </row>
    <row r="895" spans="4:8" ht="15.75" customHeight="1" x14ac:dyDescent="0.3">
      <c r="D895" s="1"/>
      <c r="H895" s="1"/>
    </row>
    <row r="896" spans="4:8" ht="15.75" customHeight="1" x14ac:dyDescent="0.3">
      <c r="D896" s="1"/>
      <c r="H896" s="1"/>
    </row>
    <row r="897" spans="4:8" ht="15.75" customHeight="1" x14ac:dyDescent="0.3">
      <c r="D897" s="1"/>
      <c r="H897" s="1"/>
    </row>
    <row r="898" spans="4:8" ht="15.75" customHeight="1" x14ac:dyDescent="0.3">
      <c r="D898" s="1"/>
      <c r="H898" s="1"/>
    </row>
    <row r="899" spans="4:8" ht="15.75" customHeight="1" x14ac:dyDescent="0.3">
      <c r="D899" s="1"/>
      <c r="H899" s="1"/>
    </row>
    <row r="900" spans="4:8" ht="15.75" customHeight="1" x14ac:dyDescent="0.3">
      <c r="D900" s="1"/>
      <c r="H900" s="1"/>
    </row>
    <row r="901" spans="4:8" ht="15.75" customHeight="1" x14ac:dyDescent="0.3">
      <c r="D901" s="1"/>
      <c r="H901" s="1"/>
    </row>
    <row r="902" spans="4:8" ht="15.75" customHeight="1" x14ac:dyDescent="0.3">
      <c r="D902" s="1"/>
      <c r="H902" s="1"/>
    </row>
    <row r="903" spans="4:8" ht="15.75" customHeight="1" x14ac:dyDescent="0.3">
      <c r="D903" s="1"/>
      <c r="H903" s="1"/>
    </row>
    <row r="904" spans="4:8" ht="15.75" customHeight="1" x14ac:dyDescent="0.3">
      <c r="D904" s="1"/>
      <c r="H904" s="1"/>
    </row>
    <row r="905" spans="4:8" ht="15.75" customHeight="1" x14ac:dyDescent="0.3">
      <c r="D905" s="1"/>
      <c r="H905" s="1"/>
    </row>
    <row r="906" spans="4:8" ht="15.75" customHeight="1" x14ac:dyDescent="0.3">
      <c r="D906" s="1"/>
      <c r="H906" s="1"/>
    </row>
    <row r="907" spans="4:8" ht="15.75" customHeight="1" x14ac:dyDescent="0.3">
      <c r="D907" s="1"/>
      <c r="H907" s="1"/>
    </row>
    <row r="908" spans="4:8" ht="15.75" customHeight="1" x14ac:dyDescent="0.3">
      <c r="D908" s="1"/>
      <c r="H908" s="1"/>
    </row>
    <row r="909" spans="4:8" ht="15.75" customHeight="1" x14ac:dyDescent="0.3">
      <c r="D909" s="1"/>
      <c r="H909" s="1"/>
    </row>
    <row r="910" spans="4:8" ht="15.75" customHeight="1" x14ac:dyDescent="0.3">
      <c r="D910" s="1"/>
      <c r="H910" s="1"/>
    </row>
    <row r="911" spans="4:8" ht="15.75" customHeight="1" x14ac:dyDescent="0.3">
      <c r="D911" s="1"/>
      <c r="H911" s="1"/>
    </row>
    <row r="912" spans="4:8" ht="15.75" customHeight="1" x14ac:dyDescent="0.3">
      <c r="D912" s="1"/>
      <c r="H912" s="1"/>
    </row>
    <row r="913" spans="4:8" ht="15.75" customHeight="1" x14ac:dyDescent="0.3">
      <c r="D913" s="1"/>
      <c r="H913" s="1"/>
    </row>
    <row r="914" spans="4:8" ht="15.75" customHeight="1" x14ac:dyDescent="0.3">
      <c r="D914" s="1"/>
      <c r="H914" s="1"/>
    </row>
    <row r="915" spans="4:8" ht="15.75" customHeight="1" x14ac:dyDescent="0.3">
      <c r="D915" s="1"/>
      <c r="H915" s="1"/>
    </row>
    <row r="916" spans="4:8" ht="15.75" customHeight="1" x14ac:dyDescent="0.3">
      <c r="D916" s="1"/>
      <c r="H916" s="1"/>
    </row>
    <row r="917" spans="4:8" ht="15.75" customHeight="1" x14ac:dyDescent="0.3">
      <c r="D917" s="1"/>
      <c r="H917" s="1"/>
    </row>
    <row r="918" spans="4:8" ht="15.75" customHeight="1" x14ac:dyDescent="0.3">
      <c r="D918" s="1"/>
      <c r="H918" s="1"/>
    </row>
    <row r="919" spans="4:8" ht="15.75" customHeight="1" x14ac:dyDescent="0.3">
      <c r="D919" s="1"/>
      <c r="H919" s="1"/>
    </row>
    <row r="920" spans="4:8" ht="15.75" customHeight="1" x14ac:dyDescent="0.3">
      <c r="D920" s="1"/>
      <c r="H920" s="1"/>
    </row>
    <row r="921" spans="4:8" ht="15.75" customHeight="1" x14ac:dyDescent="0.3">
      <c r="D921" s="1"/>
      <c r="H921" s="1"/>
    </row>
    <row r="922" spans="4:8" ht="15.75" customHeight="1" x14ac:dyDescent="0.3">
      <c r="D922" s="1"/>
      <c r="H922" s="1"/>
    </row>
    <row r="923" spans="4:8" ht="15.75" customHeight="1" x14ac:dyDescent="0.3">
      <c r="D923" s="1"/>
      <c r="H923" s="1"/>
    </row>
    <row r="924" spans="4:8" ht="15.75" customHeight="1" x14ac:dyDescent="0.3">
      <c r="D924" s="1"/>
      <c r="H924" s="1"/>
    </row>
    <row r="925" spans="4:8" ht="15.75" customHeight="1" x14ac:dyDescent="0.3">
      <c r="D925" s="1"/>
      <c r="H925" s="1"/>
    </row>
    <row r="926" spans="4:8" ht="15.75" customHeight="1" x14ac:dyDescent="0.3">
      <c r="D926" s="1"/>
      <c r="H926" s="1"/>
    </row>
    <row r="927" spans="4:8" ht="15.75" customHeight="1" x14ac:dyDescent="0.3">
      <c r="D927" s="1"/>
      <c r="H927" s="1"/>
    </row>
    <row r="928" spans="4:8" ht="15.75" customHeight="1" x14ac:dyDescent="0.3">
      <c r="D928" s="1"/>
      <c r="H928" s="1"/>
    </row>
    <row r="929" spans="4:8" ht="15.75" customHeight="1" x14ac:dyDescent="0.3">
      <c r="D929" s="1"/>
      <c r="H929" s="1"/>
    </row>
    <row r="930" spans="4:8" ht="15.75" customHeight="1" x14ac:dyDescent="0.3">
      <c r="D930" s="1"/>
      <c r="H930" s="1"/>
    </row>
    <row r="931" spans="4:8" ht="15.75" customHeight="1" x14ac:dyDescent="0.3">
      <c r="D931" s="1"/>
      <c r="H931" s="1"/>
    </row>
    <row r="932" spans="4:8" ht="15.75" customHeight="1" x14ac:dyDescent="0.3">
      <c r="D932" s="1"/>
      <c r="H932" s="1"/>
    </row>
    <row r="933" spans="4:8" ht="15.75" customHeight="1" x14ac:dyDescent="0.3">
      <c r="D933" s="1"/>
      <c r="H933" s="1"/>
    </row>
    <row r="934" spans="4:8" ht="15.75" customHeight="1" x14ac:dyDescent="0.3">
      <c r="D934" s="1"/>
      <c r="H934" s="1"/>
    </row>
    <row r="935" spans="4:8" ht="15.75" customHeight="1" x14ac:dyDescent="0.3">
      <c r="D935" s="1"/>
      <c r="H935" s="1"/>
    </row>
    <row r="936" spans="4:8" ht="15.75" customHeight="1" x14ac:dyDescent="0.3">
      <c r="D936" s="1"/>
      <c r="H936" s="1"/>
    </row>
    <row r="937" spans="4:8" ht="15.75" customHeight="1" x14ac:dyDescent="0.3">
      <c r="D937" s="1"/>
      <c r="H937" s="1"/>
    </row>
    <row r="938" spans="4:8" ht="15.75" customHeight="1" x14ac:dyDescent="0.3">
      <c r="D938" s="1"/>
      <c r="H938" s="1"/>
    </row>
    <row r="939" spans="4:8" ht="15.75" customHeight="1" x14ac:dyDescent="0.3">
      <c r="D939" s="1"/>
      <c r="H939" s="1"/>
    </row>
    <row r="940" spans="4:8" ht="15.75" customHeight="1" x14ac:dyDescent="0.3">
      <c r="D940" s="1"/>
      <c r="H940" s="1"/>
    </row>
    <row r="941" spans="4:8" ht="15.75" customHeight="1" x14ac:dyDescent="0.3">
      <c r="D941" s="1"/>
      <c r="H941" s="1"/>
    </row>
    <row r="942" spans="4:8" ht="15.75" customHeight="1" x14ac:dyDescent="0.3">
      <c r="D942" s="1"/>
      <c r="H942" s="1"/>
    </row>
    <row r="943" spans="4:8" ht="15.75" customHeight="1" x14ac:dyDescent="0.3">
      <c r="D943" s="1"/>
      <c r="H943" s="1"/>
    </row>
    <row r="944" spans="4:8" ht="15.75" customHeight="1" x14ac:dyDescent="0.3">
      <c r="D944" s="1"/>
      <c r="H944" s="1"/>
    </row>
    <row r="945" spans="4:8" ht="15.75" customHeight="1" x14ac:dyDescent="0.3">
      <c r="D945" s="1"/>
      <c r="H945" s="1"/>
    </row>
    <row r="946" spans="4:8" ht="15.75" customHeight="1" x14ac:dyDescent="0.3">
      <c r="D946" s="1"/>
      <c r="H946" s="1"/>
    </row>
    <row r="947" spans="4:8" ht="15.75" customHeight="1" x14ac:dyDescent="0.3">
      <c r="D947" s="1"/>
      <c r="H947" s="1"/>
    </row>
    <row r="948" spans="4:8" ht="15.75" customHeight="1" x14ac:dyDescent="0.3">
      <c r="D948" s="1"/>
      <c r="H948" s="1"/>
    </row>
    <row r="949" spans="4:8" ht="15.75" customHeight="1" x14ac:dyDescent="0.3">
      <c r="D949" s="1"/>
      <c r="H949" s="1"/>
    </row>
    <row r="950" spans="4:8" ht="15.75" customHeight="1" x14ac:dyDescent="0.3">
      <c r="D950" s="1"/>
      <c r="H950" s="1"/>
    </row>
    <row r="951" spans="4:8" ht="15.75" customHeight="1" x14ac:dyDescent="0.3">
      <c r="D951" s="1"/>
      <c r="H951" s="1"/>
    </row>
    <row r="952" spans="4:8" ht="15.75" customHeight="1" x14ac:dyDescent="0.3">
      <c r="D952" s="1"/>
      <c r="H952" s="1"/>
    </row>
    <row r="953" spans="4:8" ht="15.75" customHeight="1" x14ac:dyDescent="0.3">
      <c r="D953" s="1"/>
      <c r="H953" s="1"/>
    </row>
    <row r="954" spans="4:8" ht="15.75" customHeight="1" x14ac:dyDescent="0.3">
      <c r="D954" s="1"/>
      <c r="H954" s="1"/>
    </row>
    <row r="955" spans="4:8" ht="15.75" customHeight="1" x14ac:dyDescent="0.3">
      <c r="D955" s="1"/>
      <c r="H955" s="1"/>
    </row>
    <row r="956" spans="4:8" ht="15.75" customHeight="1" x14ac:dyDescent="0.3">
      <c r="D956" s="1"/>
      <c r="H956" s="1"/>
    </row>
    <row r="957" spans="4:8" ht="15.75" customHeight="1" x14ac:dyDescent="0.3">
      <c r="D957" s="1"/>
      <c r="H957" s="1"/>
    </row>
    <row r="958" spans="4:8" ht="15.75" customHeight="1" x14ac:dyDescent="0.3">
      <c r="D958" s="1"/>
      <c r="H958" s="1"/>
    </row>
    <row r="959" spans="4:8" ht="15.75" customHeight="1" x14ac:dyDescent="0.3">
      <c r="D959" s="1"/>
      <c r="H959" s="1"/>
    </row>
    <row r="960" spans="4:8" ht="15.75" customHeight="1" x14ac:dyDescent="0.3">
      <c r="D960" s="1"/>
      <c r="H960" s="1"/>
    </row>
    <row r="961" spans="4:8" ht="15.75" customHeight="1" x14ac:dyDescent="0.3">
      <c r="D961" s="1"/>
      <c r="H961" s="1"/>
    </row>
    <row r="962" spans="4:8" ht="15.75" customHeight="1" x14ac:dyDescent="0.3">
      <c r="D962" s="1"/>
      <c r="H962" s="1"/>
    </row>
    <row r="963" spans="4:8" ht="15.75" customHeight="1" x14ac:dyDescent="0.3">
      <c r="D963" s="1"/>
      <c r="H963" s="1"/>
    </row>
    <row r="964" spans="4:8" ht="15.75" customHeight="1" x14ac:dyDescent="0.3">
      <c r="D964" s="1"/>
      <c r="H964" s="1"/>
    </row>
    <row r="965" spans="4:8" ht="15.75" customHeight="1" x14ac:dyDescent="0.3">
      <c r="D965" s="1"/>
      <c r="H965" s="1"/>
    </row>
    <row r="966" spans="4:8" ht="15.75" customHeight="1" x14ac:dyDescent="0.3">
      <c r="D966" s="1"/>
      <c r="H966" s="1"/>
    </row>
    <row r="967" spans="4:8" ht="15.75" customHeight="1" x14ac:dyDescent="0.3">
      <c r="D967" s="1"/>
      <c r="H967" s="1"/>
    </row>
    <row r="968" spans="4:8" ht="15.75" customHeight="1" x14ac:dyDescent="0.3">
      <c r="D968" s="1"/>
      <c r="H968" s="1"/>
    </row>
    <row r="969" spans="4:8" ht="15.75" customHeight="1" x14ac:dyDescent="0.3">
      <c r="D969" s="1"/>
      <c r="H969" s="1"/>
    </row>
    <row r="970" spans="4:8" ht="15.75" customHeight="1" x14ac:dyDescent="0.3">
      <c r="D970" s="1"/>
      <c r="H970" s="1"/>
    </row>
    <row r="971" spans="4:8" ht="15.75" customHeight="1" x14ac:dyDescent="0.3">
      <c r="D971" s="1"/>
      <c r="H971" s="1"/>
    </row>
    <row r="972" spans="4:8" ht="15.75" customHeight="1" x14ac:dyDescent="0.3">
      <c r="D972" s="1"/>
      <c r="H972" s="1"/>
    </row>
    <row r="973" spans="4:8" ht="15.75" customHeight="1" x14ac:dyDescent="0.3">
      <c r="D973" s="1"/>
      <c r="H973" s="1"/>
    </row>
    <row r="974" spans="4:8" ht="15.75" customHeight="1" x14ac:dyDescent="0.3">
      <c r="D974" s="1"/>
      <c r="H974" s="1"/>
    </row>
    <row r="975" spans="4:8" ht="15.75" customHeight="1" x14ac:dyDescent="0.3">
      <c r="D975" s="1"/>
      <c r="H975" s="1"/>
    </row>
    <row r="976" spans="4:8" ht="15.75" customHeight="1" x14ac:dyDescent="0.3">
      <c r="D976" s="1"/>
      <c r="H976" s="1"/>
    </row>
    <row r="977" spans="4:8" ht="15.75" customHeight="1" x14ac:dyDescent="0.3">
      <c r="D977" s="1"/>
      <c r="H977" s="1"/>
    </row>
    <row r="978" spans="4:8" ht="15.75" customHeight="1" x14ac:dyDescent="0.3">
      <c r="D978" s="1"/>
      <c r="H978" s="1"/>
    </row>
    <row r="979" spans="4:8" ht="15.75" customHeight="1" x14ac:dyDescent="0.3">
      <c r="D979" s="1"/>
      <c r="H979" s="1"/>
    </row>
    <row r="980" spans="4:8" ht="15.75" customHeight="1" x14ac:dyDescent="0.3">
      <c r="D980" s="1"/>
      <c r="H980" s="1"/>
    </row>
    <row r="981" spans="4:8" ht="15.75" customHeight="1" x14ac:dyDescent="0.3">
      <c r="D981" s="1"/>
      <c r="H981" s="1"/>
    </row>
    <row r="982" spans="4:8" ht="15.75" customHeight="1" x14ac:dyDescent="0.3">
      <c r="D982" s="1"/>
      <c r="H982" s="1"/>
    </row>
    <row r="983" spans="4:8" ht="15.75" customHeight="1" x14ac:dyDescent="0.3">
      <c r="D983" s="1"/>
      <c r="H983" s="1"/>
    </row>
    <row r="984" spans="4:8" ht="15.75" customHeight="1" x14ac:dyDescent="0.3">
      <c r="D984" s="1"/>
      <c r="H984" s="1"/>
    </row>
    <row r="985" spans="4:8" ht="15.75" customHeight="1" x14ac:dyDescent="0.3">
      <c r="D985" s="1"/>
      <c r="H985" s="1"/>
    </row>
    <row r="986" spans="4:8" ht="15.75" customHeight="1" x14ac:dyDescent="0.3">
      <c r="D986" s="1"/>
      <c r="H986" s="1"/>
    </row>
    <row r="987" spans="4:8" ht="15.75" customHeight="1" x14ac:dyDescent="0.3">
      <c r="D987" s="1"/>
      <c r="H987" s="1"/>
    </row>
    <row r="988" spans="4:8" ht="15.75" customHeight="1" x14ac:dyDescent="0.3">
      <c r="D988" s="1"/>
      <c r="H988" s="1"/>
    </row>
    <row r="989" spans="4:8" ht="15.75" customHeight="1" x14ac:dyDescent="0.3">
      <c r="D989" s="1"/>
      <c r="H989" s="1"/>
    </row>
    <row r="990" spans="4:8" ht="15.75" customHeight="1" x14ac:dyDescent="0.3">
      <c r="D990" s="1"/>
      <c r="H990" s="1"/>
    </row>
    <row r="991" spans="4:8" ht="15.75" customHeight="1" x14ac:dyDescent="0.3">
      <c r="D991" s="1"/>
      <c r="H991" s="1"/>
    </row>
    <row r="992" spans="4:8" ht="15.75" customHeight="1" x14ac:dyDescent="0.3">
      <c r="D992" s="1"/>
      <c r="H992" s="1"/>
    </row>
    <row r="993" spans="4:8" ht="15.75" customHeight="1" x14ac:dyDescent="0.3">
      <c r="D993" s="1"/>
      <c r="H993" s="1"/>
    </row>
    <row r="994" spans="4:8" ht="15.75" customHeight="1" x14ac:dyDescent="0.3">
      <c r="D994" s="1"/>
      <c r="H994" s="1"/>
    </row>
    <row r="995" spans="4:8" ht="15.75" customHeight="1" x14ac:dyDescent="0.3">
      <c r="D995" s="1"/>
      <c r="H995" s="1"/>
    </row>
    <row r="996" spans="4:8" ht="15.75" customHeight="1" x14ac:dyDescent="0.3">
      <c r="D996" s="1"/>
      <c r="H996" s="1"/>
    </row>
    <row r="997" spans="4:8" ht="15.75" customHeight="1" x14ac:dyDescent="0.3">
      <c r="D997" s="1"/>
      <c r="H997" s="1"/>
    </row>
    <row r="998" spans="4:8" ht="15.75" customHeight="1" x14ac:dyDescent="0.3">
      <c r="D998" s="1"/>
      <c r="H998" s="1"/>
    </row>
    <row r="999" spans="4:8" ht="15.75" customHeight="1" x14ac:dyDescent="0.3">
      <c r="D999" s="1"/>
      <c r="H999" s="1"/>
    </row>
    <row r="1000" spans="4:8" ht="15.75" customHeight="1" x14ac:dyDescent="0.3">
      <c r="D1000" s="1"/>
      <c r="H1000" s="1"/>
    </row>
    <row r="1001" spans="4:8" ht="15.75" customHeight="1" x14ac:dyDescent="0.3">
      <c r="D1001" s="1"/>
      <c r="H1001" s="1"/>
    </row>
    <row r="1002" spans="4:8" ht="15.75" customHeight="1" x14ac:dyDescent="0.3">
      <c r="D1002" s="1"/>
      <c r="H1002" s="1"/>
    </row>
  </sheetData>
  <sheetProtection formatCells="0"/>
  <mergeCells count="1">
    <mergeCell ref="A16:D16"/>
  </mergeCells>
  <dataValidations count="1">
    <dataValidation type="list" allowBlank="1" showErrorMessage="1" sqref="B20 J39 F39 B39 J20 F20" xr:uid="{00000000-0002-0000-0100-000000000000}">
      <formula1>$A$24:$A$26</formula1>
    </dataValidation>
  </dataValidations>
  <pageMargins left="0.7" right="0.7" top="0.75" bottom="0.75" header="0" footer="0"/>
  <pageSetup orientation="landscape"/>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8658"/>
    <outlinePr summaryBelow="0" summaryRight="0"/>
  </sheetPr>
  <dimension ref="B2:O99"/>
  <sheetViews>
    <sheetView showGridLines="0" zoomScale="78" zoomScaleNormal="78" workbookViewId="0">
      <selection activeCell="C12" sqref="C12"/>
    </sheetView>
  </sheetViews>
  <sheetFormatPr defaultColWidth="11.26953125" defaultRowHeight="15" customHeight="1" x14ac:dyDescent="0.25"/>
  <cols>
    <col min="2" max="2" width="18.26953125" customWidth="1"/>
    <col min="3" max="4" width="14" bestFit="1" customWidth="1"/>
    <col min="5" max="5" width="21.453125" bestFit="1" customWidth="1"/>
    <col min="9" max="9" width="14.26953125" customWidth="1"/>
    <col min="10" max="10" width="14" bestFit="1" customWidth="1"/>
    <col min="11" max="11" width="14.54296875" customWidth="1"/>
    <col min="13" max="13" width="13.1796875" customWidth="1"/>
    <col min="14" max="14" width="13.7265625" bestFit="1" customWidth="1"/>
  </cols>
  <sheetData>
    <row r="2" spans="2:15" ht="23.4" x14ac:dyDescent="0.45">
      <c r="B2" s="2" t="s">
        <v>404</v>
      </c>
      <c r="C2" s="1"/>
      <c r="D2" s="1"/>
      <c r="H2" s="281"/>
    </row>
    <row r="3" spans="2:15" ht="15.6" x14ac:dyDescent="0.3">
      <c r="B3" s="1"/>
      <c r="C3" s="1"/>
      <c r="D3" s="1"/>
    </row>
    <row r="4" spans="2:15" ht="15.6" x14ac:dyDescent="0.3">
      <c r="B4" s="8" t="s">
        <v>27</v>
      </c>
      <c r="C4" s="8"/>
      <c r="D4" s="236">
        <f>Invoer!C33</f>
        <v>1</v>
      </c>
      <c r="J4" s="281"/>
    </row>
    <row r="5" spans="2:15" ht="15.6" x14ac:dyDescent="0.3">
      <c r="B5" s="8" t="s">
        <v>28</v>
      </c>
      <c r="C5" s="8"/>
      <c r="D5" s="236">
        <f>Invoer!C34</f>
        <v>1</v>
      </c>
    </row>
    <row r="6" spans="2:15" ht="15" customHeight="1" x14ac:dyDescent="0.25">
      <c r="L6" s="282"/>
    </row>
    <row r="7" spans="2:15" x14ac:dyDescent="0.25"/>
    <row r="8" spans="2:15" ht="20.399999999999999" thickBot="1" x14ac:dyDescent="0.45">
      <c r="B8" s="5" t="s">
        <v>395</v>
      </c>
      <c r="C8" s="5"/>
      <c r="D8" s="5"/>
      <c r="E8" s="5"/>
      <c r="G8" s="5" t="s">
        <v>396</v>
      </c>
      <c r="H8" s="5"/>
      <c r="I8" s="5"/>
      <c r="J8" s="5"/>
      <c r="K8" s="5"/>
      <c r="L8" s="5"/>
      <c r="M8" s="5"/>
    </row>
    <row r="9" spans="2:15" ht="16.2" thickTop="1" x14ac:dyDescent="0.3">
      <c r="B9" s="1"/>
      <c r="C9" s="1"/>
      <c r="D9" s="1"/>
      <c r="E9" s="1"/>
      <c r="F9" s="1"/>
      <c r="G9" s="1"/>
      <c r="H9" s="1"/>
      <c r="I9" s="1"/>
      <c r="J9" s="1"/>
      <c r="K9" s="1"/>
      <c r="L9" s="1"/>
      <c r="M9" s="1"/>
    </row>
    <row r="10" spans="2:15" ht="18" thickBot="1" x14ac:dyDescent="0.4">
      <c r="B10" s="10" t="s">
        <v>216</v>
      </c>
      <c r="C10" s="201"/>
      <c r="D10" s="10"/>
      <c r="E10" s="10"/>
      <c r="F10" s="1"/>
      <c r="G10" s="10" t="s">
        <v>309</v>
      </c>
      <c r="H10" s="10"/>
      <c r="I10" s="10"/>
      <c r="J10" s="10"/>
      <c r="K10" s="10"/>
      <c r="L10" s="10"/>
      <c r="M10" s="10"/>
    </row>
    <row r="11" spans="2:15" ht="16.8" thickTop="1" thickBot="1" x14ac:dyDescent="0.35">
      <c r="B11" s="1"/>
      <c r="C11" s="11" t="s">
        <v>43</v>
      </c>
      <c r="D11" s="11" t="s">
        <v>2</v>
      </c>
      <c r="E11" s="11" t="s">
        <v>3</v>
      </c>
      <c r="F11" s="1"/>
      <c r="G11" s="1"/>
      <c r="H11" s="1"/>
      <c r="I11" s="11" t="s">
        <v>43</v>
      </c>
      <c r="J11" s="11" t="s">
        <v>2</v>
      </c>
      <c r="K11" s="11" t="s">
        <v>3</v>
      </c>
      <c r="L11" s="11" t="s">
        <v>310</v>
      </c>
      <c r="M11" s="11" t="s">
        <v>311</v>
      </c>
    </row>
    <row r="12" spans="2:15" ht="15.6" x14ac:dyDescent="0.3">
      <c r="B12" s="14" t="s">
        <v>394</v>
      </c>
      <c r="C12" s="202">
        <f>'Aanvullende resultaten'!C7</f>
        <v>0</v>
      </c>
      <c r="D12" s="202">
        <f>'Aanvullende resultaten'!D7</f>
        <v>0</v>
      </c>
      <c r="E12" s="202">
        <f>'Aanvullende resultaten'!E7</f>
        <v>0</v>
      </c>
      <c r="F12" s="1"/>
      <c r="G12" s="14" t="s">
        <v>313</v>
      </c>
      <c r="H12" s="1"/>
      <c r="I12" s="203">
        <f>'CALC_Value case'!CZ28</f>
        <v>0</v>
      </c>
      <c r="J12" s="203">
        <f>'CALC_Value case'!CZ131</f>
        <v>0</v>
      </c>
      <c r="K12" s="203">
        <f>'CALC_Value case'!CZ240</f>
        <v>0</v>
      </c>
      <c r="L12" s="204">
        <f>I12-J12</f>
        <v>0</v>
      </c>
      <c r="M12" s="204">
        <f>I12-K12</f>
        <v>0</v>
      </c>
    </row>
    <row r="13" spans="2:15" ht="15.6" x14ac:dyDescent="0.3">
      <c r="B13" s="14" t="s">
        <v>281</v>
      </c>
      <c r="C13" s="202">
        <f>'Aanvullende resultaten'!C8</f>
        <v>0</v>
      </c>
      <c r="D13" s="202">
        <f>'Aanvullende resultaten'!D8</f>
        <v>0</v>
      </c>
      <c r="E13" s="202">
        <f>'Aanvullende resultaten'!E8</f>
        <v>0</v>
      </c>
      <c r="F13" s="1"/>
      <c r="G13" s="24" t="s">
        <v>314</v>
      </c>
      <c r="H13" s="1"/>
      <c r="I13" s="205">
        <f>IF(C55&gt;0,I12/'Dashboard resultaten'!C55,0)</f>
        <v>0</v>
      </c>
      <c r="J13" s="205">
        <f>IF(D55&gt;0,J12/'Dashboard resultaten'!D55,0)</f>
        <v>0</v>
      </c>
      <c r="K13" s="205">
        <f>IF(E55&gt;0,K12/'Dashboard resultaten'!E55,0)</f>
        <v>0</v>
      </c>
      <c r="L13" s="206">
        <f>I13-J13</f>
        <v>0</v>
      </c>
      <c r="M13" s="206">
        <f>I13-K13</f>
        <v>0</v>
      </c>
      <c r="O13" s="1"/>
    </row>
    <row r="14" spans="2:15" ht="15.6" x14ac:dyDescent="0.3">
      <c r="B14" s="1"/>
      <c r="C14" s="280"/>
      <c r="D14" s="1"/>
      <c r="E14" s="1"/>
      <c r="F14" s="280"/>
      <c r="G14" s="14" t="s">
        <v>315</v>
      </c>
      <c r="H14" s="1"/>
      <c r="I14" s="202">
        <f>'CALC_Value case'!CZ31</f>
        <v>0</v>
      </c>
      <c r="J14" s="202">
        <f>'CALC_Value case'!CZ134</f>
        <v>0</v>
      </c>
      <c r="K14" s="202">
        <f>'CALC_Value case'!CZ243</f>
        <v>0</v>
      </c>
      <c r="L14" s="207">
        <f>I14-J14</f>
        <v>0</v>
      </c>
      <c r="M14" s="207">
        <f>I14-K14</f>
        <v>0</v>
      </c>
      <c r="O14" s="1"/>
    </row>
    <row r="15" spans="2:15" ht="16.2" thickBot="1" x14ac:dyDescent="0.35">
      <c r="B15" s="1"/>
      <c r="C15" s="11"/>
      <c r="D15" s="11" t="s">
        <v>316</v>
      </c>
      <c r="E15" s="11" t="s">
        <v>317</v>
      </c>
      <c r="F15" s="280"/>
      <c r="G15" s="24" t="s">
        <v>314</v>
      </c>
      <c r="H15" s="1"/>
      <c r="I15" s="202">
        <f>IF(C55&gt;0,I14/'Dashboard resultaten'!C55,0)</f>
        <v>0</v>
      </c>
      <c r="J15" s="202">
        <f>IF(D55&gt;0,J14/'Dashboard resultaten'!D55,0)</f>
        <v>0</v>
      </c>
      <c r="K15" s="202">
        <f>IF(E55&gt;0,K14/'Dashboard resultaten'!E55,0)</f>
        <v>0</v>
      </c>
      <c r="L15" s="207">
        <f>I15-J15</f>
        <v>0</v>
      </c>
      <c r="M15" s="207">
        <f>I15-K15</f>
        <v>0</v>
      </c>
      <c r="O15" s="1"/>
    </row>
    <row r="16" spans="2:15" ht="15.6" x14ac:dyDescent="0.3">
      <c r="B16" s="14" t="s">
        <v>318</v>
      </c>
      <c r="C16" s="1"/>
      <c r="D16" s="202">
        <f>D12-C12</f>
        <v>0</v>
      </c>
      <c r="E16" s="202">
        <f>E12-C12</f>
        <v>0</v>
      </c>
      <c r="F16" s="1"/>
      <c r="G16" s="14"/>
      <c r="H16" s="1"/>
      <c r="I16" s="1"/>
      <c r="J16" s="1"/>
      <c r="K16" s="1"/>
      <c r="L16" s="1"/>
      <c r="M16" s="1"/>
      <c r="O16" s="1"/>
    </row>
    <row r="17" spans="2:15" ht="15.6" x14ac:dyDescent="0.3">
      <c r="B17" s="1"/>
      <c r="C17" s="1"/>
      <c r="D17" s="208">
        <f>IF(D16&lt;&gt;0,(D12-C12)/C12,0)</f>
        <v>0</v>
      </c>
      <c r="E17" s="208">
        <f>IF(E16&lt;&gt;0,(E12-C12)/C12,0)</f>
        <v>0</v>
      </c>
      <c r="F17" s="280"/>
      <c r="G17" s="14" t="s">
        <v>319</v>
      </c>
      <c r="H17" s="1"/>
      <c r="I17" s="203">
        <f>'CALC_Value case'!DC28</f>
        <v>0</v>
      </c>
      <c r="J17" s="203">
        <f>'CALC_Value case'!DC131</f>
        <v>0</v>
      </c>
      <c r="K17" s="203">
        <f>'CALC_Value case'!DC240</f>
        <v>0</v>
      </c>
      <c r="L17" s="204">
        <f>J17-I17</f>
        <v>0</v>
      </c>
      <c r="M17" s="204">
        <f>K17-I17</f>
        <v>0</v>
      </c>
      <c r="O17" s="1"/>
    </row>
    <row r="18" spans="2:15" ht="15.6" x14ac:dyDescent="0.3">
      <c r="F18" s="279"/>
      <c r="G18" s="209" t="s">
        <v>314</v>
      </c>
      <c r="H18" s="1"/>
      <c r="I18" s="205">
        <f>IF(C55&gt;0,I17/'Dashboard resultaten'!C55,0)</f>
        <v>0</v>
      </c>
      <c r="J18" s="205">
        <f>IF(D55&gt;0,J17/'Dashboard resultaten'!D55,0)</f>
        <v>0</v>
      </c>
      <c r="K18" s="205">
        <f>IF(E55&gt;0,K17/'Dashboard resultaten'!E55,0)</f>
        <v>0</v>
      </c>
      <c r="L18" s="206">
        <f>J18-I18</f>
        <v>0</v>
      </c>
      <c r="M18" s="206">
        <f>K18-I18</f>
        <v>0</v>
      </c>
      <c r="O18" s="1"/>
    </row>
    <row r="19" spans="2:15" ht="18" thickBot="1" x14ac:dyDescent="0.4">
      <c r="B19" s="269" t="s">
        <v>552</v>
      </c>
      <c r="C19" s="269"/>
      <c r="D19" s="269"/>
      <c r="E19" s="269"/>
      <c r="G19" s="14" t="s">
        <v>320</v>
      </c>
      <c r="H19" s="1"/>
      <c r="I19" s="202">
        <f>'CALC_Value case'!DC31</f>
        <v>0</v>
      </c>
      <c r="J19" s="202">
        <f>'CALC_Value case'!DC134</f>
        <v>0</v>
      </c>
      <c r="K19" s="202">
        <f>'CALC_Value case'!DC243</f>
        <v>0</v>
      </c>
      <c r="L19" s="207">
        <f>J19-I19</f>
        <v>0</v>
      </c>
      <c r="M19" s="207">
        <f>K19-I19</f>
        <v>0</v>
      </c>
      <c r="O19" s="1"/>
    </row>
    <row r="20" spans="2:15" ht="15" customHeight="1" thickTop="1" thickBot="1" x14ac:dyDescent="0.35">
      <c r="B20" s="270"/>
      <c r="C20" s="11" t="s">
        <v>43</v>
      </c>
      <c r="D20" s="11" t="s">
        <v>2</v>
      </c>
      <c r="E20" s="11" t="s">
        <v>3</v>
      </c>
      <c r="G20" s="209" t="s">
        <v>314</v>
      </c>
      <c r="H20" s="1"/>
      <c r="I20" s="202">
        <f>IF(C55&gt;0,I19/'Dashboard resultaten'!C55,0)</f>
        <v>0</v>
      </c>
      <c r="J20" s="202">
        <f>IF(D55&gt;0,J19/'Dashboard resultaten'!D55,0)</f>
        <v>0</v>
      </c>
      <c r="K20" s="202">
        <f>IF(E55&gt;0,K19/'Dashboard resultaten'!E55,0)</f>
        <v>0</v>
      </c>
      <c r="L20" s="207">
        <f>J20-I20</f>
        <v>0</v>
      </c>
      <c r="M20" s="207">
        <f>K20-I20</f>
        <v>0</v>
      </c>
      <c r="O20" s="1"/>
    </row>
    <row r="21" spans="2:15" ht="15.6" x14ac:dyDescent="0.3">
      <c r="B21" s="265" t="s">
        <v>312</v>
      </c>
      <c r="C21" s="283">
        <f>C12+I20</f>
        <v>0</v>
      </c>
      <c r="D21" s="271">
        <f>D12+J20</f>
        <v>0</v>
      </c>
      <c r="E21" s="271">
        <f>E12+K20</f>
        <v>0</v>
      </c>
      <c r="O21" s="1"/>
    </row>
    <row r="22" spans="2:15" ht="15.6" x14ac:dyDescent="0.3">
      <c r="B22" s="265" t="s">
        <v>281</v>
      </c>
      <c r="C22" s="272">
        <f>C21*C55</f>
        <v>0</v>
      </c>
      <c r="D22" s="272">
        <f>D21*D55</f>
        <v>0</v>
      </c>
      <c r="E22" s="272">
        <f>E21*E55</f>
        <v>0</v>
      </c>
      <c r="G22" s="14" t="s">
        <v>380</v>
      </c>
      <c r="H22" s="1"/>
      <c r="I22" s="178">
        <f t="shared" ref="I22:K24" si="0">I12-I17</f>
        <v>0</v>
      </c>
      <c r="J22" s="178">
        <f t="shared" si="0"/>
        <v>0</v>
      </c>
      <c r="K22" s="178">
        <f t="shared" si="0"/>
        <v>0</v>
      </c>
      <c r="L22" s="266">
        <f>J22-I22</f>
        <v>0</v>
      </c>
      <c r="M22" s="266">
        <f>K22-I22</f>
        <v>0</v>
      </c>
    </row>
    <row r="23" spans="2:15" ht="15.6" x14ac:dyDescent="0.3">
      <c r="B23" s="14" t="s">
        <v>318</v>
      </c>
      <c r="C23" s="273"/>
      <c r="D23" s="208">
        <f>IF(C21&lt;&gt;0,(D21-C21)/C21,0)</f>
        <v>0</v>
      </c>
      <c r="E23" s="208">
        <f>IF(C21&lt;&gt;0,(E21-C21)/C21,0)</f>
        <v>0</v>
      </c>
      <c r="G23" s="209" t="s">
        <v>314</v>
      </c>
      <c r="I23" s="348">
        <f t="shared" si="0"/>
        <v>0</v>
      </c>
      <c r="J23" s="348">
        <f t="shared" si="0"/>
        <v>0</v>
      </c>
      <c r="K23" s="348">
        <f t="shared" si="0"/>
        <v>0</v>
      </c>
      <c r="L23" s="274">
        <f>J23-I23</f>
        <v>0</v>
      </c>
      <c r="M23" s="206">
        <f>K23-I23</f>
        <v>0</v>
      </c>
    </row>
    <row r="24" spans="2:15" ht="15.6" x14ac:dyDescent="0.3">
      <c r="G24" s="14" t="s">
        <v>320</v>
      </c>
      <c r="H24" s="1"/>
      <c r="I24" s="202">
        <f t="shared" si="0"/>
        <v>0</v>
      </c>
      <c r="J24" s="202">
        <f t="shared" si="0"/>
        <v>0</v>
      </c>
      <c r="K24" s="202">
        <f t="shared" si="0"/>
        <v>0</v>
      </c>
      <c r="L24" s="207">
        <f>J24-I24</f>
        <v>0</v>
      </c>
      <c r="M24" s="207">
        <f>K24-I24</f>
        <v>0</v>
      </c>
    </row>
    <row r="25" spans="2:15" ht="18" thickBot="1" x14ac:dyDescent="0.4">
      <c r="B25" s="269" t="s">
        <v>553</v>
      </c>
      <c r="C25" s="257"/>
      <c r="D25" s="257"/>
      <c r="E25" s="257"/>
      <c r="G25" s="209" t="s">
        <v>314</v>
      </c>
      <c r="H25" s="1"/>
      <c r="I25" s="202">
        <f>IF(C55&gt;0,I24/C55,0)</f>
        <v>0</v>
      </c>
      <c r="J25" s="202">
        <f>IF(D55&gt;0,J24/D55,0)</f>
        <v>0</v>
      </c>
      <c r="K25" s="202">
        <f>IF(E55&gt;0,K24/E55,0)</f>
        <v>0</v>
      </c>
      <c r="L25" s="207">
        <f>J25-I25</f>
        <v>0</v>
      </c>
      <c r="M25" s="207">
        <f>K25-I25</f>
        <v>0</v>
      </c>
    </row>
    <row r="26" spans="2:15" ht="16.8" thickTop="1" thickBot="1" x14ac:dyDescent="0.35">
      <c r="B26" s="270"/>
      <c r="C26" s="11" t="s">
        <v>43</v>
      </c>
      <c r="D26" s="11" t="s">
        <v>2</v>
      </c>
      <c r="E26" s="11" t="s">
        <v>3</v>
      </c>
      <c r="L26" s="275">
        <f>IF(I25&lt;&gt;0,(J25-I25)/I25,0)</f>
        <v>0</v>
      </c>
      <c r="M26" s="275">
        <f>IF(I25&lt;&gt;0,(K25-I25)/I25,0)</f>
        <v>0</v>
      </c>
      <c r="O26" s="1"/>
    </row>
    <row r="27" spans="2:15" ht="15" customHeight="1" x14ac:dyDescent="0.3">
      <c r="B27" s="265" t="s">
        <v>312</v>
      </c>
      <c r="C27" s="202">
        <f>C12+I20</f>
        <v>0</v>
      </c>
      <c r="D27" s="271">
        <f>D12+J20+L15</f>
        <v>0</v>
      </c>
      <c r="E27" s="271">
        <f>E12+K20+M15</f>
        <v>0</v>
      </c>
      <c r="L27" s="1"/>
      <c r="M27" s="1"/>
      <c r="O27" s="1"/>
    </row>
    <row r="28" spans="2:15" ht="15.6" x14ac:dyDescent="0.3">
      <c r="B28" s="265" t="s">
        <v>281</v>
      </c>
      <c r="C28" s="272">
        <f>C27*C55</f>
        <v>0</v>
      </c>
      <c r="D28" s="272">
        <f>D27*D55</f>
        <v>0</v>
      </c>
      <c r="E28" s="272">
        <f>E27*E55</f>
        <v>0</v>
      </c>
      <c r="L28" s="1"/>
      <c r="M28" s="1"/>
      <c r="O28" s="1"/>
    </row>
    <row r="29" spans="2:15" ht="15.6" x14ac:dyDescent="0.3">
      <c r="B29" s="14" t="s">
        <v>318</v>
      </c>
      <c r="C29" s="273"/>
      <c r="D29" s="208">
        <f>IF(C27&lt;&gt;0,(D27-C27)/C27,0)</f>
        <v>0</v>
      </c>
      <c r="E29" s="208">
        <f>IF(C27&lt;&gt;0,(E27-C27)/C27,0)</f>
        <v>0</v>
      </c>
      <c r="L29" s="1"/>
      <c r="M29" s="1"/>
      <c r="O29" s="1"/>
    </row>
    <row r="30" spans="2:15" ht="15.6" x14ac:dyDescent="0.3">
      <c r="L30" s="1"/>
      <c r="M30" s="1"/>
    </row>
    <row r="31" spans="2:15" ht="18" thickBot="1" x14ac:dyDescent="0.4">
      <c r="B31" s="269" t="s">
        <v>551</v>
      </c>
      <c r="C31" s="257"/>
      <c r="D31" s="257"/>
      <c r="E31" s="257"/>
      <c r="G31" s="10" t="s">
        <v>321</v>
      </c>
      <c r="H31" s="10"/>
      <c r="I31" s="10"/>
      <c r="J31" s="10"/>
      <c r="K31" s="10"/>
    </row>
    <row r="32" spans="2:15" ht="16.8" thickTop="1" thickBot="1" x14ac:dyDescent="0.35">
      <c r="B32" s="270"/>
      <c r="C32" s="11" t="s">
        <v>43</v>
      </c>
      <c r="D32" s="11" t="s">
        <v>2</v>
      </c>
      <c r="E32" s="11" t="s">
        <v>3</v>
      </c>
      <c r="G32" s="14" t="s">
        <v>322</v>
      </c>
      <c r="I32" s="11" t="s">
        <v>43</v>
      </c>
      <c r="J32" s="11" t="s">
        <v>2</v>
      </c>
      <c r="K32" s="11" t="s">
        <v>3</v>
      </c>
    </row>
    <row r="33" spans="2:11" ht="15.6" x14ac:dyDescent="0.3">
      <c r="B33" s="265" t="s">
        <v>312</v>
      </c>
      <c r="C33" s="202">
        <f>C12-I15</f>
        <v>0</v>
      </c>
      <c r="D33" s="202">
        <f>D12-J15</f>
        <v>0</v>
      </c>
      <c r="E33" s="202">
        <f>E12-K15</f>
        <v>0</v>
      </c>
      <c r="G33" s="209" t="s">
        <v>323</v>
      </c>
      <c r="I33" s="210">
        <f>'CALC_Value case'!DR26+'CALC_Value case'!DR32</f>
        <v>0</v>
      </c>
      <c r="J33" s="210">
        <f>'CALC_Value case'!DR129+'CALC_Value case'!DR135</f>
        <v>0</v>
      </c>
      <c r="K33" s="210">
        <f>'CALC_Value case'!DR238+'CALC_Value case'!DR244</f>
        <v>0</v>
      </c>
    </row>
    <row r="34" spans="2:11" ht="15.6" x14ac:dyDescent="0.3">
      <c r="B34" s="265" t="s">
        <v>281</v>
      </c>
      <c r="C34" s="272">
        <f>C33*C55</f>
        <v>0</v>
      </c>
      <c r="D34" s="202">
        <f>D33*D55</f>
        <v>0</v>
      </c>
      <c r="E34" s="272">
        <f>E33*E55</f>
        <v>0</v>
      </c>
      <c r="G34" s="209" t="s">
        <v>324</v>
      </c>
      <c r="I34" s="1"/>
      <c r="J34" s="208">
        <f>IF(I33&lt;&gt;0,(J33-I33)/I33,0)</f>
        <v>0</v>
      </c>
      <c r="K34" s="208">
        <f>IF(I33&gt;0,(K33-I33)/I33,0)</f>
        <v>0</v>
      </c>
    </row>
    <row r="35" spans="2:11" ht="15.6" x14ac:dyDescent="0.3">
      <c r="B35" s="14" t="s">
        <v>318</v>
      </c>
      <c r="C35" s="273"/>
      <c r="D35" s="208">
        <f>IF(C33&lt;&gt;0,(D33-C33)/C33,0)</f>
        <v>0</v>
      </c>
      <c r="E35" s="208">
        <f>IF(C33&lt;&gt;0,(E33-C33)/C33,0)</f>
        <v>0</v>
      </c>
    </row>
    <row r="36" spans="2:11" x14ac:dyDescent="0.25"/>
    <row r="37" spans="2:11" ht="16.2" thickBot="1" x14ac:dyDescent="0.35">
      <c r="B37" s="265" t="s">
        <v>379</v>
      </c>
      <c r="C37" s="262">
        <f>Milieuvariabelen!B129</f>
        <v>67.5</v>
      </c>
    </row>
    <row r="38" spans="2:11" ht="15" customHeight="1" thickTop="1" x14ac:dyDescent="0.25"/>
    <row r="41" spans="2:11" ht="20.399999999999999" thickBot="1" x14ac:dyDescent="0.45">
      <c r="B41" s="5" t="s">
        <v>413</v>
      </c>
      <c r="C41" s="5"/>
      <c r="D41" s="5"/>
      <c r="E41" s="5"/>
      <c r="F41" s="5"/>
    </row>
    <row r="42" spans="2:11" ht="16.2" thickTop="1" x14ac:dyDescent="0.3">
      <c r="B42" s="1"/>
      <c r="C42" s="1"/>
      <c r="D42" s="1"/>
      <c r="E42" s="1"/>
      <c r="F42" s="1"/>
    </row>
    <row r="43" spans="2:11" ht="16.2" thickBot="1" x14ac:dyDescent="0.35">
      <c r="B43" s="11" t="s">
        <v>325</v>
      </c>
      <c r="C43" s="11" t="s">
        <v>43</v>
      </c>
      <c r="D43" s="11" t="s">
        <v>2</v>
      </c>
      <c r="E43" s="11" t="s">
        <v>3</v>
      </c>
    </row>
    <row r="44" spans="2:11" ht="15.6" x14ac:dyDescent="0.3">
      <c r="B44" s="14" t="s">
        <v>326</v>
      </c>
      <c r="C44" s="211">
        <f>'Aanvullende resultaten'!C15</f>
        <v>0</v>
      </c>
      <c r="D44" s="211">
        <f>'Aanvullende resultaten'!D15</f>
        <v>0</v>
      </c>
      <c r="E44" s="211">
        <f>'Aanvullende resultaten'!E15</f>
        <v>0</v>
      </c>
    </row>
    <row r="45" spans="2:11" ht="15.6" x14ac:dyDescent="0.3">
      <c r="B45" s="14" t="s">
        <v>12</v>
      </c>
      <c r="C45" s="211">
        <f>'Aanvullende resultaten'!C16</f>
        <v>0</v>
      </c>
      <c r="D45" s="211">
        <f>'Aanvullende resultaten'!D16</f>
        <v>0</v>
      </c>
      <c r="E45" s="211">
        <f>'Aanvullende resultaten'!E16</f>
        <v>0</v>
      </c>
    </row>
    <row r="46" spans="2:11" ht="15.6" x14ac:dyDescent="0.3">
      <c r="B46" s="14" t="s">
        <v>21</v>
      </c>
      <c r="C46" s="211">
        <f>'Aanvullende resultaten'!C17</f>
        <v>0</v>
      </c>
      <c r="D46" s="211">
        <f>'Aanvullende resultaten'!D17</f>
        <v>0</v>
      </c>
      <c r="E46" s="211">
        <f>'Aanvullende resultaten'!E17</f>
        <v>0</v>
      </c>
    </row>
    <row r="47" spans="2:11" ht="15.6" x14ac:dyDescent="0.3">
      <c r="B47" s="14" t="s">
        <v>11</v>
      </c>
      <c r="C47" s="211">
        <f>'Aanvullende resultaten'!C18</f>
        <v>0</v>
      </c>
      <c r="D47" s="211">
        <f>'Aanvullende resultaten'!D18</f>
        <v>0</v>
      </c>
      <c r="E47" s="211">
        <f>'Aanvullende resultaten'!E18</f>
        <v>0</v>
      </c>
    </row>
    <row r="48" spans="2:11" ht="15.6" x14ac:dyDescent="0.3">
      <c r="B48" s="14" t="s">
        <v>10</v>
      </c>
      <c r="C48" s="211">
        <f>'Aanvullende resultaten'!C19</f>
        <v>0</v>
      </c>
      <c r="D48" s="211">
        <f>'Aanvullende resultaten'!D19</f>
        <v>0</v>
      </c>
      <c r="E48" s="211">
        <f>'Aanvullende resultaten'!E19</f>
        <v>0</v>
      </c>
    </row>
    <row r="49" spans="2:6" ht="15.6" x14ac:dyDescent="0.3">
      <c r="B49" s="14" t="s">
        <v>9</v>
      </c>
      <c r="C49" s="211">
        <f>'Aanvullende resultaten'!C20</f>
        <v>0</v>
      </c>
      <c r="D49" s="211">
        <f>'Aanvullende resultaten'!D20</f>
        <v>0</v>
      </c>
      <c r="E49" s="211">
        <f>'Aanvullende resultaten'!E20</f>
        <v>0</v>
      </c>
    </row>
    <row r="50" spans="2:6" ht="15.6" x14ac:dyDescent="0.3">
      <c r="B50" s="14" t="s">
        <v>327</v>
      </c>
      <c r="C50" s="211">
        <f>'Aanvullende resultaten'!C21</f>
        <v>0</v>
      </c>
      <c r="D50" s="211">
        <f>'Aanvullende resultaten'!D21</f>
        <v>0</v>
      </c>
      <c r="E50" s="211">
        <f>'Aanvullende resultaten'!E21</f>
        <v>0</v>
      </c>
    </row>
    <row r="51" spans="2:6" ht="15.6" x14ac:dyDescent="0.3">
      <c r="B51" s="14" t="s">
        <v>14</v>
      </c>
      <c r="C51" s="211">
        <f>'Aanvullende resultaten'!C22</f>
        <v>0</v>
      </c>
      <c r="D51" s="211">
        <f>'Aanvullende resultaten'!D22</f>
        <v>0</v>
      </c>
      <c r="E51" s="211">
        <f>'Aanvullende resultaten'!E22</f>
        <v>0</v>
      </c>
    </row>
    <row r="52" spans="2:6" ht="15.6" x14ac:dyDescent="0.3">
      <c r="B52" s="14" t="s">
        <v>374</v>
      </c>
      <c r="C52" s="211">
        <f>'Aanvullende resultaten'!C23</f>
        <v>0</v>
      </c>
      <c r="D52" s="211">
        <f>'Aanvullende resultaten'!D23</f>
        <v>0</v>
      </c>
      <c r="E52" s="211">
        <f>'Aanvullende resultaten'!E23</f>
        <v>0</v>
      </c>
    </row>
    <row r="53" spans="2:6" ht="15.6" x14ac:dyDescent="0.3">
      <c r="B53" s="14" t="s">
        <v>375</v>
      </c>
      <c r="C53" s="211">
        <f>'Aanvullende resultaten'!C24</f>
        <v>0</v>
      </c>
      <c r="D53" s="211">
        <f>'Aanvullende resultaten'!D24</f>
        <v>0</v>
      </c>
      <c r="E53" s="211">
        <f>'Aanvullende resultaten'!E24</f>
        <v>0</v>
      </c>
    </row>
    <row r="54" spans="2:6" ht="15.6" x14ac:dyDescent="0.3">
      <c r="B54" s="14" t="s">
        <v>23</v>
      </c>
      <c r="C54" s="211">
        <f>'Aanvullende resultaten'!C25</f>
        <v>0</v>
      </c>
      <c r="D54" s="211">
        <f>'Aanvullende resultaten'!D25</f>
        <v>0</v>
      </c>
      <c r="E54" s="211">
        <f>'Aanvullende resultaten'!E25</f>
        <v>0</v>
      </c>
    </row>
    <row r="55" spans="2:6" ht="16.2" thickBot="1" x14ac:dyDescent="0.35">
      <c r="B55" s="7" t="s">
        <v>65</v>
      </c>
      <c r="C55" s="212">
        <f>SUM(C44:C54)</f>
        <v>0</v>
      </c>
      <c r="D55" s="212">
        <f>SUM(D44:D54)</f>
        <v>0</v>
      </c>
      <c r="E55" s="212">
        <f>SUM(E44:E54)</f>
        <v>0</v>
      </c>
    </row>
    <row r="56" spans="2:6" ht="15.6" thickTop="1" x14ac:dyDescent="0.25"/>
    <row r="57" spans="2:6" ht="20.399999999999999" thickBot="1" x14ac:dyDescent="0.45">
      <c r="B57" s="5" t="s">
        <v>403</v>
      </c>
      <c r="C57" s="5"/>
      <c r="D57" s="5"/>
      <c r="E57" s="5"/>
      <c r="F57" s="5"/>
    </row>
    <row r="58" spans="2:6" ht="17.399999999999999" thickTop="1" x14ac:dyDescent="0.25">
      <c r="B58" s="213"/>
      <c r="C58" s="213"/>
    </row>
    <row r="59" spans="2:6" ht="18" thickBot="1" x14ac:dyDescent="0.3">
      <c r="B59" s="214" t="s">
        <v>9</v>
      </c>
      <c r="C59" s="214" t="s">
        <v>43</v>
      </c>
      <c r="D59" s="214" t="s">
        <v>2</v>
      </c>
      <c r="E59" s="214" t="s">
        <v>3</v>
      </c>
    </row>
    <row r="60" spans="2:6" ht="15.6" x14ac:dyDescent="0.3">
      <c r="B60" s="215" t="s">
        <v>328</v>
      </c>
      <c r="C60" s="216" t="str">
        <f>IF(('Invoer - uitgebreid'!B8&lt;=0),"0", IF(('Invoer - uitgebreid'!B8&gt;0),CALC_Meerjarig!$C$17))</f>
        <v>0</v>
      </c>
      <c r="D60" s="216" t="str">
        <f>IF(('Invoer - uitgebreid'!F8&lt;=0),"0", IF(('Invoer - uitgebreid'!F8&gt;0),CALC_Meerjarig!C120))</f>
        <v>0</v>
      </c>
      <c r="E60" s="217" t="str">
        <f>IF(('Invoer - uitgebreid'!J8&lt;=0),"0", IF(('Invoer - uitgebreid'!J8&gt;0),CALC_Meerjarig!C221))</f>
        <v>0</v>
      </c>
    </row>
    <row r="61" spans="2:6" ht="15" customHeight="1" x14ac:dyDescent="0.3">
      <c r="B61" s="215" t="s">
        <v>329</v>
      </c>
      <c r="C61" s="217">
        <f>IF(SUM(CALC_Meerjarig!$C$34:$AQ$34)&lt;0,"Niet binnen gestelde termijn",COUNTIF(CALC_Meerjarig!$C$34:$AQ$34, "&lt;0"))</f>
        <v>0</v>
      </c>
      <c r="D61" s="218">
        <f>IF(SUM(CALC_Meerjarig!$C$136:$AQ$136)&lt;0,"Niet binnen gestelde termijn",COUNTIF(CALC_Meerjarig!$C$136:$AQ$136, "&lt;0"))</f>
        <v>0</v>
      </c>
      <c r="E61" s="217">
        <f>IF(SUM(CALC_Meerjarig!$C$237:$AQ$237)&lt;0,"Niet binnen gestelde termijn",COUNTIF(CALC_Meerjarig!$C$237:$AQ$237, "&lt;0"))</f>
        <v>0</v>
      </c>
    </row>
    <row r="62" spans="2:6" ht="15.6" x14ac:dyDescent="0.3">
      <c r="B62" s="215" t="s">
        <v>330</v>
      </c>
      <c r="C62" s="237">
        <f t="array" ref="C62">NPV('Economische variabelen'!$C$5,CALC_Meerjarig!C33:W33)</f>
        <v>0</v>
      </c>
      <c r="D62" s="237">
        <f t="array" ref="D62">NPV('Economische variabelen'!$C$5,CALC_Meerjarig!C135:AQ135)</f>
        <v>0</v>
      </c>
      <c r="E62" s="238">
        <f t="array" ref="E62">NPV('Economische variabelen'!$C$5,CALC_Meerjarig!C236:AQ236)</f>
        <v>0</v>
      </c>
    </row>
    <row r="63" spans="2:6" ht="15.6" x14ac:dyDescent="0.3">
      <c r="B63" s="219" t="s">
        <v>331</v>
      </c>
      <c r="C63" s="220">
        <f>IF(C49&gt;0,IRR(CALC_Meerjarig!C33:AQ33),0)</f>
        <v>0</v>
      </c>
      <c r="D63" s="220">
        <f>IF(D49&gt;0,IRR(CALC_Meerjarig!C135:AQ135),0)</f>
        <v>0</v>
      </c>
      <c r="E63" s="220">
        <f>IF(E49&gt;0,IRR(CALC_Meerjarig!C236:AQ236),0)</f>
        <v>0</v>
      </c>
    </row>
    <row r="64" spans="2:6" x14ac:dyDescent="0.25"/>
    <row r="65" spans="2:5" ht="18" thickBot="1" x14ac:dyDescent="0.3">
      <c r="B65" s="221" t="s">
        <v>10</v>
      </c>
      <c r="C65" s="221" t="s">
        <v>43</v>
      </c>
      <c r="D65" s="221" t="s">
        <v>2</v>
      </c>
      <c r="E65" s="221" t="s">
        <v>3</v>
      </c>
    </row>
    <row r="66" spans="2:5" ht="15.6" x14ac:dyDescent="0.3">
      <c r="B66" s="215" t="s">
        <v>328</v>
      </c>
      <c r="C66" s="239" t="str">
        <f>IF(('Invoer - uitgebreid'!B9&lt;=0),"0", IF(('Invoer - uitgebreid'!B9&gt;0),CALC_Meerjarig!C51))</f>
        <v>0</v>
      </c>
      <c r="D66" s="239" t="str">
        <f>IF(('Invoer - uitgebreid'!F9&lt;=0),"0", IF(('Invoer - uitgebreid'!F9&gt;0),CALC_Meerjarig!$C$153))</f>
        <v>0</v>
      </c>
      <c r="E66" s="240" t="str">
        <f>IF(('Invoer - uitgebreid'!J9&lt;=0),"0", IF(('Invoer - uitgebreid'!J9&gt;0),CALC_Meerjarig!C254))</f>
        <v>0</v>
      </c>
    </row>
    <row r="67" spans="2:5" ht="15" customHeight="1" x14ac:dyDescent="0.3">
      <c r="B67" s="215" t="s">
        <v>329</v>
      </c>
      <c r="C67" s="217">
        <f>IF(SUM(CALC_Meerjarig!C68:AQ68)&lt;0,"Niet binnen gestelde termijn",COUNTIF(CALC_Meerjarig!C68:AQ68, "&lt;0"))</f>
        <v>0</v>
      </c>
      <c r="D67" s="218">
        <f>IF(SUM(CALC_Meerjarig!C169:AQ169)&lt;0,"Niet binnen gestelde termijn",COUNTIF(CALC_Meerjarig!C169:AQ169, "&lt;0"))</f>
        <v>0</v>
      </c>
      <c r="E67" s="217">
        <f>IF(CALC_Meerjarig!C270:AQ270&lt;0,"Niet binnen gestelde termijn",COUNTIF(CALC_Meerjarig!C270:AQ270, "&lt;0"))</f>
        <v>0</v>
      </c>
    </row>
    <row r="68" spans="2:5" ht="15.6" x14ac:dyDescent="0.3">
      <c r="B68" s="219" t="s">
        <v>330</v>
      </c>
      <c r="C68" s="240">
        <f t="array" ref="C68">NPV('Economische variabelen'!$C$5,CALC_Meerjarig!C67:AQ67)</f>
        <v>0</v>
      </c>
      <c r="D68" s="240">
        <f t="array" ref="D68">NPV('Economische variabelen'!$C$5,CALC_Meerjarig!C168:AQ168)</f>
        <v>0</v>
      </c>
      <c r="E68" s="240">
        <f t="array" ref="E68">NPV('Economische variabelen'!$C$5,CALC_Meerjarig!C269:AQ269)</f>
        <v>0</v>
      </c>
    </row>
    <row r="69" spans="2:5" ht="15.6" x14ac:dyDescent="0.3">
      <c r="B69" s="225" t="s">
        <v>331</v>
      </c>
      <c r="C69" s="241">
        <f>IF(C48&gt;0,IRR(CALC_Meerjarig!C67:AQ67),0)</f>
        <v>0</v>
      </c>
      <c r="D69" s="241">
        <f>IF(D48&gt;0,IRR(CALC_Meerjarig!C168:AQ168),0)</f>
        <v>0</v>
      </c>
      <c r="E69" s="241">
        <f>IF(E48&gt;0,IRR(CALC_Meerjarig!C269:AQ269),0)</f>
        <v>0</v>
      </c>
    </row>
    <row r="70" spans="2:5" ht="15.6" x14ac:dyDescent="0.3">
      <c r="B70" s="227"/>
      <c r="C70" s="227"/>
    </row>
    <row r="71" spans="2:5" ht="18" thickBot="1" x14ac:dyDescent="0.3">
      <c r="B71" s="221" t="s">
        <v>11</v>
      </c>
      <c r="C71" s="221" t="s">
        <v>43</v>
      </c>
      <c r="D71" s="221" t="s">
        <v>2</v>
      </c>
      <c r="E71" s="221" t="s">
        <v>3</v>
      </c>
    </row>
    <row r="72" spans="2:5" ht="15.6" x14ac:dyDescent="0.3">
      <c r="B72" s="215" t="s">
        <v>328</v>
      </c>
      <c r="C72" s="223" t="str">
        <f>IF(('Invoer - uitgebreid'!B12&lt;=0),"0", IF(('Invoer - uitgebreid'!B12&gt;0),CALC_Meerjarig!C85))</f>
        <v>0</v>
      </c>
      <c r="D72" s="223" t="str">
        <f>IF(('Invoer - uitgebreid'!F12&lt;=0),"0", IF(('Invoer - uitgebreid'!F12&gt;0),CALC_Meerjarig!C186))</f>
        <v>0</v>
      </c>
      <c r="E72" s="224" t="str">
        <f>IF(('Invoer - uitgebreid'!J12&lt;=0),"0", IF(('Invoer - uitgebreid'!J12&gt;0),CALC_Meerjarig!C287))</f>
        <v>0</v>
      </c>
    </row>
    <row r="73" spans="2:5" ht="15" customHeight="1" x14ac:dyDescent="0.3">
      <c r="B73" s="215" t="s">
        <v>329</v>
      </c>
      <c r="C73" s="222">
        <f>IF(SUM(CALC_Meerjarig!C101:AQ101)&lt;0,"Niet binnen gestelde termijn",COUNTIF(CALC_Meerjarig!C101:AQ101, "&lt;0"))</f>
        <v>0</v>
      </c>
      <c r="D73" s="222">
        <f>IF(SUM(CALC_Meerjarig!C202:AQ202)&lt;0,"Niet binnen gestelde termijn",COUNTIF(CALC_Meerjarig!C202:AQ202, "&lt;0"))</f>
        <v>0</v>
      </c>
      <c r="E73" s="224">
        <f>IF(SUM(CALC_Meerjarig!C303:AQ303)&lt;0,"Niet binnen gestelde termijn",COUNTIF(CALC_Meerjarig!C303:AQ303, "&lt;0"))</f>
        <v>0</v>
      </c>
    </row>
    <row r="74" spans="2:5" ht="15.6" x14ac:dyDescent="0.3">
      <c r="B74" s="219" t="s">
        <v>330</v>
      </c>
      <c r="C74" s="239">
        <f t="array" ref="C74">NPV('Economische variabelen'!$C$5,CALC_Meerjarig!C100:AQ100)</f>
        <v>0</v>
      </c>
      <c r="D74" s="239">
        <f t="array" ref="D74">NPV('Economische variabelen'!$C$5,CALC_Meerjarig!C201:AQ201)</f>
        <v>0</v>
      </c>
      <c r="E74" s="240">
        <f t="array" ref="E74">NPV('Economische variabelen'!$C$5,CALC_Meerjarig!C302:AQ302)</f>
        <v>0</v>
      </c>
    </row>
    <row r="75" spans="2:5" ht="15.6" x14ac:dyDescent="0.3">
      <c r="B75" s="225" t="s">
        <v>331</v>
      </c>
      <c r="C75" s="228">
        <f>IF(C47&gt;0,IRR(CALC_Meerjarig!C100:AQ100),0)</f>
        <v>0</v>
      </c>
      <c r="D75" s="228">
        <f>IF(D47&gt;0,IRR(CALC_Meerjarig!C201:AQ201),0)</f>
        <v>0</v>
      </c>
      <c r="E75" s="226">
        <f>IF(E47&gt;0,IRR(CALC_Meerjarig!C302:AQ302),0)</f>
        <v>0</v>
      </c>
    </row>
    <row r="76" spans="2:5" x14ac:dyDescent="0.25">
      <c r="B76" s="229"/>
      <c r="C76" s="229"/>
      <c r="D76" s="229"/>
    </row>
    <row r="77" spans="2:5" ht="18" thickBot="1" x14ac:dyDescent="0.3">
      <c r="B77" s="221" t="s">
        <v>326</v>
      </c>
      <c r="C77" s="221" t="s">
        <v>43</v>
      </c>
      <c r="D77" s="221" t="s">
        <v>2</v>
      </c>
      <c r="E77" s="221" t="s">
        <v>3</v>
      </c>
    </row>
    <row r="78" spans="2:5" ht="15.6" x14ac:dyDescent="0.3">
      <c r="B78" s="215" t="s">
        <v>328</v>
      </c>
      <c r="C78" s="230">
        <f>CALC_Bos!C13+CALC_Bos!C19</f>
        <v>0</v>
      </c>
      <c r="D78" s="230">
        <f>CALC_Bos!C69+CALC_Bos!C75</f>
        <v>0</v>
      </c>
      <c r="E78" s="230">
        <f>CALC_Bos!C124+CALC_Bos!C130</f>
        <v>0</v>
      </c>
    </row>
    <row r="79" spans="2:5" ht="15" customHeight="1" x14ac:dyDescent="0.3">
      <c r="B79" s="215" t="s">
        <v>329</v>
      </c>
      <c r="C79" s="231">
        <f>IF(SUM(CALC_Bos!C54:CY54)&lt;0,"Niet binnen gestelde termijn",COUNTIF(CALC_Bos!C54:CY54, "&lt;0"))</f>
        <v>0</v>
      </c>
      <c r="D79" s="231">
        <f>IF(SUM(CALC_Bos!C110:CY110)&lt;0,"Niet binnen gestelde termijn",COUNTIF(CALC_Bos!C110:CY110, "&lt;0"))</f>
        <v>0</v>
      </c>
      <c r="E79" s="231">
        <f>IF(SUM(CALC_Bos!C165:CY165)&lt;0,"Niet binnen gestelde termijn",COUNTIF(CALC_Bos!C165:CY165, "&lt;0"))</f>
        <v>0</v>
      </c>
    </row>
    <row r="80" spans="2:5" ht="15" customHeight="1" x14ac:dyDescent="0.3">
      <c r="B80" s="219" t="s">
        <v>330</v>
      </c>
      <c r="C80" s="242">
        <f t="array" ref="C80">NPV('Economische variabelen'!$C$5,CALC_Bos!C54:CY54)</f>
        <v>0</v>
      </c>
      <c r="D80" s="242">
        <f t="array" ref="D80">NPV('Economische variabelen'!C5,CALC_Bos!C110:CY110)</f>
        <v>0</v>
      </c>
      <c r="E80" s="276">
        <f>NPV('Economische variabelen'!$C$5,CALC_Bos!C165:'CALC_Bos'!CY165)</f>
        <v>0</v>
      </c>
    </row>
    <row r="81" spans="2:5" ht="15" customHeight="1" x14ac:dyDescent="0.3">
      <c r="B81" s="225" t="s">
        <v>331</v>
      </c>
      <c r="C81" s="232">
        <f>IF(C44&gt;0,IRR(CALC_Bos!C54:CY54),0)</f>
        <v>0</v>
      </c>
      <c r="D81" s="232">
        <f>IF(D44&gt;0,IRR(CALC_Bos!C110:CY110),0)</f>
        <v>0</v>
      </c>
      <c r="E81" s="232">
        <f>IF(E44&gt;0,IRR(CALC_Bos!C165:'CALC_Bos'!CY165),0)</f>
        <v>0</v>
      </c>
    </row>
    <row r="83" spans="2:5" ht="15" customHeight="1" thickBot="1" x14ac:dyDescent="0.3">
      <c r="B83" s="221" t="s">
        <v>332</v>
      </c>
      <c r="C83" s="221" t="s">
        <v>43</v>
      </c>
      <c r="D83" s="221" t="s">
        <v>2</v>
      </c>
      <c r="E83" s="221" t="s">
        <v>3</v>
      </c>
    </row>
    <row r="84" spans="2:5" ht="15" customHeight="1" x14ac:dyDescent="0.3">
      <c r="B84" s="215" t="s">
        <v>328</v>
      </c>
      <c r="C84" s="230">
        <f>CALC_Bos!C179+CALC_Bos!C185</f>
        <v>0</v>
      </c>
      <c r="D84" s="230">
        <f>CALC_Bos!C209+CALC_Bos!C215</f>
        <v>0</v>
      </c>
      <c r="E84" s="230">
        <f>CALC_Bos!C240+CALC_Bos!C246</f>
        <v>0</v>
      </c>
    </row>
    <row r="85" spans="2:5" ht="15" customHeight="1" x14ac:dyDescent="0.3">
      <c r="B85" s="215" t="s">
        <v>329</v>
      </c>
      <c r="C85" s="231">
        <f>IF(SUM(CALC_Bos!C195:Y195)&lt;0,"Niet binnen gestelde termijn",COUNTIF(CALC_Bos!C195:Y195, "&lt;0"))</f>
        <v>0</v>
      </c>
      <c r="D85" s="231">
        <f>IF(SUM(CALC_Bos!C225:Y225)&lt;0,"Niet binnen gestelde termijn",COUNTIF(CALC_Bos!C225:Y225, "&lt;0"))</f>
        <v>0</v>
      </c>
      <c r="E85" s="231">
        <f>IF(SUM(CALC_Bos!C256:Y256)&lt;0,"Niet binnen gestelde termijn",COUNTIF(CALC_Bos!C256:Y256, "&lt;0"))</f>
        <v>0</v>
      </c>
    </row>
    <row r="86" spans="2:5" ht="15" customHeight="1" x14ac:dyDescent="0.3">
      <c r="B86" s="219" t="s">
        <v>330</v>
      </c>
      <c r="C86" s="242">
        <f t="array" ref="C86">NPV('Economische variabelen'!C5,CALC_Bos!C195:Y195)</f>
        <v>0</v>
      </c>
      <c r="D86" s="242">
        <f t="array" ref="D86">NPV('Economische variabelen'!C5,CALC_Bos!C225:Y225)</f>
        <v>0</v>
      </c>
      <c r="E86" s="242">
        <f t="array" ref="E86">NPV('Economische variabelen'!C5,CALC_Bos!C256:Y256)</f>
        <v>0</v>
      </c>
    </row>
    <row r="87" spans="2:5" ht="15" customHeight="1" x14ac:dyDescent="0.3">
      <c r="B87" s="225" t="s">
        <v>331</v>
      </c>
      <c r="C87" s="232">
        <f>IF(C50&gt;0,IRR(CALC_Bos!C195:Y195),0)</f>
        <v>0</v>
      </c>
      <c r="D87" s="232">
        <f>IF(D50&gt;0,IRR(CALC_Bos!C225:Y225),0)</f>
        <v>0</v>
      </c>
      <c r="E87" s="232">
        <f>IF(E50&gt;0,IRR(CALC_Bos!C256:Y256),0)</f>
        <v>0</v>
      </c>
    </row>
    <row r="89" spans="2:5" ht="15" customHeight="1" thickBot="1" x14ac:dyDescent="0.3">
      <c r="B89" s="221" t="s">
        <v>14</v>
      </c>
      <c r="C89" s="221" t="s">
        <v>43</v>
      </c>
      <c r="D89" s="221" t="s">
        <v>2</v>
      </c>
      <c r="E89" s="221" t="s">
        <v>3</v>
      </c>
    </row>
    <row r="90" spans="2:5" ht="15" customHeight="1" x14ac:dyDescent="0.3">
      <c r="B90" s="215" t="s">
        <v>328</v>
      </c>
      <c r="C90" s="230">
        <f>CALC_Agroforestry!C36+CALC_Agroforestry!C42</f>
        <v>0</v>
      </c>
      <c r="D90" s="230">
        <f>CALC_Agroforestry!C101+CALC_Agroforestry!C107</f>
        <v>0</v>
      </c>
      <c r="E90" s="230">
        <f>CALC_Agroforestry!C166+CALC_Agroforestry!C172</f>
        <v>0</v>
      </c>
    </row>
    <row r="91" spans="2:5" ht="15" customHeight="1" x14ac:dyDescent="0.3">
      <c r="B91" s="215" t="s">
        <v>329</v>
      </c>
      <c r="C91" s="231">
        <f>IF(SUM(CALC_Agroforestry!C77:CZ77)&lt;0,"Niet binnen gestelde termijn",COUNTIF(CALC_Agroforestry!C77:CZ77, "&lt;0"))</f>
        <v>0</v>
      </c>
      <c r="D91" s="231">
        <f>IF(SUM(CALC_Agroforestry!C142:CZ142)&lt;0,"Niet binnen gestelde termijn",COUNTIF(CALC_Agroforestry!C142:CZ142, "&lt;0"))</f>
        <v>0</v>
      </c>
      <c r="E91" s="231">
        <f>IF(SUM(CALC_Agroforestry!C207:CZ207)&lt;0,"Niet binnen gestelde termijn",COUNTIF(CALC_Agroforestry!C207:CZ207, "&lt;0"))</f>
        <v>0</v>
      </c>
    </row>
    <row r="92" spans="2:5" ht="15" customHeight="1" x14ac:dyDescent="0.3">
      <c r="B92" s="219" t="s">
        <v>330</v>
      </c>
      <c r="C92" s="242">
        <f t="array" ref="C92">NPV('Economische variabelen'!C5,CALC_Agroforestry!C77:CZ77)</f>
        <v>0</v>
      </c>
      <c r="D92" s="242">
        <f t="array" ref="D92">NPV('Economische variabelen'!C5,CALC_Agroforestry!C142:CZ142)</f>
        <v>0</v>
      </c>
      <c r="E92" s="242">
        <f t="array" ref="E92">NPV('Economische variabelen'!C5,CALC_Agroforestry!C207:CZ207)</f>
        <v>0</v>
      </c>
    </row>
    <row r="93" spans="2:5" ht="15" customHeight="1" x14ac:dyDescent="0.3">
      <c r="B93" s="225" t="s">
        <v>331</v>
      </c>
      <c r="C93" s="232">
        <f>IF(C51&gt;0,IRR(CALC_Agroforestry!C77:CZ77),0)</f>
        <v>0</v>
      </c>
      <c r="D93" s="232">
        <f>IF(D51&gt;0,IRR(CALC_Agroforestry!C142:CZ142),0)</f>
        <v>0</v>
      </c>
      <c r="E93" s="232">
        <f>IF(E51&gt;0,IRR(CALC_Agroforestry!C207:CZ207),0)</f>
        <v>0</v>
      </c>
    </row>
    <row r="95" spans="2:5" ht="15" customHeight="1" thickBot="1" x14ac:dyDescent="0.3">
      <c r="B95" s="221" t="s">
        <v>23</v>
      </c>
      <c r="C95" s="221" t="s">
        <v>43</v>
      </c>
      <c r="D95" s="221" t="s">
        <v>2</v>
      </c>
      <c r="E95" s="221" t="s">
        <v>3</v>
      </c>
    </row>
    <row r="96" spans="2:5" ht="15" customHeight="1" x14ac:dyDescent="0.3">
      <c r="B96" s="215" t="s">
        <v>328</v>
      </c>
      <c r="C96" s="230">
        <f>CALC_Agroforestry!C238+CALC_Agroforestry!C244</f>
        <v>0</v>
      </c>
      <c r="D96" s="230">
        <f>CALC_Agroforestry!C308+CALC_Agroforestry!C314</f>
        <v>0</v>
      </c>
      <c r="E96" s="230">
        <f>CALC_Agroforestry!C379+CALC_Agroforestry!C385</f>
        <v>0</v>
      </c>
    </row>
    <row r="97" spans="2:5" ht="15" customHeight="1" x14ac:dyDescent="0.3">
      <c r="B97" s="215" t="s">
        <v>329</v>
      </c>
      <c r="C97" s="231">
        <f>IF(SUM(CALC_Agroforestry!C279:CZ279)&lt;0,"Niet binnen gestelde termijn",COUNTIF(CALC_Agroforestry!C279:CZ279, "&lt;0"))</f>
        <v>0</v>
      </c>
      <c r="D97" s="231">
        <f>IF(SUM(CALC_Agroforestry!C349:CZ349)&lt;0,"Niet binnen gestelde termijn",COUNTIF(CALC_Agroforestry!C349:CZ349, "&lt;0"))</f>
        <v>0</v>
      </c>
      <c r="E97" s="231">
        <f>IF(SUM(CALC_Agroforestry!C420:CZ420)&lt;0,"Niet binnen gestelde termijn",COUNTIF(CALC_Agroforestry!C420:CZ420, "&lt;0"))</f>
        <v>0</v>
      </c>
    </row>
    <row r="98" spans="2:5" ht="15" customHeight="1" x14ac:dyDescent="0.3">
      <c r="B98" s="219" t="s">
        <v>330</v>
      </c>
      <c r="C98" s="242">
        <f>NPV('Economische variabelen'!C5,CALC_Agroforestry!C279:CZ279)</f>
        <v>0</v>
      </c>
      <c r="D98" s="242">
        <f>NPV('Economische variabelen'!C5,CALC_Agroforestry!C349:CZ349)</f>
        <v>0</v>
      </c>
      <c r="E98" s="242">
        <f>NPV('Economische variabelen'!C5,CALC_Agroforestry!C420:CZ420)</f>
        <v>0</v>
      </c>
    </row>
    <row r="99" spans="2:5" ht="15" customHeight="1" x14ac:dyDescent="0.3">
      <c r="B99" s="225" t="s">
        <v>331</v>
      </c>
      <c r="C99" s="232">
        <f>IF(C54&gt;0,IRR(CALC_Agroforestry!C279:CZ279),0)</f>
        <v>0</v>
      </c>
      <c r="D99" s="232">
        <f>IF(D54&gt;0,IRR(CALC_Agroforestry!C349:CZ349),0)</f>
        <v>0</v>
      </c>
      <c r="E99" s="232">
        <f>IF(E54&gt;0,IRR(CALC_Agroforestry!C420:CZ420),0)</f>
        <v>0</v>
      </c>
    </row>
  </sheetData>
  <conditionalFormatting sqref="B23">
    <cfRule type="cellIs" dxfId="25" priority="8" operator="lessThan">
      <formula>0</formula>
    </cfRule>
  </conditionalFormatting>
  <conditionalFormatting sqref="B29">
    <cfRule type="cellIs" dxfId="24" priority="7" operator="lessThan">
      <formula>0</formula>
    </cfRule>
  </conditionalFormatting>
  <conditionalFormatting sqref="B35">
    <cfRule type="cellIs" dxfId="23" priority="6" operator="lessThan">
      <formula>0</formula>
    </cfRule>
  </conditionalFormatting>
  <conditionalFormatting sqref="B2:D5">
    <cfRule type="cellIs" dxfId="22" priority="30" operator="lessThan">
      <formula>0</formula>
    </cfRule>
  </conditionalFormatting>
  <conditionalFormatting sqref="B8:E17 F9">
    <cfRule type="cellIs" dxfId="21" priority="29" operator="lessThan">
      <formula>0</formula>
    </cfRule>
  </conditionalFormatting>
  <conditionalFormatting sqref="B43:E55">
    <cfRule type="cellIs" dxfId="20" priority="3" operator="lessThan">
      <formula>0</formula>
    </cfRule>
  </conditionalFormatting>
  <conditionalFormatting sqref="B41:F42">
    <cfRule type="cellIs" dxfId="19" priority="28" operator="lessThan">
      <formula>0</formula>
    </cfRule>
  </conditionalFormatting>
  <conditionalFormatting sqref="B57:F57">
    <cfRule type="cellIs" dxfId="18" priority="4" operator="lessThan">
      <formula>0</formula>
    </cfRule>
  </conditionalFormatting>
  <conditionalFormatting sqref="D4:D5">
    <cfRule type="iconSet" priority="25">
      <iconSet iconSet="3Symbols" showValue="0">
        <cfvo type="percent" val="0"/>
        <cfvo type="num" val="0"/>
        <cfvo type="num" val="0"/>
      </iconSet>
    </cfRule>
  </conditionalFormatting>
  <conditionalFormatting sqref="D34:D35">
    <cfRule type="cellIs" dxfId="17" priority="14" operator="lessThan">
      <formula>0</formula>
    </cfRule>
  </conditionalFormatting>
  <conditionalFormatting sqref="D23:E23">
    <cfRule type="cellIs" dxfId="16" priority="9" operator="lessThan">
      <formula>0</formula>
    </cfRule>
  </conditionalFormatting>
  <conditionalFormatting sqref="D29:E29">
    <cfRule type="cellIs" dxfId="15" priority="11" operator="lessThan">
      <formula>0</formula>
    </cfRule>
  </conditionalFormatting>
  <conditionalFormatting sqref="E35">
    <cfRule type="cellIs" dxfId="14" priority="13" operator="lessThan">
      <formula>0</formula>
    </cfRule>
  </conditionalFormatting>
  <conditionalFormatting sqref="E58 F58:F99 E60:E64 C63:D64 B63:B65 E66 B68 C68:E70 B70:B71 E72:E80 B74:D74 B77 C77:D79 B80:D80 C82:D85 E82:E99 B83 B86:D86 C88:D99 B89 B91:B99">
    <cfRule type="cellIs" dxfId="13" priority="27" operator="lessThan">
      <formula>0</formula>
    </cfRule>
  </conditionalFormatting>
  <conditionalFormatting sqref="G23">
    <cfRule type="cellIs" dxfId="12" priority="23" operator="lessThan">
      <formula>0</formula>
    </cfRule>
  </conditionalFormatting>
  <conditionalFormatting sqref="G22:M22 G24:M25 I8:M15 G8:H20 O13:O21 I17:M20 O26 M27:M30 H31 I31:I33 G31:G34 J31:K34 G43:H87">
    <cfRule type="cellIs" dxfId="11" priority="26" operator="lessThan">
      <formula>0</formula>
    </cfRule>
  </conditionalFormatting>
  <conditionalFormatting sqref="I22:K25">
    <cfRule type="cellIs" dxfId="10" priority="2" operator="lessThan">
      <formula>0</formula>
    </cfRule>
  </conditionalFormatting>
  <conditionalFormatting sqref="I23:M23">
    <cfRule type="cellIs" dxfId="9" priority="19" operator="lessThan">
      <formula>0</formula>
    </cfRule>
  </conditionalFormatting>
  <conditionalFormatting sqref="L26:M26">
    <cfRule type="cellIs" dxfId="8" priority="18" operator="lessThan">
      <formula>0</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8658"/>
  </sheetPr>
  <dimension ref="A1:AD1001"/>
  <sheetViews>
    <sheetView showGridLines="0" zoomScaleNormal="100" workbookViewId="0"/>
  </sheetViews>
  <sheetFormatPr defaultColWidth="11.26953125" defaultRowHeight="15" customHeight="1" x14ac:dyDescent="0.25"/>
  <cols>
    <col min="1" max="1" width="6.453125" customWidth="1"/>
    <col min="2" max="2" width="17.54296875" customWidth="1"/>
    <col min="3" max="3" width="18.453125" bestFit="1" customWidth="1"/>
    <col min="4" max="6" width="14" bestFit="1" customWidth="1"/>
    <col min="7" max="7" width="26.54296875" customWidth="1"/>
    <col min="8" max="8" width="13.7265625" bestFit="1" customWidth="1"/>
    <col min="9" max="9" width="11.26953125" bestFit="1" customWidth="1"/>
    <col min="10" max="10" width="11.1796875" bestFit="1" customWidth="1"/>
    <col min="11" max="11" width="9.1796875" customWidth="1"/>
    <col min="12" max="12" width="16.7265625" customWidth="1"/>
    <col min="13" max="13" width="11.81640625" customWidth="1"/>
    <col min="14" max="14" width="13" bestFit="1" customWidth="1"/>
    <col min="15" max="15" width="13.81640625" bestFit="1" customWidth="1"/>
    <col min="16" max="16" width="8.1796875" customWidth="1"/>
    <col min="17" max="17" width="14.54296875" bestFit="1" customWidth="1"/>
    <col min="18" max="18" width="14" bestFit="1" customWidth="1"/>
    <col min="19" max="20" width="13.453125" bestFit="1" customWidth="1"/>
    <col min="21" max="21" width="7.7265625" customWidth="1"/>
    <col min="22" max="22" width="10.54296875" customWidth="1"/>
    <col min="23" max="25" width="14" bestFit="1" customWidth="1"/>
    <col min="26" max="26" width="7.81640625" customWidth="1"/>
    <col min="27" max="27" width="9.81640625" customWidth="1"/>
    <col min="28" max="28" width="10.26953125" customWidth="1"/>
    <col min="29" max="30" width="7.81640625" customWidth="1"/>
  </cols>
  <sheetData>
    <row r="1" spans="2:19" ht="23.4" x14ac:dyDescent="0.45">
      <c r="B1" s="2" t="s">
        <v>401</v>
      </c>
    </row>
    <row r="2" spans="2:19" x14ac:dyDescent="0.25"/>
    <row r="3" spans="2:19" ht="20.399999999999999" thickBot="1" x14ac:dyDescent="0.45">
      <c r="B3" s="5" t="s">
        <v>416</v>
      </c>
      <c r="C3" s="5"/>
      <c r="D3" s="5"/>
      <c r="E3" s="5"/>
      <c r="G3" s="5" t="s">
        <v>417</v>
      </c>
      <c r="H3" s="5"/>
      <c r="I3" s="5"/>
      <c r="J3" s="5"/>
      <c r="K3" s="5"/>
      <c r="L3" s="5"/>
      <c r="M3" s="5"/>
    </row>
    <row r="4" spans="2:19" ht="20.399999999999999" thickTop="1" x14ac:dyDescent="0.4">
      <c r="G4" s="260"/>
      <c r="H4" s="260"/>
      <c r="I4" s="260"/>
      <c r="J4" s="260"/>
      <c r="K4" s="260"/>
      <c r="L4" s="260"/>
      <c r="M4" s="260"/>
      <c r="N4" s="260"/>
      <c r="O4" s="260"/>
      <c r="P4" s="260"/>
      <c r="Q4" s="260"/>
      <c r="R4" s="260"/>
      <c r="S4" s="260"/>
    </row>
    <row r="5" spans="2:19" ht="18" thickBot="1" x14ac:dyDescent="0.4">
      <c r="B5" s="10" t="s">
        <v>402</v>
      </c>
      <c r="C5" s="201"/>
      <c r="D5" s="10"/>
      <c r="E5" s="10"/>
      <c r="G5" s="10" t="s">
        <v>321</v>
      </c>
      <c r="H5" s="10"/>
      <c r="I5" s="10"/>
      <c r="J5" s="10"/>
      <c r="K5" s="10"/>
    </row>
    <row r="6" spans="2:19" ht="16.8" thickTop="1" thickBot="1" x14ac:dyDescent="0.35">
      <c r="B6" s="1"/>
      <c r="C6" s="11" t="s">
        <v>43</v>
      </c>
      <c r="D6" s="11" t="s">
        <v>2</v>
      </c>
      <c r="E6" s="11" t="s">
        <v>3</v>
      </c>
      <c r="G6" s="14" t="s">
        <v>322</v>
      </c>
      <c r="H6" s="1"/>
      <c r="I6" s="11" t="s">
        <v>43</v>
      </c>
      <c r="J6" s="11" t="s">
        <v>2</v>
      </c>
      <c r="K6" s="11" t="s">
        <v>3</v>
      </c>
    </row>
    <row r="7" spans="2:19" ht="15.6" x14ac:dyDescent="0.3">
      <c r="B7" s="14" t="s">
        <v>312</v>
      </c>
      <c r="C7" s="202">
        <f>IF(C26&gt;0,(C52+C58+C64+C70+H64+H47+H53+C76+C82)/C26,0)</f>
        <v>0</v>
      </c>
      <c r="D7" s="202">
        <f t="shared" ref="D7:E7" si="0">IF(D26&gt;0,(D52+D58+D64+D70+I64+I47+I53+D76+D82)/D26,0)</f>
        <v>0</v>
      </c>
      <c r="E7" s="202">
        <f t="shared" si="0"/>
        <v>0</v>
      </c>
      <c r="H7" s="209" t="s">
        <v>323</v>
      </c>
      <c r="I7" s="210">
        <f>'CALC_Value case'!DR26+'CALC_Value case'!DR32</f>
        <v>0</v>
      </c>
      <c r="J7" s="210">
        <f>'CALC_Value case'!DR129+'CALC_Value case'!DR135</f>
        <v>0</v>
      </c>
      <c r="K7" s="210">
        <f>'CALC_Value case'!DR238+'CALC_Value case'!DR244</f>
        <v>0</v>
      </c>
    </row>
    <row r="8" spans="2:19" ht="15.6" x14ac:dyDescent="0.3">
      <c r="B8" s="14" t="s">
        <v>281</v>
      </c>
      <c r="C8" s="202">
        <f>(C52+C58+C64+C70+H64+H47+H53+C76+C82)</f>
        <v>0</v>
      </c>
      <c r="D8" s="202">
        <f t="shared" ref="D8:E8" si="1">(D52+D58+D64+D70+I64+I47+I53+D76+D82)</f>
        <v>0</v>
      </c>
      <c r="E8" s="202">
        <f t="shared" si="1"/>
        <v>0</v>
      </c>
      <c r="G8" s="14"/>
      <c r="H8" s="209" t="s">
        <v>324</v>
      </c>
      <c r="J8" s="208">
        <f>IF(I7&gt;0,(J7-I7)/I7,0)</f>
        <v>0</v>
      </c>
      <c r="K8" s="208">
        <f>IF(I7&gt;0,(K7-I7)/I7,0)</f>
        <v>0</v>
      </c>
    </row>
    <row r="9" spans="2:19" ht="15.75" customHeight="1" x14ac:dyDescent="0.3">
      <c r="G9" s="14"/>
      <c r="H9" s="14"/>
    </row>
    <row r="10" spans="2:19" ht="15.75" customHeight="1" thickBot="1" x14ac:dyDescent="0.4">
      <c r="C10" s="11"/>
      <c r="D10" s="11" t="s">
        <v>316</v>
      </c>
      <c r="E10" s="11" t="s">
        <v>317</v>
      </c>
      <c r="G10" s="10" t="s">
        <v>126</v>
      </c>
      <c r="H10" s="10"/>
      <c r="I10" s="10"/>
      <c r="J10" s="10"/>
      <c r="K10" s="10"/>
    </row>
    <row r="11" spans="2:19" ht="15.75" customHeight="1" thickBot="1" x14ac:dyDescent="0.35">
      <c r="B11" s="14" t="s">
        <v>318</v>
      </c>
      <c r="D11" s="19">
        <f>D7-C7</f>
        <v>0</v>
      </c>
      <c r="E11" s="19">
        <f>E7-C7</f>
        <v>0</v>
      </c>
      <c r="I11" s="11" t="s">
        <v>43</v>
      </c>
      <c r="J11" s="11" t="s">
        <v>2</v>
      </c>
      <c r="K11" s="11" t="s">
        <v>3</v>
      </c>
    </row>
    <row r="12" spans="2:19" ht="15.75" customHeight="1" x14ac:dyDescent="0.3">
      <c r="D12" s="208">
        <f>IF(D7&lt;&gt;0,(D7-C7)/C7,0)</f>
        <v>0</v>
      </c>
      <c r="E12" s="208">
        <f>IF(E7&lt;&gt;0,(E7-C7)/C7,0)</f>
        <v>0</v>
      </c>
      <c r="G12" s="14" t="s">
        <v>336</v>
      </c>
      <c r="H12" s="14" t="s">
        <v>137</v>
      </c>
      <c r="I12" s="210">
        <f>'CALC_Value case'!DF24</f>
        <v>0</v>
      </c>
      <c r="J12" s="210">
        <f>'CALC_Value case'!DF127</f>
        <v>0</v>
      </c>
      <c r="K12" s="210">
        <f>'CALC_Value case'!DF236</f>
        <v>0</v>
      </c>
    </row>
    <row r="13" spans="2:19" ht="15.75" customHeight="1" x14ac:dyDescent="0.3">
      <c r="G13" s="14"/>
      <c r="H13" s="14" t="s">
        <v>138</v>
      </c>
      <c r="I13" s="210">
        <f>'CALC_Value case'!DF25</f>
        <v>0</v>
      </c>
      <c r="J13" s="210">
        <f>'CALC_Value case'!DF128</f>
        <v>0</v>
      </c>
      <c r="K13" s="210">
        <f>'CALC_Value case'!DF237</f>
        <v>0</v>
      </c>
    </row>
    <row r="14" spans="2:19" ht="15.75" customHeight="1" thickBot="1" x14ac:dyDescent="0.35">
      <c r="B14" s="11" t="s">
        <v>325</v>
      </c>
      <c r="C14" s="11" t="s">
        <v>43</v>
      </c>
      <c r="D14" s="11" t="s">
        <v>2</v>
      </c>
      <c r="E14" s="11" t="s">
        <v>3</v>
      </c>
      <c r="G14" s="14"/>
      <c r="H14" s="14" t="s">
        <v>136</v>
      </c>
      <c r="I14" s="210">
        <f>'CALC_Value case'!DF26</f>
        <v>0</v>
      </c>
      <c r="J14" s="210">
        <f>'CALC_Value case'!DF129</f>
        <v>0</v>
      </c>
      <c r="K14" s="210">
        <f>'CALC_Value case'!DF238</f>
        <v>0</v>
      </c>
    </row>
    <row r="15" spans="2:19" ht="15.75" customHeight="1" x14ac:dyDescent="0.3">
      <c r="B15" s="14" t="s">
        <v>326</v>
      </c>
      <c r="C15" s="211">
        <f>H59</f>
        <v>0</v>
      </c>
      <c r="D15" s="211">
        <f>I59</f>
        <v>0</v>
      </c>
      <c r="E15" s="211">
        <f>J59</f>
        <v>0</v>
      </c>
      <c r="G15" s="14"/>
      <c r="H15" s="14" t="s">
        <v>132</v>
      </c>
      <c r="I15" s="210">
        <f>'CALC_Value case'!DF27</f>
        <v>0</v>
      </c>
      <c r="J15" s="210">
        <f>'CALC_Value case'!DF130</f>
        <v>0</v>
      </c>
      <c r="K15" s="210">
        <f>'CALC_Value case'!DF239</f>
        <v>0</v>
      </c>
    </row>
    <row r="16" spans="2:19" ht="16.5" customHeight="1" x14ac:dyDescent="0.3">
      <c r="B16" s="14" t="s">
        <v>12</v>
      </c>
      <c r="C16" s="234">
        <f>C62</f>
        <v>0</v>
      </c>
      <c r="D16" s="234">
        <f>D62</f>
        <v>0</v>
      </c>
      <c r="E16" s="234">
        <f>E62</f>
        <v>0</v>
      </c>
      <c r="G16" s="14"/>
      <c r="H16" s="14" t="s">
        <v>133</v>
      </c>
      <c r="I16" s="210">
        <f>'CALC_Value case'!DF28</f>
        <v>0</v>
      </c>
      <c r="J16" s="210">
        <f>'CALC_Value case'!DF131</f>
        <v>0</v>
      </c>
      <c r="K16" s="210">
        <f>'CALC_Value case'!DF240</f>
        <v>0</v>
      </c>
    </row>
    <row r="17" spans="1:30" ht="15.75" customHeight="1" x14ac:dyDescent="0.3">
      <c r="B17" s="14" t="s">
        <v>21</v>
      </c>
      <c r="C17" s="234">
        <f>C68</f>
        <v>0</v>
      </c>
      <c r="D17" s="234">
        <f>D68</f>
        <v>0</v>
      </c>
      <c r="E17" s="234">
        <f>E68</f>
        <v>0</v>
      </c>
    </row>
    <row r="18" spans="1:30" ht="15.75" customHeight="1" x14ac:dyDescent="0.3">
      <c r="B18" s="14" t="s">
        <v>11</v>
      </c>
      <c r="C18" s="234">
        <f t="shared" ref="C18:E19" si="2">C43</f>
        <v>0</v>
      </c>
      <c r="D18" s="234">
        <f t="shared" si="2"/>
        <v>0</v>
      </c>
      <c r="E18" s="234">
        <f t="shared" si="2"/>
        <v>0</v>
      </c>
      <c r="G18" s="14"/>
      <c r="H18" s="14"/>
    </row>
    <row r="19" spans="1:30" ht="15.75" customHeight="1" thickBot="1" x14ac:dyDescent="0.4">
      <c r="B19" s="14" t="s">
        <v>10</v>
      </c>
      <c r="C19" s="234">
        <f t="shared" si="2"/>
        <v>0</v>
      </c>
      <c r="D19" s="234">
        <f t="shared" si="2"/>
        <v>0</v>
      </c>
      <c r="E19" s="234">
        <f t="shared" si="2"/>
        <v>0</v>
      </c>
      <c r="G19" s="10" t="s">
        <v>127</v>
      </c>
      <c r="H19" s="10"/>
      <c r="I19" s="10"/>
      <c r="J19" s="10"/>
      <c r="K19" s="10"/>
    </row>
    <row r="20" spans="1:30" ht="15.75" customHeight="1" thickTop="1" thickBot="1" x14ac:dyDescent="0.35">
      <c r="B20" s="14" t="s">
        <v>9</v>
      </c>
      <c r="C20" s="234">
        <f>C56</f>
        <v>0</v>
      </c>
      <c r="D20" s="234">
        <f>D56</f>
        <v>0</v>
      </c>
      <c r="E20" s="234">
        <f>E56</f>
        <v>0</v>
      </c>
      <c r="G20" s="14"/>
      <c r="H20" s="14"/>
      <c r="I20" s="11" t="s">
        <v>43</v>
      </c>
      <c r="J20" s="11" t="s">
        <v>2</v>
      </c>
      <c r="K20" s="11" t="s">
        <v>3</v>
      </c>
    </row>
    <row r="21" spans="1:30" ht="15.75" customHeight="1" x14ac:dyDescent="0.3">
      <c r="B21" s="14" t="s">
        <v>327</v>
      </c>
      <c r="C21" s="234">
        <f>C45</f>
        <v>0</v>
      </c>
      <c r="D21" s="234">
        <f>D45</f>
        <v>0</v>
      </c>
      <c r="E21" s="234">
        <f>E45</f>
        <v>0</v>
      </c>
      <c r="G21" s="14" t="s">
        <v>337</v>
      </c>
      <c r="H21" s="14" t="s">
        <v>137</v>
      </c>
      <c r="I21" s="210">
        <f>'CALC_Value case'!DI24</f>
        <v>0</v>
      </c>
      <c r="J21" s="210">
        <f>'CALC_Value case'!DI127</f>
        <v>0</v>
      </c>
      <c r="K21" s="210">
        <f>'CALC_Value case'!DI236</f>
        <v>0</v>
      </c>
    </row>
    <row r="22" spans="1:30" ht="15.75" customHeight="1" x14ac:dyDescent="0.3">
      <c r="B22" s="14" t="s">
        <v>14</v>
      </c>
      <c r="C22" s="234">
        <f>H43</f>
        <v>0</v>
      </c>
      <c r="D22" s="234">
        <f>I43</f>
        <v>0</v>
      </c>
      <c r="E22" s="234">
        <f>J43</f>
        <v>0</v>
      </c>
      <c r="G22" s="14"/>
      <c r="H22" s="14" t="s">
        <v>138</v>
      </c>
      <c r="I22" s="210">
        <f>'CALC_Value case'!DI25</f>
        <v>0</v>
      </c>
      <c r="J22" s="210">
        <f>'CALC_Value case'!DI128</f>
        <v>0</v>
      </c>
      <c r="K22" s="210">
        <f>'CALC_Value case'!DI237</f>
        <v>0</v>
      </c>
    </row>
    <row r="23" spans="1:30" ht="15.75" customHeight="1" x14ac:dyDescent="0.3">
      <c r="B23" s="14" t="s">
        <v>374</v>
      </c>
      <c r="C23" s="234">
        <f>C74</f>
        <v>0</v>
      </c>
      <c r="D23" s="234">
        <f t="shared" ref="D23:E23" si="3">D74</f>
        <v>0</v>
      </c>
      <c r="E23" s="234">
        <f t="shared" si="3"/>
        <v>0</v>
      </c>
      <c r="G23" s="14"/>
      <c r="H23" s="14" t="s">
        <v>136</v>
      </c>
      <c r="I23" s="210">
        <f>'CALC_Value case'!DI26</f>
        <v>0</v>
      </c>
      <c r="J23" s="210">
        <f>'CALC_Value case'!DI129</f>
        <v>0</v>
      </c>
      <c r="K23" s="210">
        <f>'CALC_Value case'!DI238</f>
        <v>0</v>
      </c>
    </row>
    <row r="24" spans="1:30" ht="15.75" customHeight="1" x14ac:dyDescent="0.3">
      <c r="B24" s="14" t="s">
        <v>375</v>
      </c>
      <c r="C24" s="234">
        <f>C80</f>
        <v>0</v>
      </c>
      <c r="D24" s="234">
        <f t="shared" ref="D24:E24" si="4">D80</f>
        <v>0</v>
      </c>
      <c r="E24" s="234">
        <f t="shared" si="4"/>
        <v>0</v>
      </c>
      <c r="G24" s="14"/>
      <c r="H24" s="14" t="s">
        <v>132</v>
      </c>
      <c r="I24" s="210">
        <f>'CALC_Value case'!DI27</f>
        <v>0</v>
      </c>
      <c r="J24" s="210">
        <f>'CALC_Value case'!DI130</f>
        <v>0</v>
      </c>
      <c r="K24" s="210">
        <f>'CALC_Value case'!DI239</f>
        <v>0</v>
      </c>
    </row>
    <row r="25" spans="1:30" ht="18" customHeight="1" x14ac:dyDescent="0.3">
      <c r="B25" s="14" t="s">
        <v>23</v>
      </c>
      <c r="C25" s="234">
        <f>'Invoer - uitgebreid'!B36</f>
        <v>0</v>
      </c>
      <c r="D25" s="234">
        <f>'Invoer - uitgebreid'!F36</f>
        <v>0</v>
      </c>
      <c r="E25" s="234">
        <f>'Invoer - uitgebreid'!J36</f>
        <v>0</v>
      </c>
      <c r="G25" s="14"/>
      <c r="H25" s="14" t="s">
        <v>133</v>
      </c>
      <c r="I25" s="210">
        <f>'CALC_Value case'!DI28</f>
        <v>0</v>
      </c>
      <c r="J25" s="210">
        <f>'CALC_Value case'!DI131</f>
        <v>0</v>
      </c>
      <c r="K25" s="210">
        <f>'CALC_Value case'!DI240</f>
        <v>0</v>
      </c>
    </row>
    <row r="26" spans="1:30" ht="15.75" customHeight="1" thickBot="1" x14ac:dyDescent="0.35">
      <c r="B26" s="7" t="s">
        <v>65</v>
      </c>
      <c r="C26" s="212">
        <f>SUM(C15:C25)</f>
        <v>0</v>
      </c>
      <c r="D26" s="212">
        <f>SUM(D15:D25)</f>
        <v>0</v>
      </c>
      <c r="E26" s="212">
        <f>SUM(E15:E25)</f>
        <v>0</v>
      </c>
      <c r="G26" s="14"/>
      <c r="H26" s="14"/>
      <c r="Q26" s="1"/>
      <c r="R26" s="1"/>
      <c r="S26" s="1"/>
      <c r="T26" s="1"/>
    </row>
    <row r="27" spans="1:30" ht="15.75" customHeight="1" thickTop="1" thickBot="1" x14ac:dyDescent="0.4">
      <c r="G27" s="10" t="s">
        <v>173</v>
      </c>
      <c r="H27" s="10"/>
      <c r="I27" s="10"/>
      <c r="J27" s="10"/>
      <c r="K27" s="10"/>
    </row>
    <row r="28" spans="1:30" ht="15.75" customHeight="1" thickTop="1" thickBot="1" x14ac:dyDescent="0.35">
      <c r="G28" s="14"/>
      <c r="H28" s="14"/>
      <c r="I28" s="11" t="s">
        <v>43</v>
      </c>
      <c r="J28" s="11" t="s">
        <v>2</v>
      </c>
      <c r="K28" s="11" t="s">
        <v>3</v>
      </c>
      <c r="AA28" s="1"/>
      <c r="AB28" s="1"/>
      <c r="AC28" s="1"/>
      <c r="AD28" s="1"/>
    </row>
    <row r="29" spans="1:30" ht="15.75" customHeight="1" x14ac:dyDescent="0.3">
      <c r="G29" s="14" t="s">
        <v>338</v>
      </c>
      <c r="H29" s="14" t="s">
        <v>139</v>
      </c>
      <c r="I29" s="210">
        <f>'CALC_Value case'!DL24</f>
        <v>0</v>
      </c>
      <c r="J29" s="210">
        <f>'CALC_Value case'!DL127</f>
        <v>0</v>
      </c>
      <c r="K29" s="210">
        <f>'CALC_Value case'!DL236</f>
        <v>0</v>
      </c>
    </row>
    <row r="30" spans="1:30" ht="15.75" customHeight="1" x14ac:dyDescent="0.3">
      <c r="A30" s="1"/>
      <c r="G30" s="14"/>
      <c r="H30" s="14" t="s">
        <v>134</v>
      </c>
      <c r="I30" s="210">
        <f>'CALC_Value case'!DL25</f>
        <v>0</v>
      </c>
      <c r="J30" s="210">
        <f>'CALC_Value case'!DL128</f>
        <v>0</v>
      </c>
      <c r="K30" s="210">
        <f>'CALC_Value case'!DL237</f>
        <v>0</v>
      </c>
      <c r="AA30" s="1"/>
      <c r="AB30" s="1"/>
      <c r="AC30" s="1"/>
      <c r="AD30" s="1"/>
    </row>
    <row r="31" spans="1:30" ht="15.75" customHeight="1" x14ac:dyDescent="0.3">
      <c r="G31" s="14"/>
      <c r="H31" s="14"/>
      <c r="AA31" s="1"/>
      <c r="AB31" s="1"/>
      <c r="AC31" s="1"/>
      <c r="AD31" s="1"/>
    </row>
    <row r="32" spans="1:30" ht="15.75" customHeight="1" thickBot="1" x14ac:dyDescent="0.4">
      <c r="A32" s="1"/>
      <c r="G32" s="10" t="s">
        <v>174</v>
      </c>
      <c r="H32" s="10"/>
      <c r="I32" s="10"/>
      <c r="J32" s="10"/>
      <c r="K32" s="10"/>
      <c r="U32" s="1"/>
    </row>
    <row r="33" spans="1:30" ht="15.75" customHeight="1" thickTop="1" thickBot="1" x14ac:dyDescent="0.35">
      <c r="A33" s="1"/>
      <c r="G33" s="14"/>
      <c r="H33" s="14"/>
      <c r="I33" s="11" t="s">
        <v>43</v>
      </c>
      <c r="J33" s="11" t="s">
        <v>2</v>
      </c>
      <c r="K33" s="11" t="s">
        <v>3</v>
      </c>
      <c r="U33" s="1"/>
      <c r="AA33" s="1"/>
      <c r="AB33" s="1"/>
      <c r="AC33" s="1"/>
      <c r="AD33" s="1"/>
    </row>
    <row r="34" spans="1:30" ht="16.5" customHeight="1" x14ac:dyDescent="0.3">
      <c r="G34" s="14" t="s">
        <v>339</v>
      </c>
      <c r="H34" s="14" t="s">
        <v>139</v>
      </c>
      <c r="I34" s="210">
        <f>'CALC_Value case'!DO24</f>
        <v>0</v>
      </c>
      <c r="J34" s="210">
        <f>'CALC_Value case'!DO127</f>
        <v>0</v>
      </c>
      <c r="K34" s="210">
        <f>'CALC_Value case'!DO236</f>
        <v>0</v>
      </c>
    </row>
    <row r="35" spans="1:30" ht="16.5" customHeight="1" x14ac:dyDescent="0.3">
      <c r="A35" s="1"/>
      <c r="G35" s="14"/>
      <c r="H35" s="14" t="s">
        <v>134</v>
      </c>
      <c r="I35" s="210">
        <f>'CALC_Value case'!DO25</f>
        <v>0</v>
      </c>
      <c r="J35" s="210">
        <f>'CALC_Value case'!DO128</f>
        <v>0</v>
      </c>
      <c r="K35" s="210">
        <f>'CALC_Value case'!DO237</f>
        <v>0</v>
      </c>
      <c r="P35" s="1"/>
      <c r="U35" s="1"/>
    </row>
    <row r="36" spans="1:30" ht="15.75" customHeight="1" x14ac:dyDescent="0.25"/>
    <row r="37" spans="1:30" ht="15.75" customHeight="1" x14ac:dyDescent="0.25"/>
    <row r="38" spans="1:30" ht="20.399999999999999" thickBot="1" x14ac:dyDescent="0.45">
      <c r="B38" s="5" t="s">
        <v>415</v>
      </c>
      <c r="C38" s="5"/>
      <c r="D38" s="5"/>
      <c r="E38" s="5"/>
      <c r="F38" s="5"/>
      <c r="G38" s="5"/>
      <c r="H38" s="5"/>
      <c r="I38" s="5"/>
      <c r="J38" s="5"/>
      <c r="K38" s="5"/>
      <c r="L38" s="5"/>
      <c r="M38" s="5"/>
    </row>
    <row r="39" spans="1:30" ht="15.75" customHeight="1" thickTop="1" x14ac:dyDescent="0.3">
      <c r="B39" s="14"/>
    </row>
    <row r="40" spans="1:30" ht="15.75" customHeight="1" x14ac:dyDescent="0.25"/>
    <row r="41" spans="1:30" ht="15.75" customHeight="1" thickBot="1" x14ac:dyDescent="0.4">
      <c r="B41" s="10" t="s">
        <v>333</v>
      </c>
      <c r="C41" s="10"/>
      <c r="D41" s="10"/>
      <c r="E41" s="10"/>
      <c r="G41" s="10" t="s">
        <v>14</v>
      </c>
      <c r="H41" s="10"/>
      <c r="I41" s="10"/>
      <c r="J41" s="10"/>
    </row>
    <row r="42" spans="1:30" ht="15.75" customHeight="1" thickTop="1" thickBot="1" x14ac:dyDescent="0.35">
      <c r="B42" s="11" t="s">
        <v>29</v>
      </c>
      <c r="C42" s="11" t="s">
        <v>43</v>
      </c>
      <c r="D42" s="11" t="s">
        <v>2</v>
      </c>
      <c r="E42" s="11" t="s">
        <v>3</v>
      </c>
      <c r="G42" s="11"/>
      <c r="H42" s="11" t="s">
        <v>43</v>
      </c>
      <c r="I42" s="11" t="s">
        <v>2</v>
      </c>
      <c r="J42" s="11" t="s">
        <v>3</v>
      </c>
    </row>
    <row r="43" spans="1:30" ht="15.75" customHeight="1" x14ac:dyDescent="0.3">
      <c r="B43" s="14" t="s">
        <v>11</v>
      </c>
      <c r="C43" s="178">
        <f>'Invoer - uitgebreid'!B12</f>
        <v>0</v>
      </c>
      <c r="D43" s="178">
        <f>'Invoer - uitgebreid'!F12</f>
        <v>0</v>
      </c>
      <c r="E43" s="178">
        <f>'Invoer - uitgebreid'!J12</f>
        <v>0</v>
      </c>
      <c r="G43" s="14" t="s">
        <v>29</v>
      </c>
      <c r="H43" s="178">
        <f>'Invoer - uitgebreid'!B19</f>
        <v>0</v>
      </c>
      <c r="I43" s="178">
        <f>'Invoer - uitgebreid'!F19</f>
        <v>0</v>
      </c>
      <c r="J43" s="178">
        <f>'Invoer - uitgebreid'!J19</f>
        <v>0</v>
      </c>
    </row>
    <row r="44" spans="1:30" ht="15.75" customHeight="1" x14ac:dyDescent="0.3">
      <c r="B44" s="14" t="s">
        <v>10</v>
      </c>
      <c r="C44" s="178">
        <f>'Invoer - uitgebreid'!B9</f>
        <v>0</v>
      </c>
      <c r="D44" s="178">
        <f>'Invoer - uitgebreid'!F9</f>
        <v>0</v>
      </c>
      <c r="E44" s="178">
        <f>'Invoer - uitgebreid'!J9</f>
        <v>0</v>
      </c>
      <c r="G44" s="14" t="s">
        <v>214</v>
      </c>
      <c r="H44" s="19">
        <f>CALC_Agroforestry!C82</f>
        <v>0</v>
      </c>
      <c r="I44" s="19">
        <f>CALC_Agroforestry!C147</f>
        <v>0</v>
      </c>
      <c r="J44" s="19">
        <f>CALC_Agroforestry!C212</f>
        <v>0</v>
      </c>
    </row>
    <row r="45" spans="1:30" ht="15.75" customHeight="1" x14ac:dyDescent="0.3">
      <c r="B45" s="14" t="s">
        <v>327</v>
      </c>
      <c r="C45" s="178">
        <f>'Invoer - uitgebreid'!B27</f>
        <v>0</v>
      </c>
      <c r="D45" s="178">
        <f>'Invoer - uitgebreid'!F27</f>
        <v>0</v>
      </c>
      <c r="E45" s="178">
        <f>'Invoer - uitgebreid'!J27</f>
        <v>0</v>
      </c>
      <c r="G45" s="209" t="s">
        <v>334</v>
      </c>
      <c r="H45" s="19">
        <f>CALC_Agroforestry!B29</f>
        <v>0</v>
      </c>
      <c r="I45" s="19">
        <f>CALC_Agroforestry!B94</f>
        <v>0</v>
      </c>
      <c r="J45" s="19">
        <f>CALC_Agroforestry!B159</f>
        <v>0</v>
      </c>
    </row>
    <row r="46" spans="1:30" ht="15.75" customHeight="1" thickBot="1" x14ac:dyDescent="0.35">
      <c r="B46" s="7" t="s">
        <v>65</v>
      </c>
      <c r="C46" s="7">
        <f>SUM(C43:C45)</f>
        <v>0</v>
      </c>
      <c r="D46" s="7">
        <f>SUM(D43:D45)</f>
        <v>0</v>
      </c>
      <c r="E46" s="7">
        <f>SUM(E43:E45)</f>
        <v>0</v>
      </c>
      <c r="G46" s="209" t="s">
        <v>335</v>
      </c>
      <c r="H46" s="19">
        <f>CALC_Agroforestry!C81</f>
        <v>0</v>
      </c>
      <c r="I46" s="19">
        <f>CALC_Agroforestry!C146</f>
        <v>0</v>
      </c>
      <c r="J46" s="19">
        <f>CALC_Agroforestry!C211</f>
        <v>0</v>
      </c>
    </row>
    <row r="47" spans="1:30" ht="15.75" customHeight="1" thickTop="1" thickBot="1" x14ac:dyDescent="0.35">
      <c r="G47" s="7" t="s">
        <v>65</v>
      </c>
      <c r="H47" s="176">
        <f>H43*H44</f>
        <v>0</v>
      </c>
      <c r="I47" s="176">
        <f>I43*I44</f>
        <v>0</v>
      </c>
      <c r="J47" s="176">
        <f>J43*J44</f>
        <v>0</v>
      </c>
    </row>
    <row r="48" spans="1:30" ht="15.75" customHeight="1" thickTop="1" thickBot="1" x14ac:dyDescent="0.35">
      <c r="B48" s="11" t="s">
        <v>214</v>
      </c>
      <c r="C48" s="11" t="s">
        <v>43</v>
      </c>
      <c r="D48" s="11" t="s">
        <v>2</v>
      </c>
      <c r="E48" s="11" t="s">
        <v>3</v>
      </c>
    </row>
    <row r="49" spans="2:10" ht="15.75" customHeight="1" thickBot="1" x14ac:dyDescent="0.4">
      <c r="B49" s="14" t="s">
        <v>11</v>
      </c>
      <c r="C49" s="19">
        <f>CALC_Meerjarig!B104</f>
        <v>0</v>
      </c>
      <c r="D49" s="19">
        <f>CALC_Meerjarig!B205</f>
        <v>0</v>
      </c>
      <c r="E49" s="19">
        <f>CALC_Meerjarig!B306</f>
        <v>0</v>
      </c>
      <c r="G49" s="10" t="s">
        <v>23</v>
      </c>
      <c r="H49" s="10"/>
      <c r="I49" s="10"/>
      <c r="J49" s="10"/>
    </row>
    <row r="50" spans="2:10" ht="15.75" customHeight="1" thickTop="1" thickBot="1" x14ac:dyDescent="0.35">
      <c r="B50" s="14" t="s">
        <v>10</v>
      </c>
      <c r="C50" s="19">
        <f>CALC_Meerjarig!B71</f>
        <v>0</v>
      </c>
      <c r="D50" s="19">
        <f>CALC_Meerjarig!B172</f>
        <v>0</v>
      </c>
      <c r="E50" s="19">
        <f>CALC_Meerjarig!B273</f>
        <v>0</v>
      </c>
      <c r="G50" s="11"/>
      <c r="H50" s="11" t="s">
        <v>43</v>
      </c>
      <c r="I50" s="11" t="s">
        <v>2</v>
      </c>
      <c r="J50" s="11" t="s">
        <v>3</v>
      </c>
    </row>
    <row r="51" spans="2:10" ht="15.75" customHeight="1" x14ac:dyDescent="0.3">
      <c r="B51" s="14" t="s">
        <v>327</v>
      </c>
      <c r="C51" s="19">
        <f>CALC_Bos!B198</f>
        <v>0</v>
      </c>
      <c r="D51" s="19">
        <f>CALC_Bos!B228</f>
        <v>0</v>
      </c>
      <c r="E51" s="19">
        <f>CALC_Bos!B259</f>
        <v>0</v>
      </c>
      <c r="G51" s="14" t="s">
        <v>29</v>
      </c>
      <c r="H51" s="178">
        <f>'Invoer - uitgebreid'!B36</f>
        <v>0</v>
      </c>
      <c r="I51" s="178">
        <f>'Invoer - uitgebreid'!F36</f>
        <v>0</v>
      </c>
      <c r="J51" s="178">
        <f>'Invoer - uitgebreid'!J36</f>
        <v>0</v>
      </c>
    </row>
    <row r="52" spans="2:10" ht="15.75" customHeight="1" thickBot="1" x14ac:dyDescent="0.35">
      <c r="B52" s="7" t="s">
        <v>241</v>
      </c>
      <c r="C52" s="176">
        <f>C43*C49+C44*C50+C45*C51</f>
        <v>0</v>
      </c>
      <c r="D52" s="176">
        <f>D43*D49+D44*D50+D45*D51</f>
        <v>0</v>
      </c>
      <c r="E52" s="176">
        <f>E43*E49+E44*E50+E45*E51</f>
        <v>0</v>
      </c>
      <c r="G52" s="14" t="s">
        <v>214</v>
      </c>
      <c r="H52" s="19">
        <f>CALC_Agroforestry!C284</f>
        <v>0</v>
      </c>
      <c r="I52" s="19">
        <f>CALC_Agroforestry!C354</f>
        <v>0</v>
      </c>
      <c r="J52" s="19">
        <f>CALC_Agroforestry!C425</f>
        <v>0</v>
      </c>
    </row>
    <row r="53" spans="2:10" ht="15.75" customHeight="1" thickTop="1" thickBot="1" x14ac:dyDescent="0.35">
      <c r="G53" s="7" t="s">
        <v>65</v>
      </c>
      <c r="H53" s="176">
        <f>H51*H52</f>
        <v>0</v>
      </c>
      <c r="I53" s="176">
        <f>I51*I52</f>
        <v>0</v>
      </c>
      <c r="J53" s="176">
        <f>J51*J52</f>
        <v>0</v>
      </c>
    </row>
    <row r="54" spans="2:10" ht="15.75" customHeight="1" thickTop="1" thickBot="1" x14ac:dyDescent="0.4">
      <c r="B54" s="10" t="s">
        <v>9</v>
      </c>
      <c r="C54" s="10"/>
      <c r="D54" s="10"/>
      <c r="E54" s="10"/>
    </row>
    <row r="55" spans="2:10" ht="15.75" customHeight="1" thickTop="1" thickBot="1" x14ac:dyDescent="0.4">
      <c r="B55" s="11"/>
      <c r="C55" s="11" t="s">
        <v>43</v>
      </c>
      <c r="D55" s="11" t="s">
        <v>2</v>
      </c>
      <c r="E55" s="11" t="s">
        <v>3</v>
      </c>
      <c r="G55" s="10" t="s">
        <v>294</v>
      </c>
      <c r="H55" s="10"/>
      <c r="I55" s="10"/>
      <c r="J55" s="10"/>
    </row>
    <row r="56" spans="2:10" ht="15.75" customHeight="1" thickBot="1" x14ac:dyDescent="0.35">
      <c r="B56" s="14" t="s">
        <v>29</v>
      </c>
      <c r="C56" s="178">
        <f>'Invoer - uitgebreid'!B8</f>
        <v>0</v>
      </c>
      <c r="D56" s="178">
        <f>'Invoer - uitgebreid'!F8</f>
        <v>0</v>
      </c>
      <c r="E56" s="178">
        <f>'Invoer - uitgebreid'!J8</f>
        <v>0</v>
      </c>
      <c r="G56" s="11" t="s">
        <v>29</v>
      </c>
      <c r="H56" s="11" t="s">
        <v>43</v>
      </c>
      <c r="I56" s="11" t="s">
        <v>2</v>
      </c>
      <c r="J56" s="11" t="s">
        <v>3</v>
      </c>
    </row>
    <row r="57" spans="2:10" ht="15.75" customHeight="1" x14ac:dyDescent="0.3">
      <c r="B57" s="14" t="s">
        <v>214</v>
      </c>
      <c r="C57" s="19">
        <f>CALC_Meerjarig!C37</f>
        <v>0</v>
      </c>
      <c r="D57" s="19">
        <f>CALC_Meerjarig!B139</f>
        <v>0</v>
      </c>
      <c r="E57" s="19">
        <f>CALC_Meerjarig!C240</f>
        <v>0</v>
      </c>
      <c r="G57" s="14" t="s">
        <v>100</v>
      </c>
      <c r="H57" s="210">
        <f>CALC_Bos!B35</f>
        <v>0</v>
      </c>
      <c r="I57" s="210">
        <f>CALC_Bos!B91</f>
        <v>0</v>
      </c>
      <c r="J57" s="210">
        <f>CALC_Bos!B146</f>
        <v>0</v>
      </c>
    </row>
    <row r="58" spans="2:10" ht="15.75" customHeight="1" thickBot="1" x14ac:dyDescent="0.35">
      <c r="B58" s="7" t="s">
        <v>65</v>
      </c>
      <c r="C58" s="176">
        <f>C56*C57</f>
        <v>0</v>
      </c>
      <c r="D58" s="176">
        <f>D56*D57</f>
        <v>0</v>
      </c>
      <c r="E58" s="176">
        <f>E56*E57</f>
        <v>0</v>
      </c>
      <c r="G58" s="14" t="s">
        <v>111</v>
      </c>
      <c r="H58" s="210">
        <f>CALC_Bos!B43</f>
        <v>0</v>
      </c>
      <c r="I58" s="210">
        <f>CALC_Bos!B99</f>
        <v>0</v>
      </c>
      <c r="J58" s="178">
        <f>CALC_Bos!B154</f>
        <v>0</v>
      </c>
    </row>
    <row r="59" spans="2:10" ht="15.75" customHeight="1" thickTop="1" thickBot="1" x14ac:dyDescent="0.35">
      <c r="G59" s="7" t="s">
        <v>65</v>
      </c>
      <c r="H59" s="212">
        <f>SUM(H57:H58)</f>
        <v>0</v>
      </c>
      <c r="I59" s="212">
        <f>SUM(I57:I58)</f>
        <v>0</v>
      </c>
      <c r="J59" s="212">
        <f>SUM(J57:J58)</f>
        <v>0</v>
      </c>
    </row>
    <row r="60" spans="2:10" ht="15.75" customHeight="1" thickTop="1" thickBot="1" x14ac:dyDescent="0.4">
      <c r="B60" s="10" t="s">
        <v>12</v>
      </c>
      <c r="C60" s="10"/>
      <c r="D60" s="10"/>
      <c r="E60" s="10"/>
    </row>
    <row r="61" spans="2:10" ht="15.75" customHeight="1" thickTop="1" thickBot="1" x14ac:dyDescent="0.35">
      <c r="B61" s="11" t="s">
        <v>216</v>
      </c>
      <c r="C61" s="11" t="s">
        <v>43</v>
      </c>
      <c r="D61" s="11" t="s">
        <v>2</v>
      </c>
      <c r="E61" s="11" t="s">
        <v>3</v>
      </c>
      <c r="G61" s="11" t="s">
        <v>214</v>
      </c>
      <c r="H61" s="11" t="s">
        <v>43</v>
      </c>
      <c r="I61" s="11" t="s">
        <v>2</v>
      </c>
      <c r="J61" s="11" t="s">
        <v>3</v>
      </c>
    </row>
    <row r="62" spans="2:10" ht="15.75" customHeight="1" x14ac:dyDescent="0.3">
      <c r="B62" s="14" t="s">
        <v>29</v>
      </c>
      <c r="C62" s="178">
        <f>'Invoer - uitgebreid'!B15</f>
        <v>0</v>
      </c>
      <c r="D62" s="178">
        <f>'Invoer - uitgebreid'!F15</f>
        <v>0</v>
      </c>
      <c r="E62" s="178">
        <f>'Invoer - uitgebreid'!J15</f>
        <v>0</v>
      </c>
      <c r="F62" s="1"/>
      <c r="G62" s="14" t="s">
        <v>100</v>
      </c>
      <c r="H62" s="19">
        <f>CALC_Bos!E39</f>
        <v>0</v>
      </c>
      <c r="I62" s="19">
        <f>CALC_Bos!E95</f>
        <v>0</v>
      </c>
      <c r="J62" s="19">
        <f>CALC_Bos!E150</f>
        <v>0</v>
      </c>
    </row>
    <row r="63" spans="2:10" ht="15.75" customHeight="1" x14ac:dyDescent="0.3">
      <c r="B63" s="14" t="s">
        <v>214</v>
      </c>
      <c r="C63" s="19">
        <f>IF(C62&gt;0,CALC_Akkerbouw!I73,0)</f>
        <v>0</v>
      </c>
      <c r="D63" s="19">
        <f>IF(D62&gt;0,CALC_Akkerbouw!Q73,0)</f>
        <v>0</v>
      </c>
      <c r="E63" s="19">
        <f>IF(E62&gt;0,CALC_Akkerbouw!Y73,0)</f>
        <v>0</v>
      </c>
      <c r="G63" s="14" t="s">
        <v>111</v>
      </c>
      <c r="H63" s="19">
        <f>CALC_Bos!E47</f>
        <v>0</v>
      </c>
      <c r="I63" s="19">
        <f>CALC_Bos!E103</f>
        <v>0</v>
      </c>
      <c r="J63" s="19">
        <f>CALC_Bos!E158</f>
        <v>0</v>
      </c>
    </row>
    <row r="64" spans="2:10" ht="15.75" customHeight="1" thickBot="1" x14ac:dyDescent="0.35">
      <c r="B64" s="7" t="s">
        <v>65</v>
      </c>
      <c r="C64" s="233">
        <f>C62*C63</f>
        <v>0</v>
      </c>
      <c r="D64" s="233">
        <f>D62*D63</f>
        <v>0</v>
      </c>
      <c r="E64" s="233">
        <f>E62*E63</f>
        <v>0</v>
      </c>
      <c r="G64" s="7" t="s">
        <v>65</v>
      </c>
      <c r="H64" s="176">
        <f>H57*H62+H58*H63</f>
        <v>0</v>
      </c>
      <c r="I64" s="176">
        <f>I57*I62+I58*I63</f>
        <v>0</v>
      </c>
      <c r="J64" s="176">
        <f>J57*J62+J58*J63</f>
        <v>0</v>
      </c>
    </row>
    <row r="65" spans="2:17" ht="15.75" customHeight="1" thickTop="1" x14ac:dyDescent="0.3">
      <c r="D65" s="1"/>
      <c r="E65" s="1"/>
      <c r="F65" s="1"/>
    </row>
    <row r="66" spans="2:17" ht="15.75" customHeight="1" thickBot="1" x14ac:dyDescent="0.4">
      <c r="B66" s="10" t="s">
        <v>21</v>
      </c>
      <c r="C66" s="10"/>
      <c r="D66" s="10"/>
      <c r="E66" s="10"/>
      <c r="G66" s="11" t="s">
        <v>526</v>
      </c>
      <c r="H66" s="11" t="s">
        <v>43</v>
      </c>
      <c r="I66" s="11" t="s">
        <v>2</v>
      </c>
      <c r="J66" s="11" t="s">
        <v>3</v>
      </c>
      <c r="Q66" s="1"/>
    </row>
    <row r="67" spans="2:17" ht="15.75" customHeight="1" thickTop="1" thickBot="1" x14ac:dyDescent="0.35">
      <c r="B67" s="11"/>
      <c r="C67" s="11" t="s">
        <v>43</v>
      </c>
      <c r="D67" s="11" t="s">
        <v>2</v>
      </c>
      <c r="E67" s="11" t="s">
        <v>3</v>
      </c>
      <c r="F67" s="1"/>
      <c r="G67" s="14" t="s">
        <v>11</v>
      </c>
      <c r="H67" s="178">
        <f>SUM(CALC_Meerjarig!D89:AQ89)/'Invoer - uitgebreid'!C12</f>
        <v>0</v>
      </c>
      <c r="I67" s="178">
        <f>SUM(CALC_Meerjarig!C190:AQ190)/'Invoer - uitgebreid'!G12</f>
        <v>0</v>
      </c>
      <c r="J67" s="178">
        <f>SUM(CALC_Meerjarig!D291:AQ291)/'Invoer - uitgebreid'!K12</f>
        <v>0</v>
      </c>
    </row>
    <row r="68" spans="2:17" ht="15.75" customHeight="1" x14ac:dyDescent="0.3">
      <c r="B68" s="14" t="s">
        <v>29</v>
      </c>
      <c r="C68" s="178">
        <f>'Invoer - uitgebreid'!B31</f>
        <v>0</v>
      </c>
      <c r="D68" s="178">
        <f>'Invoer - uitgebreid'!F31</f>
        <v>0</v>
      </c>
      <c r="E68" s="178">
        <f>'Invoer - uitgebreid'!J31</f>
        <v>0</v>
      </c>
      <c r="F68" s="1"/>
      <c r="G68" s="14" t="s">
        <v>10</v>
      </c>
      <c r="H68" s="178">
        <f>SUM(CALC_Meerjarig!D55:AQ55)/'Invoer - uitgebreid'!C9</f>
        <v>0</v>
      </c>
      <c r="I68" s="178">
        <f>SUM(CALC_Meerjarig!D157:AQ157)/'Invoer - uitgebreid'!C9</f>
        <v>0</v>
      </c>
      <c r="J68" s="178">
        <f>SUM(CALC_Meerjarig!D258:AQ258)/'Invoer - uitgebreid'!K9</f>
        <v>0</v>
      </c>
    </row>
    <row r="69" spans="2:17" ht="15.75" customHeight="1" x14ac:dyDescent="0.3">
      <c r="B69" s="14" t="s">
        <v>214</v>
      </c>
      <c r="C69" s="19">
        <f>IF(C68&gt;0,CALC_Akkerbouw!C51,0)</f>
        <v>0</v>
      </c>
      <c r="D69" s="19">
        <f>IF(D68&gt;0,CALC_Akkerbouw!D51,0)</f>
        <v>0</v>
      </c>
      <c r="E69" s="19">
        <f>IF(E68&gt;0,CALC_Akkerbouw!E51,0)</f>
        <v>0</v>
      </c>
      <c r="G69" s="14" t="s">
        <v>327</v>
      </c>
      <c r="H69" s="178">
        <f>SUM(CALC_Bos!C189:Y189)/'Economische variabelen'!C237</f>
        <v>0</v>
      </c>
      <c r="I69" s="178">
        <f>SUM(CALC_Bos!C219:Y219)/'Economische variabelen'!D237</f>
        <v>0</v>
      </c>
      <c r="J69" s="178">
        <f>SUM(CALC_Bos!C250:Y250)/'Economische variabelen'!E237</f>
        <v>0</v>
      </c>
    </row>
    <row r="70" spans="2:17" ht="15.75" customHeight="1" thickBot="1" x14ac:dyDescent="0.35">
      <c r="B70" s="7" t="s">
        <v>65</v>
      </c>
      <c r="C70" s="176">
        <f>C68*C69</f>
        <v>0</v>
      </c>
      <c r="D70" s="176">
        <f>D68*D69</f>
        <v>0</v>
      </c>
      <c r="E70" s="176">
        <f>E68*E69</f>
        <v>0</v>
      </c>
      <c r="F70" s="1"/>
      <c r="G70" s="14" t="s">
        <v>9</v>
      </c>
      <c r="H70" s="178">
        <f>SUM(CALC_Meerjarig!D21:AQ21)/'Invoer - uitgebreid'!C8</f>
        <v>0</v>
      </c>
      <c r="I70" s="178">
        <f>SUM(CALC_Meerjarig!D124:AQ124)/'Invoer - uitgebreid'!G8</f>
        <v>0</v>
      </c>
      <c r="J70" s="178">
        <f>SUM(CALC_Meerjarig!D225:AQ225)/'Invoer - uitgebreid'!K8</f>
        <v>0</v>
      </c>
    </row>
    <row r="71" spans="2:17" ht="15.75" customHeight="1" thickTop="1" x14ac:dyDescent="0.3">
      <c r="E71" s="229"/>
      <c r="G71" s="14" t="s">
        <v>375</v>
      </c>
      <c r="H71" s="178">
        <f>SUM(CALC_Meerjarig!C326:CY326)/'Invoer - uitgebreid'!C11+(SUM(CALC_Meerjarig!C328:CY328)*8/1000/'Invoer - uitgebreid'!C11)</f>
        <v>0</v>
      </c>
      <c r="I71" s="178">
        <f>(SUM(CALC_Meerjarig!D364:CY364)/'Invoer - uitgebreid'!G11)+(SUM(CALC_Meerjarig!D366:CY366)*8/1000/'Invoer - uitgebreid'!G11)</f>
        <v>0</v>
      </c>
      <c r="J71" s="178">
        <f>(SUM(CALC_Meerjarig!D402:CY402)/'Invoer - uitgebreid'!K11)+(SUM(CALC_Meerjarig!D404:CY404)*8/1000/'Invoer - uitgebreid'!K11)</f>
        <v>0</v>
      </c>
      <c r="Q71" s="1"/>
    </row>
    <row r="72" spans="2:17" ht="15.75" customHeight="1" thickBot="1" x14ac:dyDescent="0.4">
      <c r="B72" s="10" t="s">
        <v>374</v>
      </c>
      <c r="C72" s="10"/>
      <c r="D72" s="10"/>
      <c r="E72" s="10"/>
      <c r="G72" s="14" t="s">
        <v>374</v>
      </c>
      <c r="H72" s="178">
        <f>SUM(CALC_Meerjarig!D439:AQ439)/'Invoer - uitgebreid'!C10</f>
        <v>0</v>
      </c>
      <c r="I72" s="178">
        <f>SUM(CALC_Meerjarig!D473:AQ473)/'Invoer - uitgebreid'!G10</f>
        <v>0</v>
      </c>
      <c r="J72" s="178">
        <f>SUM(CALC_Meerjarig!D508:AQ508)/'Invoer - uitgebreid'!K10</f>
        <v>0</v>
      </c>
      <c r="Q72" s="1"/>
    </row>
    <row r="73" spans="2:17" ht="15.75" customHeight="1" thickTop="1" thickBot="1" x14ac:dyDescent="0.35">
      <c r="B73" s="11"/>
      <c r="C73" s="11" t="s">
        <v>43</v>
      </c>
      <c r="D73" s="11" t="s">
        <v>2</v>
      </c>
      <c r="E73" s="11" t="s">
        <v>3</v>
      </c>
      <c r="G73" s="14" t="s">
        <v>378</v>
      </c>
      <c r="H73" s="178">
        <f>'Economische variabelen'!C110*'CALC_Value case'!L9+'CALC_Value case'!I9*'Economische variabelen'!C112+'Economische variabelen'!C111*'CALC_Value case'!F9+'CALC_Value case'!C9*'Economische variabelen'!C113</f>
        <v>0</v>
      </c>
      <c r="I73" s="178">
        <f>'Economische variabelen'!D110*'CALC_Value case'!X9+'CALC_Value case'!U9*'Economische variabelen'!D112+'Economische variabelen'!D111*'CALC_Value case'!R9+'CALC_Value case'!O9*'Economische variabelen'!D113</f>
        <v>0</v>
      </c>
      <c r="J73" s="178">
        <f>'Economische variabelen'!E110*'CALC_Value case'!AO9+'CALC_Value case'!AL9*'Economische variabelen'!E112+'Economische variabelen'!E111*'CALC_Value case'!AI9+'CALC_Value case'!AF9*'Economische variabelen'!E113</f>
        <v>0</v>
      </c>
    </row>
    <row r="74" spans="2:17" ht="15.75" customHeight="1" x14ac:dyDescent="0.3">
      <c r="B74" s="14" t="s">
        <v>29</v>
      </c>
      <c r="C74" s="178">
        <f>'Invoer - uitgebreid'!B10</f>
        <v>0</v>
      </c>
      <c r="D74" s="178">
        <f>'Invoer - uitgebreid'!F10</f>
        <v>0</v>
      </c>
      <c r="E74" s="178">
        <f>'Invoer - uitgebreid'!J10</f>
        <v>0</v>
      </c>
      <c r="G74" s="14" t="s">
        <v>56</v>
      </c>
      <c r="H74" s="178">
        <f>'CALC_Value case'!C5*'Economische variabelen'!C94+'Economische variabelen'!C93*'CALC_Value case'!I5+'CALC_Value case'!F5*'Economische variabelen'!C92+'Economische variabelen'!C91*'CALC_Value case'!L5</f>
        <v>0</v>
      </c>
      <c r="I74" s="178">
        <f>'Economische variabelen'!D91*'CALC_Value case'!X5+'CALC_Value case'!U5*'Economische variabelen'!D93+'Economische variabelen'!D92*'CALC_Value case'!R5+'CALC_Value case'!O5*'Economische variabelen'!D94</f>
        <v>0</v>
      </c>
      <c r="J74" s="178">
        <f>'Economische variabelen'!E91*'CALC_Value case'!AO5+'CALC_Value case'!AL5*'Economische variabelen'!E93+'Economische variabelen'!E92*'CALC_Value case'!AI5+'CALC_Value case'!AF5*'Economische variabelen'!E94</f>
        <v>0</v>
      </c>
    </row>
    <row r="75" spans="2:17" ht="15.75" customHeight="1" x14ac:dyDescent="0.3">
      <c r="B75" s="14" t="s">
        <v>214</v>
      </c>
      <c r="C75" s="19">
        <f>CALC_Meerjarig!C455</f>
        <v>0</v>
      </c>
      <c r="D75" s="19">
        <f>CALC_Meerjarig!C489</f>
        <v>0</v>
      </c>
      <c r="E75" s="19">
        <f>CALC_Meerjarig!C524</f>
        <v>0</v>
      </c>
      <c r="G75" s="14" t="s">
        <v>559</v>
      </c>
      <c r="H75" s="178">
        <f>'Economische variabelen'!C128*'CALC_Value case'!L6+'CALC_Value case'!I6*'Economische variabelen'!C130+'Economische variabelen'!C129*'CALC_Value case'!F6+'CALC_Value case'!C6*'Economische variabelen'!C131</f>
        <v>0</v>
      </c>
      <c r="I75" s="178">
        <f>'Economische variabelen'!D128*'CALC_Value case'!X6+'CALC_Value case'!U6*'Economische variabelen'!D130+'Economische variabelen'!D129*'CALC_Value case'!R6+'CALC_Value case'!O6*'Economische variabelen'!D131</f>
        <v>0</v>
      </c>
      <c r="J75" s="178">
        <f>'Economische variabelen'!E128*'CALC_Value case'!AO6+'CALC_Value case'!AL6*'Economische variabelen'!E130+'Economische variabelen'!E129*'CALC_Value case'!AI6+'CALC_Value case'!AF6*'Economische variabelen'!E131</f>
        <v>0</v>
      </c>
    </row>
    <row r="76" spans="2:17" ht="15.75" customHeight="1" thickBot="1" x14ac:dyDescent="0.35">
      <c r="B76" s="7" t="s">
        <v>65</v>
      </c>
      <c r="C76" s="176">
        <f>C74*C75</f>
        <v>0</v>
      </c>
      <c r="D76" s="176">
        <f>D74*D75</f>
        <v>0</v>
      </c>
      <c r="E76" s="176">
        <f>E74*E75</f>
        <v>0</v>
      </c>
      <c r="G76" s="7" t="s">
        <v>527</v>
      </c>
      <c r="H76" s="7">
        <f>SUM(H67:H75)</f>
        <v>0</v>
      </c>
      <c r="I76" s="7">
        <f t="shared" ref="I76:J76" si="5">SUM(I67:I75)</f>
        <v>0</v>
      </c>
      <c r="J76" s="7">
        <f t="shared" si="5"/>
        <v>0</v>
      </c>
      <c r="K76" s="229"/>
    </row>
    <row r="77" spans="2:17" ht="15.75" customHeight="1" thickTop="1" x14ac:dyDescent="0.25"/>
    <row r="78" spans="2:17" ht="15.75" customHeight="1" thickBot="1" x14ac:dyDescent="0.4">
      <c r="B78" s="10" t="s">
        <v>375</v>
      </c>
      <c r="C78" s="10"/>
      <c r="D78" s="10"/>
      <c r="E78" s="10"/>
    </row>
    <row r="79" spans="2:17" ht="15.75" customHeight="1" thickTop="1" thickBot="1" x14ac:dyDescent="0.35">
      <c r="B79" s="11"/>
      <c r="C79" s="11" t="s">
        <v>43</v>
      </c>
      <c r="D79" s="11" t="s">
        <v>2</v>
      </c>
      <c r="E79" s="11" t="s">
        <v>3</v>
      </c>
    </row>
    <row r="80" spans="2:17" ht="15.75" customHeight="1" x14ac:dyDescent="0.3">
      <c r="B80" s="14" t="s">
        <v>29</v>
      </c>
      <c r="C80" s="178">
        <f>'Invoer - uitgebreid'!B11</f>
        <v>0</v>
      </c>
      <c r="D80" s="178">
        <f>'Invoer - uitgebreid'!F11</f>
        <v>0</v>
      </c>
      <c r="E80" s="178">
        <f>'Invoer - uitgebreid'!J11</f>
        <v>0</v>
      </c>
    </row>
    <row r="81" spans="2:5" ht="15.75" customHeight="1" x14ac:dyDescent="0.3">
      <c r="B81" s="14" t="s">
        <v>214</v>
      </c>
      <c r="C81" s="19">
        <f>CALC_Meerjarig!C344</f>
        <v>0</v>
      </c>
      <c r="D81" s="19">
        <f>CALC_Meerjarig!C382</f>
        <v>0</v>
      </c>
      <c r="E81" s="19">
        <f>CALC_Meerjarig!C382</f>
        <v>0</v>
      </c>
    </row>
    <row r="82" spans="2:5" ht="15.75" customHeight="1" thickBot="1" x14ac:dyDescent="0.35">
      <c r="B82" s="7" t="s">
        <v>65</v>
      </c>
      <c r="C82" s="176">
        <f>C80*C81</f>
        <v>0</v>
      </c>
      <c r="D82" s="176">
        <f>D80*D81</f>
        <v>0</v>
      </c>
      <c r="E82" s="176">
        <f>E80*E81</f>
        <v>0</v>
      </c>
    </row>
    <row r="83" spans="2:5" ht="15.75" customHeight="1" thickTop="1" x14ac:dyDescent="0.25"/>
    <row r="84" spans="2:5" ht="15.75" customHeight="1" x14ac:dyDescent="0.25"/>
    <row r="85" spans="2:5" ht="15.75" customHeight="1" x14ac:dyDescent="0.25"/>
    <row r="86" spans="2:5" ht="15.75" customHeight="1" x14ac:dyDescent="0.25"/>
    <row r="87" spans="2:5" ht="15.75" customHeight="1" x14ac:dyDescent="0.25"/>
    <row r="88" spans="2:5" ht="15.75" customHeight="1" x14ac:dyDescent="0.25"/>
    <row r="89" spans="2:5" ht="15.75" customHeight="1" x14ac:dyDescent="0.25"/>
    <row r="90" spans="2:5" ht="15.75" customHeight="1" x14ac:dyDescent="0.25"/>
    <row r="91" spans="2:5" ht="15.75" customHeight="1" x14ac:dyDescent="0.3">
      <c r="B91" s="1"/>
    </row>
    <row r="92" spans="2:5" ht="15.75" customHeight="1" x14ac:dyDescent="0.3">
      <c r="C92" s="9"/>
    </row>
    <row r="93" spans="2:5" ht="15.75" customHeight="1" x14ac:dyDescent="0.3">
      <c r="C93" s="1"/>
    </row>
    <row r="94" spans="2:5" ht="15.75" customHeight="1" x14ac:dyDescent="0.3">
      <c r="C94" s="1"/>
    </row>
    <row r="95" spans="2:5" ht="15.75" customHeight="1" x14ac:dyDescent="0.3">
      <c r="C95" s="1"/>
    </row>
    <row r="96" spans="2:5" ht="15.75" customHeight="1" x14ac:dyDescent="0.25"/>
    <row r="97" spans="3:3" ht="15.75" customHeight="1" x14ac:dyDescent="0.3">
      <c r="C97" s="9"/>
    </row>
    <row r="98" spans="3:3" ht="15.75" customHeight="1" x14ac:dyDescent="0.25"/>
    <row r="99" spans="3:3" ht="15.75" customHeight="1" x14ac:dyDescent="0.25"/>
    <row r="100" spans="3:3" ht="15.75" customHeight="1" x14ac:dyDescent="0.3">
      <c r="C100" s="9"/>
    </row>
    <row r="101" spans="3:3" ht="15.75" customHeight="1" x14ac:dyDescent="0.3">
      <c r="C101" s="1"/>
    </row>
    <row r="102" spans="3:3" ht="15.75" customHeight="1" x14ac:dyDescent="0.3">
      <c r="C102" s="1"/>
    </row>
    <row r="103" spans="3:3" ht="15.75" customHeight="1" x14ac:dyDescent="0.3">
      <c r="C103" s="1"/>
    </row>
    <row r="104" spans="3:3" ht="15.75" customHeight="1" x14ac:dyDescent="0.25"/>
    <row r="105" spans="3:3" ht="15.75" customHeight="1" x14ac:dyDescent="0.3">
      <c r="C105" s="9"/>
    </row>
    <row r="106" spans="3:3" ht="15.75" customHeight="1" x14ac:dyDescent="0.3">
      <c r="C106" s="1"/>
    </row>
    <row r="107" spans="3:3" ht="15.75" customHeight="1" x14ac:dyDescent="0.3">
      <c r="C107" s="1"/>
    </row>
    <row r="108" spans="3:3" ht="15.75" customHeight="1" x14ac:dyDescent="0.25"/>
    <row r="109" spans="3:3" ht="15.75" customHeight="1" x14ac:dyDescent="0.3">
      <c r="C109" s="9"/>
    </row>
    <row r="110" spans="3:3" ht="15.75" customHeight="1" x14ac:dyDescent="0.3">
      <c r="C110" s="1"/>
    </row>
    <row r="111" spans="3:3" ht="15.75" customHeight="1" x14ac:dyDescent="0.3">
      <c r="C111" s="1"/>
    </row>
    <row r="112" spans="3:3" ht="15.75" customHeight="1" x14ac:dyDescent="0.25"/>
    <row r="113" spans="3:3" ht="15.75" customHeight="1" x14ac:dyDescent="0.3">
      <c r="C113" s="9"/>
    </row>
    <row r="114" spans="3:3" ht="15.75" customHeight="1" x14ac:dyDescent="0.3">
      <c r="C114" s="1"/>
    </row>
    <row r="115" spans="3:3" ht="15.75" customHeight="1" x14ac:dyDescent="0.3">
      <c r="C115" s="1"/>
    </row>
    <row r="116" spans="3:3" ht="15.75" customHeight="1" x14ac:dyDescent="0.25"/>
    <row r="117" spans="3:3" ht="15.75" customHeight="1" x14ac:dyDescent="0.3">
      <c r="C117" s="9"/>
    </row>
    <row r="118" spans="3:3" ht="15.75" customHeight="1" x14ac:dyDescent="0.3">
      <c r="C118" s="1"/>
    </row>
    <row r="119" spans="3:3" ht="15.75" customHeight="1" x14ac:dyDescent="0.3">
      <c r="C119" s="16"/>
    </row>
    <row r="120" spans="3:3" ht="15.75" customHeight="1" x14ac:dyDescent="0.3">
      <c r="C120" s="16"/>
    </row>
    <row r="121" spans="3:3" ht="15.75" customHeight="1" x14ac:dyDescent="0.3">
      <c r="C121" s="1"/>
    </row>
    <row r="122" spans="3:3" ht="15.75" customHeight="1" x14ac:dyDescent="0.25"/>
    <row r="123" spans="3:3" ht="15.75" customHeight="1" x14ac:dyDescent="0.25"/>
    <row r="124" spans="3:3" ht="15.75" customHeight="1" x14ac:dyDescent="0.25"/>
    <row r="125" spans="3:3" ht="15.75" customHeight="1" x14ac:dyDescent="0.25"/>
    <row r="126" spans="3:3" ht="15.75" customHeight="1" x14ac:dyDescent="0.25"/>
    <row r="127" spans="3:3" ht="15.75" customHeight="1" x14ac:dyDescent="0.25"/>
    <row r="128" spans="3:3"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sheetData>
  <conditionalFormatting sqref="B5:E12">
    <cfRule type="cellIs" dxfId="7" priority="5" operator="lessThan">
      <formula>0</formula>
    </cfRule>
  </conditionalFormatting>
  <conditionalFormatting sqref="B60:E63">
    <cfRule type="cellIs" dxfId="6" priority="4" operator="lessThan">
      <formula>0</formula>
    </cfRule>
  </conditionalFormatting>
  <conditionalFormatting sqref="B1:K1 L1:T2 A1:A4 U1:Y6 Z1:Z8 AB1:AD8 AA1:AA22 C2:K2 B3:E3 T3 G4:T4 G5:G6 I5:I7 H5:H8 J5:K8 A6:A1001 G8 G9:H35 I10:K25 Z14:Z24 B14:E26 Q16:T16 AB24:AD1001 Q26:T26 I27:K30 AA27:AA44 Z29 I32:K35 U32:U38 P35:P36 K37 T38 B39:E39 H39:K40 Z40 W41:Z44 B41:E58 F41:F64 Q46:Q67 J55:J57 G55:I58 S58:AA1001 G61:J64 D65:F70 B66:E70 G66:J994 Q71:Q73 B72:E76 F73:F76 B77:F996 K77:K1001 L89:R1001">
    <cfRule type="cellIs" dxfId="5" priority="11" operator="lessThan">
      <formula>0</formula>
    </cfRule>
  </conditionalFormatting>
  <conditionalFormatting sqref="B38:M38">
    <cfRule type="cellIs" dxfId="4" priority="1" operator="lessThan">
      <formula>0</formula>
    </cfRule>
  </conditionalFormatting>
  <conditionalFormatting sqref="G41:J53">
    <cfRule type="cellIs" dxfId="3" priority="10" operator="lessThan">
      <formula>0</formula>
    </cfRule>
  </conditionalFormatting>
  <conditionalFormatting sqref="G3:M3">
    <cfRule type="cellIs" dxfId="2" priority="2" operator="lessThan">
      <formula>0</formula>
    </cfRule>
  </conditionalFormatting>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3E040-8BD1-AD48-928A-A1555AD3F701}">
  <sheetPr>
    <tabColor rgb="FF008658"/>
  </sheetPr>
  <dimension ref="B2:L50"/>
  <sheetViews>
    <sheetView showGridLines="0" topLeftCell="B1" workbookViewId="0">
      <selection activeCell="F15" sqref="F15"/>
    </sheetView>
  </sheetViews>
  <sheetFormatPr defaultColWidth="10.81640625" defaultRowHeight="15" x14ac:dyDescent="0.25"/>
  <cols>
    <col min="2" max="2" width="18.54296875" customWidth="1"/>
    <col min="4" max="4" width="13.26953125" customWidth="1"/>
    <col min="5" max="5" width="14.81640625" customWidth="1"/>
    <col min="6" max="6" width="13.81640625" customWidth="1"/>
    <col min="7" max="7" width="12.26953125" customWidth="1"/>
    <col min="8" max="8" width="17.453125" customWidth="1"/>
    <col min="10" max="10" width="14.453125" customWidth="1"/>
  </cols>
  <sheetData>
    <row r="2" spans="2:7" ht="22.8" x14ac:dyDescent="0.4">
      <c r="B2" s="284" t="s">
        <v>382</v>
      </c>
    </row>
    <row r="3" spans="2:7" x14ac:dyDescent="0.25">
      <c r="D3" s="244"/>
    </row>
    <row r="4" spans="2:7" ht="20.399999999999999" thickBot="1" x14ac:dyDescent="0.45">
      <c r="B4" s="365" t="s">
        <v>422</v>
      </c>
      <c r="C4" s="365"/>
      <c r="D4" s="365"/>
      <c r="E4" s="365"/>
      <c r="F4" s="244"/>
      <c r="G4" s="244"/>
    </row>
    <row r="5" spans="2:7" ht="15.6" thickTop="1" x14ac:dyDescent="0.25"/>
    <row r="6" spans="2:7" ht="16.2" thickBot="1" x14ac:dyDescent="0.35">
      <c r="B6" s="292" t="s">
        <v>248</v>
      </c>
      <c r="C6" s="287" t="s">
        <v>383</v>
      </c>
      <c r="D6" s="287" t="s">
        <v>384</v>
      </c>
      <c r="E6" s="287" t="s">
        <v>385</v>
      </c>
      <c r="F6" s="368" t="s">
        <v>386</v>
      </c>
      <c r="G6" s="290"/>
    </row>
    <row r="7" spans="2:7" ht="15.6" x14ac:dyDescent="0.3">
      <c r="B7" s="288" t="s">
        <v>559</v>
      </c>
      <c r="C7" s="366"/>
      <c r="D7" s="366">
        <v>5</v>
      </c>
      <c r="E7" s="366"/>
      <c r="F7" s="369"/>
    </row>
    <row r="8" spans="2:7" ht="15.6" x14ac:dyDescent="0.3">
      <c r="B8" s="293" t="s">
        <v>56</v>
      </c>
      <c r="C8" s="366"/>
      <c r="D8" s="366">
        <v>5</v>
      </c>
      <c r="E8" s="366"/>
      <c r="F8" s="369"/>
      <c r="G8" s="244"/>
    </row>
    <row r="9" spans="2:7" ht="15.6" x14ac:dyDescent="0.3">
      <c r="B9" s="293" t="s">
        <v>378</v>
      </c>
      <c r="C9" s="366"/>
      <c r="D9" s="366"/>
      <c r="E9" s="366"/>
      <c r="F9" s="369"/>
      <c r="G9" s="244"/>
    </row>
    <row r="10" spans="2:7" ht="15.6" x14ac:dyDescent="0.3">
      <c r="B10" s="293" t="s">
        <v>374</v>
      </c>
      <c r="C10" s="366"/>
      <c r="D10" s="366"/>
      <c r="E10" s="366"/>
      <c r="F10" s="369"/>
      <c r="G10" s="244"/>
    </row>
    <row r="11" spans="2:7" ht="15.6" x14ac:dyDescent="0.3">
      <c r="B11" s="293" t="s">
        <v>375</v>
      </c>
      <c r="C11" s="366"/>
      <c r="D11" s="366"/>
      <c r="E11" s="366"/>
      <c r="F11" s="369"/>
      <c r="G11" s="244"/>
    </row>
    <row r="12" spans="2:7" ht="15.6" x14ac:dyDescent="0.3">
      <c r="B12" s="293" t="s">
        <v>10</v>
      </c>
      <c r="C12" s="366"/>
      <c r="D12" s="366"/>
      <c r="E12" s="366"/>
      <c r="F12" s="369"/>
    </row>
    <row r="13" spans="2:7" ht="15.6" x14ac:dyDescent="0.3">
      <c r="B13" s="293" t="s">
        <v>11</v>
      </c>
      <c r="C13" s="366">
        <v>0.56999999999999995</v>
      </c>
      <c r="D13" s="366"/>
      <c r="E13" s="366"/>
      <c r="F13" s="369"/>
      <c r="G13" s="285"/>
    </row>
    <row r="14" spans="2:7" ht="15.6" x14ac:dyDescent="0.3">
      <c r="B14" s="293" t="s">
        <v>140</v>
      </c>
      <c r="C14" s="366"/>
      <c r="D14" s="366"/>
      <c r="E14" s="366">
        <v>3</v>
      </c>
      <c r="F14" s="369"/>
      <c r="G14" s="290"/>
    </row>
    <row r="15" spans="2:7" ht="15.6" x14ac:dyDescent="0.3">
      <c r="B15" s="293" t="s">
        <v>387</v>
      </c>
      <c r="C15" s="366"/>
      <c r="D15" s="366"/>
      <c r="E15" s="366"/>
      <c r="F15" s="369">
        <f>1/7.5</f>
        <v>0.13333333333333333</v>
      </c>
    </row>
    <row r="16" spans="2:7" ht="15.6" x14ac:dyDescent="0.3">
      <c r="B16" s="294" t="s">
        <v>388</v>
      </c>
      <c r="C16" s="367"/>
      <c r="D16" s="367"/>
      <c r="E16" s="367"/>
      <c r="F16" s="370">
        <v>0</v>
      </c>
      <c r="G16" s="290"/>
    </row>
    <row r="17" spans="2:12" x14ac:dyDescent="0.25">
      <c r="B17" s="244"/>
      <c r="C17" s="244"/>
      <c r="D17" s="244"/>
      <c r="E17" s="244"/>
      <c r="F17" s="244"/>
      <c r="G17" s="290"/>
    </row>
    <row r="18" spans="2:12" x14ac:dyDescent="0.25">
      <c r="G18" s="290"/>
    </row>
    <row r="19" spans="2:12" ht="20.399999999999999" thickBot="1" x14ac:dyDescent="0.45">
      <c r="B19" s="755" t="s">
        <v>43</v>
      </c>
      <c r="C19" s="755"/>
      <c r="D19" s="755"/>
      <c r="F19" s="596" t="s">
        <v>2</v>
      </c>
      <c r="G19" s="596"/>
      <c r="H19" s="596"/>
      <c r="J19" s="755" t="s">
        <v>3</v>
      </c>
      <c r="K19" s="755"/>
      <c r="L19" s="755"/>
    </row>
    <row r="20" spans="2:12" ht="15.6" thickTop="1" x14ac:dyDescent="0.25"/>
    <row r="21" spans="2:12" ht="15.6" x14ac:dyDescent="0.3">
      <c r="B21" s="295" t="s">
        <v>389</v>
      </c>
      <c r="D21" s="289"/>
      <c r="F21" s="295" t="s">
        <v>389</v>
      </c>
      <c r="J21" s="295" t="s">
        <v>389</v>
      </c>
    </row>
    <row r="22" spans="2:12" ht="16.2" thickBot="1" x14ac:dyDescent="0.35">
      <c r="B22" s="286" t="s">
        <v>248</v>
      </c>
      <c r="C22" s="292" t="s">
        <v>390</v>
      </c>
      <c r="D22" s="244"/>
      <c r="F22" s="286" t="s">
        <v>248</v>
      </c>
      <c r="G22" s="292" t="s">
        <v>390</v>
      </c>
      <c r="J22" s="286" t="s">
        <v>248</v>
      </c>
      <c r="K22" s="292" t="s">
        <v>390</v>
      </c>
    </row>
    <row r="23" spans="2:12" ht="15.6" x14ac:dyDescent="0.3">
      <c r="B23" s="288" t="s">
        <v>559</v>
      </c>
      <c r="C23" s="296">
        <f>'CALC_Value case'!C6+'CALC_Value case'!F6+'CALC_Value case'!I6+'CALC_Value case'!L6</f>
        <v>0</v>
      </c>
      <c r="D23" s="244"/>
      <c r="F23" s="288" t="s">
        <v>559</v>
      </c>
      <c r="G23" s="296">
        <f>'CALC_Value case'!O6+'CALC_Value case'!R6+'CALC_Value case'!U6+'CALC_Value case'!X6</f>
        <v>0</v>
      </c>
      <c r="J23" s="288" t="s">
        <v>559</v>
      </c>
      <c r="K23" s="296">
        <f>'CALC_Value case'!AF6+'CALC_Value case'!AI6+'CALC_Value case'!AL6+'CALC_Value case'!AO6</f>
        <v>0</v>
      </c>
    </row>
    <row r="24" spans="2:12" ht="15.6" x14ac:dyDescent="0.3">
      <c r="B24" s="288" t="s">
        <v>56</v>
      </c>
      <c r="C24" s="296">
        <f>'CALC_Value case'!C5+'CALC_Value case'!F5+'CALC_Value case'!I5+'CALC_Value case'!L5</f>
        <v>0</v>
      </c>
      <c r="D24" s="244"/>
      <c r="F24" s="288" t="s">
        <v>56</v>
      </c>
      <c r="G24" s="296">
        <f>'CALC_Value case'!O5+'CALC_Value case'!R5+'CALC_Value case'!U5+'CALC_Value case'!X5</f>
        <v>0</v>
      </c>
      <c r="J24" s="288" t="s">
        <v>56</v>
      </c>
      <c r="K24" s="296">
        <f>'CALC_Value case'!AF5+'CALC_Value case'!AI5+'CALC_Value case'!AL5+'CALC_Value case'!AO5</f>
        <v>0</v>
      </c>
    </row>
    <row r="25" spans="2:12" ht="15.6" x14ac:dyDescent="0.3">
      <c r="B25" s="288" t="s">
        <v>378</v>
      </c>
      <c r="C25" s="296">
        <f>'CALC_Value case'!C9+'CALC_Value case'!F9+'CALC_Value case'!I9+'CALC_Value case'!L9</f>
        <v>0</v>
      </c>
      <c r="D25" s="244"/>
      <c r="F25" s="288" t="s">
        <v>378</v>
      </c>
      <c r="G25" s="296">
        <f>'CALC_Value case'!O9+'CALC_Value case'!R9+'CALC_Value case'!U9+'CALC_Value case'!X9</f>
        <v>0</v>
      </c>
      <c r="J25" s="288" t="s">
        <v>378</v>
      </c>
      <c r="K25" s="296">
        <f>'CALC_Value case'!AF9+'CALC_Value case'!AI9+'CALC_Value case'!AL9+'CALC_Value case'!AO9</f>
        <v>0</v>
      </c>
    </row>
    <row r="26" spans="2:12" ht="15.6" x14ac:dyDescent="0.3">
      <c r="B26" s="288" t="s">
        <v>374</v>
      </c>
      <c r="C26" s="296">
        <f>'Invoer - uitgebreid'!B10</f>
        <v>0</v>
      </c>
      <c r="D26" s="244"/>
      <c r="F26" s="288" t="s">
        <v>374</v>
      </c>
      <c r="G26" s="296">
        <f>'Invoer - uitgebreid'!F10</f>
        <v>0</v>
      </c>
      <c r="J26" s="288" t="s">
        <v>374</v>
      </c>
      <c r="K26" s="296">
        <f>'Invoer - uitgebreid'!J10</f>
        <v>0</v>
      </c>
    </row>
    <row r="27" spans="2:12" ht="15.6" x14ac:dyDescent="0.3">
      <c r="B27" s="288" t="s">
        <v>375</v>
      </c>
      <c r="C27" s="296">
        <f>'Invoer - uitgebreid'!B11</f>
        <v>0</v>
      </c>
      <c r="D27" s="244"/>
      <c r="F27" s="288" t="s">
        <v>375</v>
      </c>
      <c r="G27" s="296">
        <f>'Invoer - uitgebreid'!F11</f>
        <v>0</v>
      </c>
      <c r="J27" s="288" t="s">
        <v>375</v>
      </c>
      <c r="K27" s="296">
        <f>'Invoer - uitgebreid'!J11</f>
        <v>0</v>
      </c>
    </row>
    <row r="28" spans="2:12" ht="15.6" x14ac:dyDescent="0.3">
      <c r="B28" s="288" t="s">
        <v>10</v>
      </c>
      <c r="C28" s="297">
        <f>'Invoer - uitgebreid'!B9</f>
        <v>0</v>
      </c>
      <c r="D28" s="244"/>
      <c r="F28" s="288" t="s">
        <v>10</v>
      </c>
      <c r="G28" s="297">
        <f>'Invoer - uitgebreid'!F9</f>
        <v>0</v>
      </c>
      <c r="J28" s="288" t="s">
        <v>10</v>
      </c>
      <c r="K28" s="297">
        <f>'Invoer - uitgebreid'!J9</f>
        <v>0</v>
      </c>
    </row>
    <row r="29" spans="2:12" ht="15.6" x14ac:dyDescent="0.3">
      <c r="B29" s="288" t="s">
        <v>11</v>
      </c>
      <c r="C29" s="297">
        <f>'Invoer - uitgebreid'!B12</f>
        <v>0</v>
      </c>
      <c r="D29" s="244"/>
      <c r="F29" s="288" t="s">
        <v>11</v>
      </c>
      <c r="G29" s="297">
        <f>'Invoer - uitgebreid'!F12</f>
        <v>0</v>
      </c>
      <c r="J29" s="288" t="s">
        <v>11</v>
      </c>
      <c r="K29" s="297">
        <f>'Invoer - uitgebreid'!J12</f>
        <v>0</v>
      </c>
    </row>
    <row r="30" spans="2:12" ht="15.6" x14ac:dyDescent="0.3">
      <c r="B30" s="288" t="s">
        <v>140</v>
      </c>
      <c r="C30" s="297">
        <f>'Invoer - uitgebreid'!B8</f>
        <v>0</v>
      </c>
      <c r="D30" s="244"/>
      <c r="F30" s="288" t="s">
        <v>140</v>
      </c>
      <c r="G30" s="297">
        <f>'Invoer - uitgebreid'!F8</f>
        <v>0</v>
      </c>
      <c r="J30" s="288" t="s">
        <v>140</v>
      </c>
      <c r="K30" s="297">
        <f>'Invoer - uitgebreid'!J8</f>
        <v>0</v>
      </c>
    </row>
    <row r="31" spans="2:12" ht="15.6" x14ac:dyDescent="0.3">
      <c r="B31" s="288" t="s">
        <v>18</v>
      </c>
      <c r="C31" s="297">
        <f>'CALC_Value case'!D64+'CALC_Value case'!D68+'CALC_Value case'!AC64+'CALC_Value case'!AC68+'CALC_Value case'!BB64+'CALC_Value case'!BB68+'CALC_Value case'!CA64+'CALC_Value case'!CA68</f>
        <v>0</v>
      </c>
      <c r="D31" s="244"/>
      <c r="F31" s="288" t="s">
        <v>18</v>
      </c>
      <c r="G31" s="297">
        <f>'CALC_Value case'!D167+'CALC_Value case'!D171+'CALC_Value case'!AC167+'CALC_Value case'!AC171+'CALC_Value case'!BB167+'CALC_Value case'!BB171+'CALC_Value case'!CA167+'CALC_Value case'!CA171</f>
        <v>0</v>
      </c>
      <c r="J31" s="288" t="s">
        <v>18</v>
      </c>
      <c r="K31" s="297">
        <f>SUM('CALC_Value case'!D273,'CALC_Value case'!D277,'CALC_Value case'!AC273,'CALC_Value case'!AC277,'CALC_Value case'!BB273,'CALC_Value case'!BB277,'CALC_Value case'!CA273,'CALC_Value case'!CA277)</f>
        <v>0</v>
      </c>
    </row>
    <row r="32" spans="2:12" ht="15.6" x14ac:dyDescent="0.3">
      <c r="B32" s="291" t="s">
        <v>17</v>
      </c>
      <c r="C32" s="297">
        <f>SUM('CALC_Value case'!D80,'CALC_Value case'!D84,'CALC_Value case'!D88,'CALC_Value case'!D72,'CALC_Value case'!AC72,'CALC_Value case'!AC80,'CALC_Value case'!AC84,'CALC_Value case'!AC88,'CALC_Value case'!BB72,'CALC_Value case'!BB80,'CALC_Value case'!BB84,'CALC_Value case'!BB88,'CALC_Value case'!CA72,'CALC_Value case'!CA80,'CALC_Value case'!CA84,'CALC_Value case'!CA88)</f>
        <v>0</v>
      </c>
      <c r="D32" s="244"/>
      <c r="F32" s="291" t="s">
        <v>17</v>
      </c>
      <c r="G32" s="297">
        <f>'CALC_Value case'!D175+'CALC_Value case'!D183+'CALC_Value case'!D187+'CALC_Value case'!D191+'CALC_Value case'!AC175+'CALC_Value case'!AC183+'CALC_Value case'!AC191+'CALC_Value case'!AC187+'CALC_Value case'!BB175+'CALC_Value case'!BB183+'CALC_Value case'!BB187+'CALC_Value case'!BB191+'CALC_Value case'!CA175+'CALC_Value case'!CA183+'CALC_Value case'!CA187+'CALC_Value case'!CA191</f>
        <v>0</v>
      </c>
      <c r="J32" s="291" t="s">
        <v>17</v>
      </c>
      <c r="K32" s="297">
        <f>SUM('CALC_Value case'!D281,'CALC_Value case'!D289,'CALC_Value case'!D293,'CALC_Value case'!D297,'CALC_Value case'!AC281,'CALC_Value case'!AC289,'CALC_Value case'!AC293,'CALC_Value case'!AC297,'CALC_Value case'!BB281,'CALC_Value case'!BB289,'CALC_Value case'!BB293,'CALC_Value case'!BB297,'CALC_Value case'!CA281,'CALC_Value case'!CA289,'CALC_Value case'!CA293,'CALC_Value case'!CA297)</f>
        <v>0</v>
      </c>
    </row>
    <row r="33" spans="2:11" x14ac:dyDescent="0.25">
      <c r="G33" s="290"/>
    </row>
    <row r="34" spans="2:11" x14ac:dyDescent="0.25">
      <c r="B34" s="295" t="s">
        <v>423</v>
      </c>
      <c r="F34" s="295" t="s">
        <v>393</v>
      </c>
      <c r="J34" s="295" t="s">
        <v>393</v>
      </c>
    </row>
    <row r="35" spans="2:11" ht="16.2" thickBot="1" x14ac:dyDescent="0.35">
      <c r="B35" s="286" t="s">
        <v>392</v>
      </c>
      <c r="C35" s="292" t="s">
        <v>391</v>
      </c>
      <c r="F35" s="286" t="s">
        <v>392</v>
      </c>
      <c r="G35" s="292" t="s">
        <v>391</v>
      </c>
      <c r="J35" s="286" t="s">
        <v>392</v>
      </c>
      <c r="K35" s="292" t="s">
        <v>391</v>
      </c>
    </row>
    <row r="36" spans="2:11" ht="15.6" x14ac:dyDescent="0.3">
      <c r="B36" s="288" t="s">
        <v>383</v>
      </c>
      <c r="C36" s="296">
        <f>$C23*C7+$C24*C8+C12*$C28+C13*$C29+C14*$C30+C15*$C31+C16*$C32+C9*C25+C10*C26+C11*C27</f>
        <v>0</v>
      </c>
      <c r="F36" s="288" t="s">
        <v>383</v>
      </c>
      <c r="G36" s="296">
        <f>$G23*C$7+$G24*C$8+C$12*$G28+C$13*$G29+C$14*$G30+C$15*$G31+C$16*$G32+C9*G25+C10*G26+C11*G27</f>
        <v>0</v>
      </c>
      <c r="J36" s="288" t="s">
        <v>383</v>
      </c>
      <c r="K36" s="296">
        <f>$K23*C$7+$K24*C$8+C$12*$K28+C$13*$K29+C$14*$K30+C$15*$K31+C$16*$K32+C9*K25+C10*K26+C11*K27</f>
        <v>0</v>
      </c>
    </row>
    <row r="37" spans="2:11" ht="15.6" x14ac:dyDescent="0.3">
      <c r="B37" s="288" t="s">
        <v>384</v>
      </c>
      <c r="C37" s="296">
        <f>$C23*D7+$C24*D8+D12*$C28+D13*$C29+D14*$C30+D15*$C31+D16*$C32+D9*C25+D10*C26+D11*C27</f>
        <v>0</v>
      </c>
      <c r="F37" s="288" t="s">
        <v>384</v>
      </c>
      <c r="G37" s="296">
        <f>$G23*D$7+$G24*D$8+D$12*$G28+D$13*$G29+D$14*$G30+D$15*$G31+D$16*$G32+D9*G25+D10*G26+D11*G27</f>
        <v>0</v>
      </c>
      <c r="J37" s="288" t="s">
        <v>384</v>
      </c>
      <c r="K37" s="296">
        <f>$K23*D$7+$K24*D$8+D$12*$K28+D$13*$K29+D$14*$K30+D$15*$K31+D$16*$K32+D9*K25+D10*K26+D11*K27</f>
        <v>0</v>
      </c>
    </row>
    <row r="38" spans="2:11" ht="15.6" x14ac:dyDescent="0.3">
      <c r="B38" s="288" t="s">
        <v>385</v>
      </c>
      <c r="C38" s="297">
        <f>$C23*E7+$C24*E8+E12*$C28+E13*$C29+E14*$C30+E15*$C31+E16*$C32+E9*C25+E10*C26+E11*C27</f>
        <v>0</v>
      </c>
      <c r="F38" s="288" t="s">
        <v>385</v>
      </c>
      <c r="G38" s="297">
        <f>$G23*E$7+$G24*E$8+E$12*$G28+E$13*$G29+E$14*$G30+E$15*$G31+E$16*$G32+E9*G25+E10*G26+E11*G27</f>
        <v>0</v>
      </c>
      <c r="J38" s="288" t="s">
        <v>385</v>
      </c>
      <c r="K38" s="297">
        <f>$K23*E$7+$K24*E$8+E$12*$K28+E$13*$K29+E$14*$K30+E$15*$K31+E$16*$K32+E9*K25+E10*K26+E11*K27</f>
        <v>0</v>
      </c>
    </row>
    <row r="39" spans="2:11" ht="15.6" x14ac:dyDescent="0.3">
      <c r="B39" s="291" t="s">
        <v>386</v>
      </c>
      <c r="C39" s="297">
        <f>$C23*F7+$C24*F8+F12*$C28+F13*$C29+F14*$C30+F15*$C31+F16*$C32+F9*C25+F10*C26+F11*C27</f>
        <v>0</v>
      </c>
      <c r="F39" s="291" t="s">
        <v>386</v>
      </c>
      <c r="G39" s="297">
        <f>$G23*F$7+$G24*F$8+F$12*$G28+F$13*$G29+F$14*$G30+F$15*$G31+F$16*$G32+F9*G25+F10*G26+F11*G27</f>
        <v>0</v>
      </c>
      <c r="J39" s="291" t="s">
        <v>386</v>
      </c>
      <c r="K39" s="297">
        <f>$K23*F$7+$K24*F$8+F$12*$K28+F$13*$K29+F$14*$K30+F$15*$K31+F$16*$K32+F9*K25+F10*K26+F11*K27</f>
        <v>0</v>
      </c>
    </row>
    <row r="45" spans="2:11" ht="15.6" x14ac:dyDescent="0.3">
      <c r="G45" s="285"/>
    </row>
    <row r="46" spans="2:11" x14ac:dyDescent="0.25">
      <c r="G46" s="290"/>
    </row>
    <row r="49" spans="7:7" x14ac:dyDescent="0.25">
      <c r="G49" s="290"/>
    </row>
    <row r="50" spans="7:7" x14ac:dyDescent="0.25">
      <c r="G50" s="290"/>
    </row>
  </sheetData>
  <mergeCells count="2">
    <mergeCell ref="B19:D19"/>
    <mergeCell ref="J19:L19"/>
  </mergeCells>
  <pageMargins left="0.7" right="0.7" top="0.75" bottom="0.75" header="0.3" footer="0.3"/>
  <ignoredErrors>
    <ignoredError sqref="F15" unlocked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DC42E"/>
  </sheetPr>
  <dimension ref="A1:AH1025"/>
  <sheetViews>
    <sheetView showGridLines="0" zoomScale="73" zoomScaleNormal="55" workbookViewId="0">
      <selection activeCell="A270" sqref="A270"/>
    </sheetView>
  </sheetViews>
  <sheetFormatPr defaultColWidth="11.26953125" defaultRowHeight="15" customHeight="1" x14ac:dyDescent="0.3"/>
  <cols>
    <col min="1" max="1" width="7.54296875" style="303" bestFit="1" customWidth="1"/>
    <col min="2" max="2" width="31.54296875" style="303" bestFit="1" customWidth="1"/>
    <col min="3" max="5" width="10.453125" style="303" bestFit="1" customWidth="1"/>
    <col min="6" max="6" width="5.26953125" style="303" customWidth="1"/>
    <col min="7" max="7" width="26.54296875" style="303" bestFit="1" customWidth="1"/>
    <col min="8" max="10" width="11.1796875" style="303" bestFit="1" customWidth="1"/>
    <col min="11" max="18" width="6.453125" style="303" customWidth="1"/>
    <col min="19" max="19" width="14" style="303" customWidth="1"/>
    <col min="20" max="20" width="6.453125" style="303" customWidth="1"/>
    <col min="21" max="21" width="24.54296875" style="303" bestFit="1" customWidth="1"/>
    <col min="22" max="24" width="7.81640625" style="303" bestFit="1" customWidth="1"/>
    <col min="25" max="25" width="6.453125" style="303" customWidth="1"/>
    <col min="26" max="26" width="26.453125" style="303" bestFit="1" customWidth="1"/>
    <col min="27" max="29" width="10.453125" style="303" bestFit="1" customWidth="1"/>
    <col min="30" max="30" width="11.26953125" style="303"/>
    <col min="31" max="31" width="26.453125" style="303" bestFit="1" customWidth="1"/>
    <col min="32" max="16384" width="11.26953125" style="303"/>
  </cols>
  <sheetData>
    <row r="1" spans="1:34" ht="15.75" customHeight="1" x14ac:dyDescent="0.3"/>
    <row r="2" spans="1:34" ht="23.4" x14ac:dyDescent="0.45">
      <c r="B2" s="615" t="s">
        <v>410</v>
      </c>
    </row>
    <row r="3" spans="1:34" ht="15.6" x14ac:dyDescent="0.3"/>
    <row r="4" spans="1:34" ht="19.8" x14ac:dyDescent="0.4">
      <c r="B4" s="616" t="s">
        <v>40</v>
      </c>
      <c r="C4" s="600"/>
    </row>
    <row r="5" spans="1:34" ht="15.6" x14ac:dyDescent="0.3">
      <c r="B5" s="617" t="s">
        <v>41</v>
      </c>
      <c r="C5" s="618">
        <v>0.03</v>
      </c>
    </row>
    <row r="6" spans="1:34" ht="15.6" x14ac:dyDescent="0.3"/>
    <row r="7" spans="1:34" ht="20.399999999999999" thickBot="1" x14ac:dyDescent="0.45">
      <c r="B7" s="619" t="s">
        <v>9</v>
      </c>
      <c r="C7" s="619"/>
      <c r="D7" s="619"/>
      <c r="E7" s="619"/>
      <c r="F7" s="619"/>
      <c r="G7" s="619"/>
      <c r="H7" s="619"/>
      <c r="I7" s="619"/>
      <c r="J7" s="619"/>
      <c r="U7" s="619" t="s">
        <v>374</v>
      </c>
      <c r="V7" s="619"/>
      <c r="W7" s="619"/>
      <c r="X7" s="619"/>
      <c r="Y7" s="619"/>
      <c r="Z7" s="619"/>
      <c r="AA7" s="619"/>
      <c r="AB7" s="619"/>
      <c r="AC7" s="619"/>
    </row>
    <row r="8" spans="1:34" ht="16.95" customHeight="1" thickTop="1" thickBot="1" x14ac:dyDescent="0.35"/>
    <row r="9" spans="1:34" ht="16.95" customHeight="1" thickBot="1" x14ac:dyDescent="0.4">
      <c r="B9" s="620" t="s">
        <v>67</v>
      </c>
      <c r="C9" s="621" t="s">
        <v>43</v>
      </c>
      <c r="D9" s="621" t="s">
        <v>2</v>
      </c>
      <c r="E9" s="622" t="s">
        <v>3</v>
      </c>
      <c r="G9" s="623" t="s">
        <v>532</v>
      </c>
      <c r="H9" s="623" t="s">
        <v>43</v>
      </c>
      <c r="I9" s="623" t="s">
        <v>2</v>
      </c>
      <c r="J9" s="623" t="s">
        <v>3</v>
      </c>
      <c r="U9" s="624" t="s">
        <v>42</v>
      </c>
      <c r="V9" s="621" t="s">
        <v>43</v>
      </c>
      <c r="W9" s="621" t="s">
        <v>2</v>
      </c>
      <c r="X9" s="622" t="s">
        <v>3</v>
      </c>
      <c r="Z9" s="623" t="s">
        <v>532</v>
      </c>
      <c r="AA9" s="623" t="s">
        <v>43</v>
      </c>
      <c r="AB9" s="623" t="s">
        <v>2</v>
      </c>
      <c r="AC9" s="623" t="s">
        <v>3</v>
      </c>
      <c r="AE9" s="756" t="s">
        <v>571</v>
      </c>
      <c r="AF9" s="757"/>
      <c r="AG9" s="757"/>
      <c r="AH9" s="758"/>
    </row>
    <row r="10" spans="1:34" ht="16.95" customHeight="1" thickTop="1" x14ac:dyDescent="0.3">
      <c r="B10" s="625" t="s">
        <v>346</v>
      </c>
      <c r="C10" s="626">
        <v>0</v>
      </c>
      <c r="D10" s="626">
        <v>0</v>
      </c>
      <c r="E10" s="627">
        <v>0</v>
      </c>
      <c r="G10" s="628" t="s">
        <v>46</v>
      </c>
      <c r="H10" s="629">
        <v>2100</v>
      </c>
      <c r="I10" s="629">
        <v>2100</v>
      </c>
      <c r="J10" s="629">
        <v>2100</v>
      </c>
      <c r="U10" s="625" t="s">
        <v>346</v>
      </c>
      <c r="V10" s="626">
        <v>0</v>
      </c>
      <c r="W10" s="626">
        <v>0</v>
      </c>
      <c r="X10" s="627">
        <v>0</v>
      </c>
      <c r="Z10" s="628" t="s">
        <v>46</v>
      </c>
      <c r="AA10" s="629">
        <v>1830</v>
      </c>
      <c r="AB10" s="629">
        <v>1830</v>
      </c>
      <c r="AC10" s="629">
        <v>1830</v>
      </c>
      <c r="AE10" s="759"/>
      <c r="AF10" s="760"/>
      <c r="AG10" s="760"/>
      <c r="AH10" s="761"/>
    </row>
    <row r="11" spans="1:34" ht="15.6" x14ac:dyDescent="0.3">
      <c r="B11" s="625" t="s">
        <v>347</v>
      </c>
      <c r="C11" s="626">
        <v>3</v>
      </c>
      <c r="D11" s="626">
        <v>3</v>
      </c>
      <c r="E11" s="626">
        <v>3</v>
      </c>
      <c r="F11" s="630"/>
      <c r="G11" s="628" t="s">
        <v>47</v>
      </c>
      <c r="H11" s="631">
        <v>2375</v>
      </c>
      <c r="I11" s="631">
        <v>2375</v>
      </c>
      <c r="J11" s="631">
        <v>2375</v>
      </c>
      <c r="U11" s="625" t="s">
        <v>347</v>
      </c>
      <c r="V11" s="626">
        <v>10</v>
      </c>
      <c r="W11" s="626">
        <v>10</v>
      </c>
      <c r="X11" s="626">
        <v>10</v>
      </c>
      <c r="Y11" s="630"/>
      <c r="Z11" s="628" t="s">
        <v>47</v>
      </c>
      <c r="AA11" s="631">
        <v>150</v>
      </c>
      <c r="AB11" s="631">
        <v>150</v>
      </c>
      <c r="AC11" s="631">
        <v>150</v>
      </c>
      <c r="AE11" s="759"/>
      <c r="AF11" s="760"/>
      <c r="AG11" s="760"/>
      <c r="AH11" s="761"/>
    </row>
    <row r="12" spans="1:34" ht="15.6" x14ac:dyDescent="0.3">
      <c r="B12" s="625" t="s">
        <v>348</v>
      </c>
      <c r="C12" s="626">
        <v>6</v>
      </c>
      <c r="D12" s="626">
        <v>6</v>
      </c>
      <c r="E12" s="626">
        <v>6</v>
      </c>
      <c r="F12" s="630"/>
      <c r="H12" s="600"/>
      <c r="I12" s="600"/>
      <c r="J12" s="600"/>
      <c r="U12" s="632" t="s">
        <v>438</v>
      </c>
      <c r="V12" s="633">
        <v>15</v>
      </c>
      <c r="W12" s="633">
        <v>15</v>
      </c>
      <c r="X12" s="633">
        <v>15</v>
      </c>
      <c r="Y12" s="630"/>
      <c r="AA12" s="600"/>
      <c r="AB12" s="600"/>
      <c r="AC12" s="600"/>
      <c r="AE12" s="759"/>
      <c r="AF12" s="760"/>
      <c r="AG12" s="760"/>
      <c r="AH12" s="761"/>
    </row>
    <row r="13" spans="1:34" ht="16.2" customHeight="1" thickBot="1" x14ac:dyDescent="0.35">
      <c r="B13" s="625" t="s">
        <v>444</v>
      </c>
      <c r="C13" s="626">
        <v>6</v>
      </c>
      <c r="D13" s="626">
        <v>6</v>
      </c>
      <c r="E13" s="626">
        <v>6</v>
      </c>
      <c r="G13" s="623" t="s">
        <v>533</v>
      </c>
      <c r="H13" s="623" t="s">
        <v>43</v>
      </c>
      <c r="I13" s="623" t="s">
        <v>2</v>
      </c>
      <c r="J13" s="623" t="s">
        <v>3</v>
      </c>
      <c r="U13" s="634"/>
      <c r="V13" s="600"/>
      <c r="W13" s="600"/>
      <c r="X13" s="600"/>
      <c r="Z13" s="623" t="s">
        <v>533</v>
      </c>
      <c r="AA13" s="623" t="s">
        <v>43</v>
      </c>
      <c r="AB13" s="623" t="s">
        <v>2</v>
      </c>
      <c r="AC13" s="623" t="s">
        <v>3</v>
      </c>
      <c r="AE13" s="759"/>
      <c r="AF13" s="760"/>
      <c r="AG13" s="760"/>
      <c r="AH13" s="761"/>
    </row>
    <row r="14" spans="1:34" ht="15.6" x14ac:dyDescent="0.3">
      <c r="A14" s="600"/>
      <c r="B14" s="632" t="s">
        <v>568</v>
      </c>
      <c r="C14" s="633">
        <v>10</v>
      </c>
      <c r="D14" s="633">
        <v>10</v>
      </c>
      <c r="E14" s="633">
        <v>10</v>
      </c>
      <c r="G14" s="628" t="s">
        <v>54</v>
      </c>
      <c r="H14" s="629">
        <v>140</v>
      </c>
      <c r="I14" s="629">
        <v>140</v>
      </c>
      <c r="J14" s="629">
        <v>140</v>
      </c>
      <c r="U14" s="635" t="s">
        <v>350</v>
      </c>
      <c r="V14" s="636">
        <v>0</v>
      </c>
      <c r="W14" s="636">
        <v>0</v>
      </c>
      <c r="X14" s="637">
        <v>0</v>
      </c>
      <c r="Z14" s="628" t="s">
        <v>50</v>
      </c>
      <c r="AA14" s="629">
        <v>0</v>
      </c>
      <c r="AB14" s="629">
        <v>0</v>
      </c>
      <c r="AC14" s="629">
        <v>0</v>
      </c>
      <c r="AE14" s="759"/>
      <c r="AF14" s="760"/>
      <c r="AG14" s="760"/>
      <c r="AH14" s="761"/>
    </row>
    <row r="15" spans="1:34" ht="15.6" x14ac:dyDescent="0.3">
      <c r="B15" s="634"/>
      <c r="C15" s="600"/>
      <c r="D15" s="600"/>
      <c r="E15" s="600"/>
      <c r="G15" s="628" t="s">
        <v>49</v>
      </c>
      <c r="H15" s="629">
        <v>19</v>
      </c>
      <c r="I15" s="629">
        <v>19</v>
      </c>
      <c r="J15" s="629">
        <v>19</v>
      </c>
      <c r="U15" s="625" t="s">
        <v>351</v>
      </c>
      <c r="V15" s="626">
        <v>10</v>
      </c>
      <c r="W15" s="626">
        <v>10</v>
      </c>
      <c r="X15" s="626">
        <v>10</v>
      </c>
      <c r="Z15" s="628" t="s">
        <v>49</v>
      </c>
      <c r="AA15" s="629">
        <v>0</v>
      </c>
      <c r="AB15" s="629">
        <v>0</v>
      </c>
      <c r="AC15" s="629">
        <v>0</v>
      </c>
      <c r="AE15" s="759"/>
      <c r="AF15" s="760"/>
      <c r="AG15" s="760"/>
      <c r="AH15" s="761"/>
    </row>
    <row r="16" spans="1:34" ht="15.6" x14ac:dyDescent="0.3">
      <c r="B16" s="635" t="s">
        <v>350</v>
      </c>
      <c r="C16" s="636">
        <v>0</v>
      </c>
      <c r="D16" s="636">
        <v>0</v>
      </c>
      <c r="E16" s="637">
        <v>0</v>
      </c>
      <c r="G16" s="628" t="s">
        <v>63</v>
      </c>
      <c r="H16" s="629">
        <v>240</v>
      </c>
      <c r="I16" s="629">
        <v>240</v>
      </c>
      <c r="J16" s="629">
        <v>240</v>
      </c>
      <c r="U16" s="632" t="s">
        <v>439</v>
      </c>
      <c r="V16" s="633">
        <v>15</v>
      </c>
      <c r="W16" s="633">
        <v>15</v>
      </c>
      <c r="X16" s="633">
        <v>15</v>
      </c>
      <c r="Z16" s="628" t="s">
        <v>343</v>
      </c>
      <c r="AA16" s="629">
        <v>0</v>
      </c>
      <c r="AB16" s="629">
        <v>0</v>
      </c>
      <c r="AC16" s="629">
        <v>0</v>
      </c>
      <c r="AE16" s="759"/>
      <c r="AF16" s="760"/>
      <c r="AG16" s="760"/>
      <c r="AH16" s="761"/>
    </row>
    <row r="17" spans="1:34" ht="16.2" thickBot="1" x14ac:dyDescent="0.35">
      <c r="B17" s="625" t="s">
        <v>351</v>
      </c>
      <c r="C17" s="626">
        <v>8</v>
      </c>
      <c r="D17" s="626">
        <v>8</v>
      </c>
      <c r="E17" s="627">
        <v>8</v>
      </c>
      <c r="G17" s="628" t="s">
        <v>52</v>
      </c>
      <c r="H17" s="631">
        <v>16</v>
      </c>
      <c r="I17" s="631">
        <v>16</v>
      </c>
      <c r="J17" s="631">
        <v>16</v>
      </c>
      <c r="U17" s="634"/>
      <c r="V17" s="600"/>
      <c r="W17" s="600"/>
      <c r="X17" s="600"/>
      <c r="Z17" s="628" t="s">
        <v>63</v>
      </c>
      <c r="AA17" s="631">
        <v>350</v>
      </c>
      <c r="AB17" s="631">
        <v>350</v>
      </c>
      <c r="AC17" s="631">
        <v>350</v>
      </c>
      <c r="AE17" s="762"/>
      <c r="AF17" s="763"/>
      <c r="AG17" s="763"/>
      <c r="AH17" s="764"/>
    </row>
    <row r="18" spans="1:34" ht="15.6" x14ac:dyDescent="0.3">
      <c r="B18" s="625" t="s">
        <v>352</v>
      </c>
      <c r="C18" s="626">
        <v>15</v>
      </c>
      <c r="D18" s="626">
        <v>15</v>
      </c>
      <c r="E18" s="627">
        <v>15</v>
      </c>
      <c r="H18" s="600"/>
      <c r="I18" s="600"/>
      <c r="J18" s="600"/>
      <c r="U18" s="635" t="s">
        <v>354</v>
      </c>
      <c r="V18" s="636">
        <v>0</v>
      </c>
      <c r="W18" s="636">
        <v>0</v>
      </c>
      <c r="X18" s="637">
        <v>0</v>
      </c>
      <c r="AE18" s="628"/>
    </row>
    <row r="19" spans="1:34" ht="16.2" thickBot="1" x14ac:dyDescent="0.35">
      <c r="A19" s="600"/>
      <c r="B19" s="632" t="s">
        <v>353</v>
      </c>
      <c r="C19" s="633">
        <v>17.5</v>
      </c>
      <c r="D19" s="633">
        <v>17.5</v>
      </c>
      <c r="E19" s="633">
        <v>17.5</v>
      </c>
      <c r="G19" s="623" t="s">
        <v>53</v>
      </c>
      <c r="H19" s="623" t="s">
        <v>43</v>
      </c>
      <c r="I19" s="623" t="s">
        <v>2</v>
      </c>
      <c r="J19" s="623" t="s">
        <v>3</v>
      </c>
      <c r="U19" s="625" t="s">
        <v>355</v>
      </c>
      <c r="V19" s="626">
        <v>10</v>
      </c>
      <c r="W19" s="626">
        <v>10</v>
      </c>
      <c r="X19" s="626">
        <v>10</v>
      </c>
      <c r="AE19" s="628"/>
    </row>
    <row r="20" spans="1:34" ht="15.6" x14ac:dyDescent="0.3">
      <c r="B20" s="634"/>
      <c r="C20" s="600"/>
      <c r="D20" s="600"/>
      <c r="E20" s="600"/>
      <c r="G20" s="628" t="s">
        <v>534</v>
      </c>
      <c r="H20" s="638">
        <v>150</v>
      </c>
      <c r="I20" s="638">
        <v>150</v>
      </c>
      <c r="J20" s="638">
        <v>150</v>
      </c>
      <c r="U20" s="632" t="s">
        <v>440</v>
      </c>
      <c r="V20" s="633">
        <v>15</v>
      </c>
      <c r="W20" s="633">
        <v>15</v>
      </c>
      <c r="X20" s="633">
        <v>15</v>
      </c>
      <c r="AE20" s="628"/>
    </row>
    <row r="21" spans="1:34" ht="16.2" thickBot="1" x14ac:dyDescent="0.35">
      <c r="B21" s="635" t="s">
        <v>354</v>
      </c>
      <c r="C21" s="636">
        <v>0</v>
      </c>
      <c r="D21" s="636">
        <v>0</v>
      </c>
      <c r="E21" s="637">
        <v>0</v>
      </c>
      <c r="G21" s="628" t="s">
        <v>530</v>
      </c>
      <c r="H21" s="638">
        <v>0</v>
      </c>
      <c r="I21" s="638">
        <v>0</v>
      </c>
      <c r="J21" s="639">
        <v>0</v>
      </c>
      <c r="U21" s="640"/>
      <c r="V21" s="600"/>
      <c r="W21" s="600"/>
      <c r="X21" s="600"/>
      <c r="Z21" s="624" t="s">
        <v>53</v>
      </c>
      <c r="AA21" s="621" t="s">
        <v>43</v>
      </c>
      <c r="AB21" s="621" t="s">
        <v>2</v>
      </c>
      <c r="AC21" s="622" t="s">
        <v>3</v>
      </c>
      <c r="AE21" s="628"/>
    </row>
    <row r="22" spans="1:34" ht="15.6" x14ac:dyDescent="0.3">
      <c r="B22" s="625" t="s">
        <v>355</v>
      </c>
      <c r="C22" s="626">
        <v>8</v>
      </c>
      <c r="D22" s="626">
        <v>8</v>
      </c>
      <c r="E22" s="627">
        <v>8</v>
      </c>
      <c r="G22" s="628" t="s">
        <v>531</v>
      </c>
      <c r="H22" s="641">
        <v>0</v>
      </c>
      <c r="I22" s="641">
        <v>0</v>
      </c>
      <c r="J22" s="642">
        <v>0</v>
      </c>
      <c r="U22" s="635" t="s">
        <v>358</v>
      </c>
      <c r="V22" s="636">
        <v>0</v>
      </c>
      <c r="W22" s="636">
        <v>0</v>
      </c>
      <c r="X22" s="637">
        <v>0</v>
      </c>
      <c r="Z22" s="628" t="s">
        <v>534</v>
      </c>
      <c r="AA22" s="638">
        <v>138</v>
      </c>
      <c r="AB22" s="638">
        <v>138</v>
      </c>
      <c r="AC22" s="638">
        <v>138</v>
      </c>
    </row>
    <row r="23" spans="1:34" ht="16.2" thickBot="1" x14ac:dyDescent="0.35">
      <c r="B23" s="625" t="s">
        <v>356</v>
      </c>
      <c r="C23" s="626">
        <v>15</v>
      </c>
      <c r="D23" s="626">
        <v>15</v>
      </c>
      <c r="E23" s="627">
        <v>15</v>
      </c>
      <c r="U23" s="625" t="s">
        <v>359</v>
      </c>
      <c r="V23" s="626">
        <v>10</v>
      </c>
      <c r="W23" s="626">
        <v>10</v>
      </c>
      <c r="X23" s="626">
        <v>10</v>
      </c>
      <c r="Z23" s="628" t="s">
        <v>530</v>
      </c>
      <c r="AA23" s="638">
        <v>0</v>
      </c>
      <c r="AB23" s="638">
        <v>0</v>
      </c>
      <c r="AC23" s="639">
        <v>0</v>
      </c>
    </row>
    <row r="24" spans="1:34" ht="15.45" customHeight="1" x14ac:dyDescent="0.3">
      <c r="A24" s="600"/>
      <c r="B24" s="632" t="s">
        <v>357</v>
      </c>
      <c r="C24" s="633">
        <v>17.5</v>
      </c>
      <c r="D24" s="633">
        <v>17.5</v>
      </c>
      <c r="E24" s="633">
        <v>17.5</v>
      </c>
      <c r="F24" s="600"/>
      <c r="G24" s="809" t="s">
        <v>572</v>
      </c>
      <c r="H24" s="810"/>
      <c r="I24" s="810"/>
      <c r="J24" s="811"/>
      <c r="U24" s="632" t="s">
        <v>441</v>
      </c>
      <c r="V24" s="633">
        <v>15</v>
      </c>
      <c r="W24" s="633">
        <v>15</v>
      </c>
      <c r="X24" s="633">
        <v>15</v>
      </c>
      <c r="Y24" s="600"/>
      <c r="Z24" s="628" t="s">
        <v>531</v>
      </c>
      <c r="AA24" s="641">
        <v>0</v>
      </c>
      <c r="AB24" s="641">
        <v>0</v>
      </c>
      <c r="AC24" s="642">
        <v>0</v>
      </c>
    </row>
    <row r="25" spans="1:34" ht="15.6" x14ac:dyDescent="0.3">
      <c r="B25" s="640"/>
      <c r="C25" s="600"/>
      <c r="D25" s="600"/>
      <c r="E25" s="600"/>
      <c r="G25" s="812"/>
      <c r="H25" s="813"/>
      <c r="I25" s="813"/>
      <c r="J25" s="814"/>
    </row>
    <row r="26" spans="1:34" ht="20.399999999999999" thickBot="1" x14ac:dyDescent="0.45">
      <c r="B26" s="635" t="s">
        <v>358</v>
      </c>
      <c r="C26" s="636">
        <v>0</v>
      </c>
      <c r="D26" s="636">
        <v>0</v>
      </c>
      <c r="E26" s="637">
        <v>0</v>
      </c>
      <c r="G26" s="812"/>
      <c r="H26" s="813"/>
      <c r="I26" s="813"/>
      <c r="J26" s="814"/>
      <c r="U26" s="619" t="s">
        <v>375</v>
      </c>
      <c r="V26" s="619"/>
      <c r="W26" s="619"/>
      <c r="X26" s="619"/>
      <c r="Y26" s="619"/>
      <c r="Z26" s="619"/>
      <c r="AA26" s="619"/>
      <c r="AB26" s="619"/>
      <c r="AC26" s="619"/>
    </row>
    <row r="27" spans="1:34" ht="16.2" thickTop="1" x14ac:dyDescent="0.3">
      <c r="B27" s="625" t="s">
        <v>359</v>
      </c>
      <c r="C27" s="626">
        <v>8</v>
      </c>
      <c r="D27" s="626">
        <v>8</v>
      </c>
      <c r="E27" s="627">
        <v>8</v>
      </c>
      <c r="G27" s="812"/>
      <c r="H27" s="813"/>
      <c r="I27" s="813"/>
      <c r="J27" s="814"/>
    </row>
    <row r="28" spans="1:34" ht="16.95" customHeight="1" thickBot="1" x14ac:dyDescent="0.35">
      <c r="B28" s="625" t="s">
        <v>360</v>
      </c>
      <c r="C28" s="626">
        <v>15</v>
      </c>
      <c r="D28" s="626">
        <v>15</v>
      </c>
      <c r="E28" s="627">
        <v>15</v>
      </c>
      <c r="G28" s="812"/>
      <c r="H28" s="813"/>
      <c r="I28" s="813"/>
      <c r="J28" s="814"/>
      <c r="U28" s="624" t="s">
        <v>442</v>
      </c>
      <c r="V28" s="621" t="s">
        <v>43</v>
      </c>
      <c r="W28" s="621" t="s">
        <v>2</v>
      </c>
      <c r="X28" s="622" t="s">
        <v>3</v>
      </c>
      <c r="Z28" s="624" t="s">
        <v>443</v>
      </c>
      <c r="AA28" s="621" t="s">
        <v>43</v>
      </c>
      <c r="AB28" s="621" t="s">
        <v>2</v>
      </c>
      <c r="AC28" s="622" t="s">
        <v>3</v>
      </c>
      <c r="AE28" s="801" t="s">
        <v>592</v>
      </c>
      <c r="AF28" s="802"/>
      <c r="AG28" s="802"/>
      <c r="AH28" s="803"/>
    </row>
    <row r="29" spans="1:34" ht="15.6" x14ac:dyDescent="0.3">
      <c r="B29" s="632" t="s">
        <v>361</v>
      </c>
      <c r="C29" s="633">
        <v>17.5</v>
      </c>
      <c r="D29" s="633">
        <v>17.5</v>
      </c>
      <c r="E29" s="633">
        <v>17.5</v>
      </c>
      <c r="G29" s="812"/>
      <c r="H29" s="813"/>
      <c r="I29" s="813"/>
      <c r="J29" s="814"/>
      <c r="U29" s="625" t="s">
        <v>444</v>
      </c>
      <c r="V29" s="643">
        <v>416</v>
      </c>
      <c r="W29" s="643">
        <v>416</v>
      </c>
      <c r="X29" s="643">
        <v>416</v>
      </c>
      <c r="Z29" s="625" t="s">
        <v>444</v>
      </c>
      <c r="AA29" s="643">
        <v>1</v>
      </c>
      <c r="AB29" s="643">
        <v>1</v>
      </c>
      <c r="AC29" s="643">
        <v>1</v>
      </c>
      <c r="AE29" s="804"/>
      <c r="AF29" s="760"/>
      <c r="AG29" s="760"/>
      <c r="AH29" s="805"/>
    </row>
    <row r="30" spans="1:34" ht="15.6" x14ac:dyDescent="0.3">
      <c r="G30" s="812"/>
      <c r="H30" s="813"/>
      <c r="I30" s="813"/>
      <c r="J30" s="814"/>
      <c r="U30" s="625" t="s">
        <v>445</v>
      </c>
      <c r="V30" s="643">
        <v>831.66666666666663</v>
      </c>
      <c r="W30" s="643">
        <v>831.66666666666663</v>
      </c>
      <c r="X30" s="643">
        <v>831.66666666666663</v>
      </c>
      <c r="Y30" s="630"/>
      <c r="Z30" s="625" t="s">
        <v>445</v>
      </c>
      <c r="AA30" s="643">
        <v>2</v>
      </c>
      <c r="AB30" s="643">
        <v>2</v>
      </c>
      <c r="AC30" s="643">
        <v>2</v>
      </c>
      <c r="AE30" s="804"/>
      <c r="AF30" s="760"/>
      <c r="AG30" s="760"/>
      <c r="AH30" s="805"/>
    </row>
    <row r="31" spans="1:34" ht="15.6" x14ac:dyDescent="0.3">
      <c r="G31" s="812"/>
      <c r="H31" s="813"/>
      <c r="I31" s="813"/>
      <c r="J31" s="814"/>
      <c r="U31" s="625" t="s">
        <v>446</v>
      </c>
      <c r="V31" s="643">
        <v>1663.3333333333333</v>
      </c>
      <c r="W31" s="643">
        <v>1663.3333333333333</v>
      </c>
      <c r="X31" s="643">
        <v>1663.3333333333333</v>
      </c>
      <c r="Z31" s="625" t="s">
        <v>446</v>
      </c>
      <c r="AA31" s="643">
        <v>3.3333333333333335</v>
      </c>
      <c r="AB31" s="643">
        <v>3.3333333333333335</v>
      </c>
      <c r="AC31" s="643">
        <v>3.3333333333333335</v>
      </c>
      <c r="AE31" s="804"/>
      <c r="AF31" s="760"/>
      <c r="AG31" s="760"/>
      <c r="AH31" s="805"/>
    </row>
    <row r="32" spans="1:34" ht="15.6" x14ac:dyDescent="0.3">
      <c r="G32" s="812"/>
      <c r="H32" s="813"/>
      <c r="I32" s="813"/>
      <c r="J32" s="814"/>
      <c r="U32" s="632" t="s">
        <v>447</v>
      </c>
      <c r="V32" s="644">
        <v>2495</v>
      </c>
      <c r="W32" s="644">
        <v>2495</v>
      </c>
      <c r="X32" s="644">
        <v>2495</v>
      </c>
      <c r="Z32" s="625" t="s">
        <v>448</v>
      </c>
      <c r="AA32" s="643">
        <v>4.166666666666667</v>
      </c>
      <c r="AB32" s="643">
        <v>4.166666666666667</v>
      </c>
      <c r="AC32" s="643">
        <v>4.166666666666667</v>
      </c>
      <c r="AE32" s="804"/>
      <c r="AF32" s="760"/>
      <c r="AG32" s="760"/>
      <c r="AH32" s="805"/>
    </row>
    <row r="33" spans="2:34" ht="15.6" x14ac:dyDescent="0.3">
      <c r="G33" s="812"/>
      <c r="H33" s="813"/>
      <c r="I33" s="813"/>
      <c r="J33" s="814"/>
      <c r="Z33" s="625" t="s">
        <v>449</v>
      </c>
      <c r="AA33" s="643">
        <v>5.833333333333333</v>
      </c>
      <c r="AB33" s="643">
        <v>5.833333333333333</v>
      </c>
      <c r="AC33" s="643">
        <v>5.833333333333333</v>
      </c>
      <c r="AE33" s="804"/>
      <c r="AF33" s="760"/>
      <c r="AG33" s="760"/>
      <c r="AH33" s="805"/>
    </row>
    <row r="34" spans="2:34" ht="16.2" thickBot="1" x14ac:dyDescent="0.35">
      <c r="G34" s="812"/>
      <c r="H34" s="813"/>
      <c r="I34" s="813"/>
      <c r="J34" s="814"/>
      <c r="U34" s="624" t="s">
        <v>442</v>
      </c>
      <c r="V34" s="621" t="s">
        <v>43</v>
      </c>
      <c r="W34" s="621" t="s">
        <v>2</v>
      </c>
      <c r="X34" s="622" t="s">
        <v>3</v>
      </c>
      <c r="Z34" s="625" t="s">
        <v>450</v>
      </c>
      <c r="AA34" s="643">
        <v>7.5</v>
      </c>
      <c r="AB34" s="643">
        <v>7.5</v>
      </c>
      <c r="AC34" s="643">
        <v>7.5</v>
      </c>
      <c r="AE34" s="804"/>
      <c r="AF34" s="760"/>
      <c r="AG34" s="760"/>
      <c r="AH34" s="805"/>
    </row>
    <row r="35" spans="2:34" ht="15.6" x14ac:dyDescent="0.3">
      <c r="G35" s="812"/>
      <c r="H35" s="813"/>
      <c r="I35" s="813"/>
      <c r="J35" s="814"/>
      <c r="U35" s="625" t="s">
        <v>451</v>
      </c>
      <c r="V35" s="643">
        <v>416</v>
      </c>
      <c r="W35" s="643">
        <v>416</v>
      </c>
      <c r="X35" s="643">
        <v>416</v>
      </c>
      <c r="Z35" s="625" t="s">
        <v>452</v>
      </c>
      <c r="AA35" s="643">
        <v>9.1666666666666661</v>
      </c>
      <c r="AB35" s="643">
        <v>9.1666666666666661</v>
      </c>
      <c r="AC35" s="643">
        <v>9.1666666666666661</v>
      </c>
      <c r="AE35" s="804"/>
      <c r="AF35" s="760"/>
      <c r="AG35" s="760"/>
      <c r="AH35" s="805"/>
    </row>
    <row r="36" spans="2:34" ht="16.2" thickBot="1" x14ac:dyDescent="0.35">
      <c r="G36" s="815"/>
      <c r="H36" s="816"/>
      <c r="I36" s="816"/>
      <c r="J36" s="817"/>
      <c r="U36" s="625" t="s">
        <v>453</v>
      </c>
      <c r="V36" s="643">
        <v>831.66666666666663</v>
      </c>
      <c r="W36" s="643">
        <v>831.66666666666663</v>
      </c>
      <c r="X36" s="643">
        <v>831.66666666666663</v>
      </c>
      <c r="Z36" s="625" t="s">
        <v>454</v>
      </c>
      <c r="AA36" s="643">
        <v>10.833333333333334</v>
      </c>
      <c r="AB36" s="643">
        <v>10.833333333333334</v>
      </c>
      <c r="AC36" s="643">
        <v>10.833333333333334</v>
      </c>
      <c r="AE36" s="804"/>
      <c r="AF36" s="760"/>
      <c r="AG36" s="760"/>
      <c r="AH36" s="805"/>
    </row>
    <row r="37" spans="2:34" ht="15.6" x14ac:dyDescent="0.3">
      <c r="G37" s="645"/>
      <c r="H37" s="645"/>
      <c r="I37" s="645"/>
      <c r="J37" s="645"/>
      <c r="U37" s="625" t="s">
        <v>455</v>
      </c>
      <c r="V37" s="643">
        <v>1663.3333333333333</v>
      </c>
      <c r="W37" s="643">
        <v>1663.3333333333333</v>
      </c>
      <c r="X37" s="643">
        <v>1663.3333333333333</v>
      </c>
      <c r="Z37" s="632" t="s">
        <v>456</v>
      </c>
      <c r="AA37" s="644">
        <v>12.5</v>
      </c>
      <c r="AB37" s="644">
        <v>12.5</v>
      </c>
      <c r="AC37" s="644">
        <v>12.5</v>
      </c>
      <c r="AE37" s="804"/>
      <c r="AF37" s="760"/>
      <c r="AG37" s="760"/>
      <c r="AH37" s="805"/>
    </row>
    <row r="38" spans="2:34" ht="20.399999999999999" thickBot="1" x14ac:dyDescent="0.45">
      <c r="B38" s="619" t="s">
        <v>577</v>
      </c>
      <c r="C38" s="619"/>
      <c r="D38" s="619"/>
      <c r="E38" s="619"/>
      <c r="F38" s="619"/>
      <c r="G38" s="619"/>
      <c r="H38" s="619"/>
      <c r="I38" s="619"/>
      <c r="J38" s="619"/>
      <c r="U38" s="632" t="s">
        <v>457</v>
      </c>
      <c r="V38" s="644">
        <v>2495</v>
      </c>
      <c r="W38" s="644">
        <v>2495</v>
      </c>
      <c r="X38" s="644">
        <v>2495</v>
      </c>
      <c r="AE38" s="804"/>
      <c r="AF38" s="760"/>
      <c r="AG38" s="760"/>
      <c r="AH38" s="805"/>
    </row>
    <row r="39" spans="2:34" ht="16.8" thickTop="1" thickBot="1" x14ac:dyDescent="0.35">
      <c r="Z39" s="624" t="s">
        <v>443</v>
      </c>
      <c r="AA39" s="621" t="s">
        <v>43</v>
      </c>
      <c r="AB39" s="621" t="s">
        <v>2</v>
      </c>
      <c r="AC39" s="622" t="s">
        <v>3</v>
      </c>
      <c r="AE39" s="804"/>
      <c r="AF39" s="760"/>
      <c r="AG39" s="760"/>
      <c r="AH39" s="805"/>
    </row>
    <row r="40" spans="2:34" ht="18" customHeight="1" thickBot="1" x14ac:dyDescent="0.4">
      <c r="B40" s="620" t="s">
        <v>67</v>
      </c>
      <c r="C40" s="623" t="s">
        <v>43</v>
      </c>
      <c r="D40" s="623" t="s">
        <v>2</v>
      </c>
      <c r="E40" s="623" t="s">
        <v>3</v>
      </c>
      <c r="G40" s="623" t="s">
        <v>545</v>
      </c>
      <c r="H40" s="623" t="s">
        <v>43</v>
      </c>
      <c r="I40" s="623" t="s">
        <v>2</v>
      </c>
      <c r="J40" s="623" t="s">
        <v>3</v>
      </c>
      <c r="L40" s="792" t="s">
        <v>578</v>
      </c>
      <c r="M40" s="827"/>
      <c r="N40" s="827"/>
      <c r="O40" s="827"/>
      <c r="P40" s="827"/>
      <c r="Q40" s="827"/>
      <c r="R40" s="827"/>
      <c r="S40" s="828"/>
      <c r="U40" s="624" t="s">
        <v>442</v>
      </c>
      <c r="V40" s="621" t="s">
        <v>43</v>
      </c>
      <c r="W40" s="621" t="s">
        <v>2</v>
      </c>
      <c r="X40" s="622" t="s">
        <v>3</v>
      </c>
      <c r="Z40" s="625" t="s">
        <v>451</v>
      </c>
      <c r="AA40" s="643">
        <v>1</v>
      </c>
      <c r="AB40" s="643">
        <v>1</v>
      </c>
      <c r="AC40" s="643">
        <v>1</v>
      </c>
      <c r="AE40" s="804"/>
      <c r="AF40" s="760"/>
      <c r="AG40" s="760"/>
      <c r="AH40" s="805"/>
    </row>
    <row r="41" spans="2:34" ht="16.2" customHeight="1" thickTop="1" x14ac:dyDescent="0.3">
      <c r="B41" s="625" t="s">
        <v>346</v>
      </c>
      <c r="C41" s="626">
        <v>0</v>
      </c>
      <c r="D41" s="626">
        <v>0</v>
      </c>
      <c r="E41" s="626">
        <v>0</v>
      </c>
      <c r="G41" s="628" t="s">
        <v>46</v>
      </c>
      <c r="H41" s="629">
        <v>23000</v>
      </c>
      <c r="I41" s="629">
        <v>23000</v>
      </c>
      <c r="J41" s="629">
        <v>23000</v>
      </c>
      <c r="L41" s="829"/>
      <c r="M41" s="830"/>
      <c r="N41" s="830"/>
      <c r="O41" s="830"/>
      <c r="P41" s="830"/>
      <c r="Q41" s="830"/>
      <c r="R41" s="830"/>
      <c r="S41" s="831"/>
      <c r="U41" s="625" t="s">
        <v>458</v>
      </c>
      <c r="V41" s="643">
        <v>416</v>
      </c>
      <c r="W41" s="643">
        <v>416</v>
      </c>
      <c r="X41" s="643">
        <v>416</v>
      </c>
      <c r="Z41" s="625" t="s">
        <v>453</v>
      </c>
      <c r="AA41" s="643">
        <v>2</v>
      </c>
      <c r="AB41" s="643">
        <v>2</v>
      </c>
      <c r="AC41" s="643">
        <v>2</v>
      </c>
      <c r="AE41" s="804"/>
      <c r="AF41" s="760"/>
      <c r="AG41" s="760"/>
      <c r="AH41" s="805"/>
    </row>
    <row r="42" spans="2:34" ht="15.6" x14ac:dyDescent="0.3">
      <c r="B42" s="625" t="s">
        <v>347</v>
      </c>
      <c r="C42" s="626">
        <v>3</v>
      </c>
      <c r="D42" s="626">
        <v>3</v>
      </c>
      <c r="E42" s="626">
        <v>3</v>
      </c>
      <c r="G42" s="628" t="s">
        <v>558</v>
      </c>
      <c r="H42" s="631">
        <v>9700</v>
      </c>
      <c r="I42" s="631">
        <v>9700</v>
      </c>
      <c r="J42" s="631">
        <v>9700</v>
      </c>
      <c r="L42" s="829"/>
      <c r="M42" s="830"/>
      <c r="N42" s="830"/>
      <c r="O42" s="830"/>
      <c r="P42" s="830"/>
      <c r="Q42" s="830"/>
      <c r="R42" s="830"/>
      <c r="S42" s="831"/>
      <c r="U42" s="625" t="s">
        <v>459</v>
      </c>
      <c r="V42" s="643">
        <v>831.66666666666663</v>
      </c>
      <c r="W42" s="643">
        <v>831.66666666666663</v>
      </c>
      <c r="X42" s="643">
        <v>831.66666666666663</v>
      </c>
      <c r="Z42" s="625" t="s">
        <v>455</v>
      </c>
      <c r="AA42" s="643">
        <v>3.3333333333333335</v>
      </c>
      <c r="AB42" s="643">
        <v>3.3333333333333335</v>
      </c>
      <c r="AC42" s="643">
        <v>3.3333333333333335</v>
      </c>
      <c r="AE42" s="804"/>
      <c r="AF42" s="760"/>
      <c r="AG42" s="760"/>
      <c r="AH42" s="805"/>
    </row>
    <row r="43" spans="2:34" ht="15.6" x14ac:dyDescent="0.3">
      <c r="B43" s="625" t="s">
        <v>348</v>
      </c>
      <c r="C43" s="626">
        <v>6</v>
      </c>
      <c r="D43" s="626">
        <v>6</v>
      </c>
      <c r="E43" s="626">
        <v>6</v>
      </c>
      <c r="L43" s="829"/>
      <c r="M43" s="830"/>
      <c r="N43" s="830"/>
      <c r="O43" s="830"/>
      <c r="P43" s="830"/>
      <c r="Q43" s="830"/>
      <c r="R43" s="830"/>
      <c r="S43" s="831"/>
      <c r="U43" s="625" t="s">
        <v>460</v>
      </c>
      <c r="V43" s="643">
        <v>1663.3333333333333</v>
      </c>
      <c r="W43" s="643">
        <v>1663.3333333333333</v>
      </c>
      <c r="X43" s="643">
        <v>1663.3333333333333</v>
      </c>
      <c r="Z43" s="625" t="s">
        <v>461</v>
      </c>
      <c r="AA43" s="643">
        <v>4.166666666666667</v>
      </c>
      <c r="AB43" s="643">
        <v>4.166666666666667</v>
      </c>
      <c r="AC43" s="643">
        <v>4.166666666666667</v>
      </c>
      <c r="AE43" s="804"/>
      <c r="AF43" s="760"/>
      <c r="AG43" s="760"/>
      <c r="AH43" s="805"/>
    </row>
    <row r="44" spans="2:34" ht="16.2" thickBot="1" x14ac:dyDescent="0.35">
      <c r="B44" s="632" t="s">
        <v>349</v>
      </c>
      <c r="C44" s="626">
        <v>9</v>
      </c>
      <c r="D44" s="626">
        <v>9</v>
      </c>
      <c r="E44" s="626">
        <v>9</v>
      </c>
      <c r="G44" s="623" t="s">
        <v>550</v>
      </c>
      <c r="H44" s="623" t="s">
        <v>43</v>
      </c>
      <c r="I44" s="623" t="s">
        <v>2</v>
      </c>
      <c r="J44" s="623" t="s">
        <v>3</v>
      </c>
      <c r="L44" s="829"/>
      <c r="M44" s="830"/>
      <c r="N44" s="830"/>
      <c r="O44" s="830"/>
      <c r="P44" s="830"/>
      <c r="Q44" s="830"/>
      <c r="R44" s="830"/>
      <c r="S44" s="831"/>
      <c r="U44" s="632" t="s">
        <v>462</v>
      </c>
      <c r="V44" s="644">
        <v>2495</v>
      </c>
      <c r="W44" s="644">
        <v>2495</v>
      </c>
      <c r="X44" s="644">
        <v>2495</v>
      </c>
      <c r="Z44" s="625" t="s">
        <v>463</v>
      </c>
      <c r="AA44" s="643">
        <v>5.833333333333333</v>
      </c>
      <c r="AB44" s="643">
        <v>5.833333333333333</v>
      </c>
      <c r="AC44" s="643">
        <v>5.833333333333333</v>
      </c>
      <c r="AE44" s="804"/>
      <c r="AF44" s="760"/>
      <c r="AG44" s="760"/>
      <c r="AH44" s="805"/>
    </row>
    <row r="45" spans="2:34" ht="15.6" x14ac:dyDescent="0.3">
      <c r="B45" s="625"/>
      <c r="G45" s="628" t="s">
        <v>54</v>
      </c>
      <c r="H45" s="629">
        <v>660</v>
      </c>
      <c r="I45" s="629">
        <v>660</v>
      </c>
      <c r="J45" s="629">
        <v>660</v>
      </c>
      <c r="L45" s="829"/>
      <c r="M45" s="830"/>
      <c r="N45" s="830"/>
      <c r="O45" s="830"/>
      <c r="P45" s="830"/>
      <c r="Q45" s="830"/>
      <c r="R45" s="830"/>
      <c r="S45" s="831"/>
      <c r="Z45" s="625" t="s">
        <v>464</v>
      </c>
      <c r="AA45" s="643">
        <v>7.5</v>
      </c>
      <c r="AB45" s="643">
        <v>7.5</v>
      </c>
      <c r="AC45" s="643">
        <v>7.5</v>
      </c>
      <c r="AE45" s="806"/>
      <c r="AF45" s="807"/>
      <c r="AG45" s="807"/>
      <c r="AH45" s="808"/>
    </row>
    <row r="46" spans="2:34" ht="16.2" thickBot="1" x14ac:dyDescent="0.35">
      <c r="B46" s="635" t="s">
        <v>350</v>
      </c>
      <c r="C46" s="626">
        <v>0</v>
      </c>
      <c r="D46" s="626">
        <v>0</v>
      </c>
      <c r="E46" s="626">
        <v>0</v>
      </c>
      <c r="G46" s="628" t="s">
        <v>540</v>
      </c>
      <c r="H46" s="629">
        <v>50</v>
      </c>
      <c r="I46" s="629">
        <v>50</v>
      </c>
      <c r="J46" s="629">
        <v>50</v>
      </c>
      <c r="L46" s="829"/>
      <c r="M46" s="830"/>
      <c r="N46" s="830"/>
      <c r="O46" s="830"/>
      <c r="P46" s="830"/>
      <c r="Q46" s="830"/>
      <c r="R46" s="830"/>
      <c r="S46" s="831"/>
      <c r="U46" s="624" t="s">
        <v>442</v>
      </c>
      <c r="V46" s="621" t="s">
        <v>43</v>
      </c>
      <c r="W46" s="621" t="s">
        <v>2</v>
      </c>
      <c r="X46" s="622" t="s">
        <v>3</v>
      </c>
      <c r="Z46" s="625" t="s">
        <v>465</v>
      </c>
      <c r="AA46" s="643">
        <v>9.1666666666666661</v>
      </c>
      <c r="AB46" s="643">
        <v>9.1666666666666661</v>
      </c>
      <c r="AC46" s="643">
        <v>9.1666666666666661</v>
      </c>
    </row>
    <row r="47" spans="2:34" ht="15.6" x14ac:dyDescent="0.3">
      <c r="B47" s="625" t="s">
        <v>351</v>
      </c>
      <c r="C47" s="626">
        <v>3</v>
      </c>
      <c r="D47" s="626">
        <v>3</v>
      </c>
      <c r="E47" s="626">
        <v>3</v>
      </c>
      <c r="G47" s="628" t="s">
        <v>63</v>
      </c>
      <c r="H47" s="629">
        <v>0</v>
      </c>
      <c r="I47" s="629">
        <v>0</v>
      </c>
      <c r="J47" s="629">
        <v>0</v>
      </c>
      <c r="L47" s="829"/>
      <c r="M47" s="830"/>
      <c r="N47" s="830"/>
      <c r="O47" s="830"/>
      <c r="P47" s="830"/>
      <c r="Q47" s="830"/>
      <c r="R47" s="830"/>
      <c r="S47" s="831"/>
      <c r="U47" s="625" t="s">
        <v>466</v>
      </c>
      <c r="V47" s="643">
        <v>416</v>
      </c>
      <c r="W47" s="643">
        <v>416</v>
      </c>
      <c r="X47" s="643">
        <v>416</v>
      </c>
      <c r="Z47" s="625" t="s">
        <v>467</v>
      </c>
      <c r="AA47" s="643">
        <v>10.833333333333334</v>
      </c>
      <c r="AB47" s="643">
        <v>10.833333333333334</v>
      </c>
      <c r="AC47" s="643">
        <v>10.833333333333334</v>
      </c>
    </row>
    <row r="48" spans="2:34" ht="15.6" x14ac:dyDescent="0.3">
      <c r="B48" s="625" t="s">
        <v>352</v>
      </c>
      <c r="C48" s="626">
        <v>6</v>
      </c>
      <c r="D48" s="626">
        <v>6</v>
      </c>
      <c r="E48" s="626">
        <v>6</v>
      </c>
      <c r="G48" s="628" t="s">
        <v>52</v>
      </c>
      <c r="H48" s="631">
        <v>850</v>
      </c>
      <c r="I48" s="631">
        <v>850</v>
      </c>
      <c r="J48" s="631">
        <v>850</v>
      </c>
      <c r="L48" s="829"/>
      <c r="M48" s="830"/>
      <c r="N48" s="830"/>
      <c r="O48" s="830"/>
      <c r="P48" s="830"/>
      <c r="Q48" s="830"/>
      <c r="R48" s="830"/>
      <c r="S48" s="831"/>
      <c r="U48" s="625" t="s">
        <v>468</v>
      </c>
      <c r="V48" s="643">
        <v>831.66666666666663</v>
      </c>
      <c r="W48" s="643">
        <v>831.66666666666663</v>
      </c>
      <c r="X48" s="643">
        <v>831.66666666666663</v>
      </c>
      <c r="Z48" s="632" t="s">
        <v>469</v>
      </c>
      <c r="AA48" s="644">
        <v>12.5</v>
      </c>
      <c r="AB48" s="644">
        <v>12.5</v>
      </c>
      <c r="AC48" s="644">
        <v>12.5</v>
      </c>
    </row>
    <row r="49" spans="2:31" ht="15.6" x14ac:dyDescent="0.3">
      <c r="B49" s="632" t="s">
        <v>353</v>
      </c>
      <c r="C49" s="626">
        <v>9</v>
      </c>
      <c r="D49" s="626">
        <v>9</v>
      </c>
      <c r="E49" s="626">
        <v>9</v>
      </c>
      <c r="L49" s="829"/>
      <c r="M49" s="830"/>
      <c r="N49" s="830"/>
      <c r="O49" s="830"/>
      <c r="P49" s="830"/>
      <c r="Q49" s="830"/>
      <c r="R49" s="830"/>
      <c r="S49" s="831"/>
      <c r="U49" s="625" t="s">
        <v>470</v>
      </c>
      <c r="V49" s="643">
        <v>1663.3333333333333</v>
      </c>
      <c r="W49" s="643">
        <v>1663.3333333333333</v>
      </c>
      <c r="X49" s="643">
        <v>1663.3333333333333</v>
      </c>
    </row>
    <row r="50" spans="2:31" ht="16.2" customHeight="1" thickBot="1" x14ac:dyDescent="0.35">
      <c r="B50" s="625"/>
      <c r="G50" s="623" t="s">
        <v>53</v>
      </c>
      <c r="H50" s="623" t="s">
        <v>43</v>
      </c>
      <c r="I50" s="623" t="s">
        <v>2</v>
      </c>
      <c r="J50" s="623" t="s">
        <v>3</v>
      </c>
      <c r="L50" s="829"/>
      <c r="M50" s="830"/>
      <c r="N50" s="830"/>
      <c r="O50" s="830"/>
      <c r="P50" s="830"/>
      <c r="Q50" s="830"/>
      <c r="R50" s="830"/>
      <c r="S50" s="831"/>
      <c r="U50" s="632" t="s">
        <v>471</v>
      </c>
      <c r="V50" s="644">
        <v>2495</v>
      </c>
      <c r="W50" s="644">
        <v>2495</v>
      </c>
      <c r="X50" s="644">
        <v>2495</v>
      </c>
      <c r="Z50" s="624" t="s">
        <v>443</v>
      </c>
      <c r="AA50" s="621" t="s">
        <v>43</v>
      </c>
      <c r="AB50" s="621" t="s">
        <v>2</v>
      </c>
      <c r="AC50" s="622" t="s">
        <v>3</v>
      </c>
    </row>
    <row r="51" spans="2:31" ht="15.6" x14ac:dyDescent="0.3">
      <c r="B51" s="635" t="s">
        <v>354</v>
      </c>
      <c r="C51" s="626">
        <v>0</v>
      </c>
      <c r="D51" s="626">
        <v>0</v>
      </c>
      <c r="E51" s="626">
        <v>0</v>
      </c>
      <c r="G51" s="628" t="s">
        <v>534</v>
      </c>
      <c r="H51" s="638">
        <v>180</v>
      </c>
      <c r="I51" s="638">
        <v>180</v>
      </c>
      <c r="J51" s="638">
        <v>180</v>
      </c>
      <c r="L51" s="829"/>
      <c r="M51" s="830"/>
      <c r="N51" s="830"/>
      <c r="O51" s="830"/>
      <c r="P51" s="830"/>
      <c r="Q51" s="830"/>
      <c r="R51" s="830"/>
      <c r="S51" s="831"/>
      <c r="Z51" s="625" t="s">
        <v>458</v>
      </c>
      <c r="AA51" s="643">
        <v>1</v>
      </c>
      <c r="AB51" s="643">
        <v>1</v>
      </c>
      <c r="AC51" s="643">
        <v>1</v>
      </c>
    </row>
    <row r="52" spans="2:31" ht="15.6" x14ac:dyDescent="0.3">
      <c r="B52" s="625" t="s">
        <v>355</v>
      </c>
      <c r="C52" s="626">
        <v>3</v>
      </c>
      <c r="D52" s="626">
        <v>3</v>
      </c>
      <c r="E52" s="626">
        <v>3</v>
      </c>
      <c r="G52" s="628" t="s">
        <v>530</v>
      </c>
      <c r="H52" s="638">
        <v>0</v>
      </c>
      <c r="I52" s="638">
        <v>0</v>
      </c>
      <c r="J52" s="639">
        <v>0</v>
      </c>
      <c r="L52" s="829"/>
      <c r="M52" s="830"/>
      <c r="N52" s="830"/>
      <c r="O52" s="830"/>
      <c r="P52" s="830"/>
      <c r="Q52" s="830"/>
      <c r="R52" s="830"/>
      <c r="S52" s="831"/>
      <c r="Z52" s="625" t="s">
        <v>459</v>
      </c>
      <c r="AA52" s="643">
        <v>2</v>
      </c>
      <c r="AB52" s="643">
        <v>2</v>
      </c>
      <c r="AC52" s="643">
        <v>2</v>
      </c>
    </row>
    <row r="53" spans="2:31" ht="16.2" thickBot="1" x14ac:dyDescent="0.35">
      <c r="B53" s="625" t="s">
        <v>356</v>
      </c>
      <c r="C53" s="626">
        <v>6</v>
      </c>
      <c r="D53" s="626">
        <v>6</v>
      </c>
      <c r="E53" s="626">
        <v>6</v>
      </c>
      <c r="G53" s="628" t="s">
        <v>531</v>
      </c>
      <c r="H53" s="641">
        <v>0</v>
      </c>
      <c r="I53" s="641">
        <v>0</v>
      </c>
      <c r="J53" s="642">
        <v>0</v>
      </c>
      <c r="L53" s="829"/>
      <c r="M53" s="830"/>
      <c r="N53" s="830"/>
      <c r="O53" s="830"/>
      <c r="P53" s="830"/>
      <c r="Q53" s="830"/>
      <c r="R53" s="830"/>
      <c r="S53" s="831"/>
      <c r="U53" s="624" t="s">
        <v>472</v>
      </c>
      <c r="V53" s="621" t="s">
        <v>43</v>
      </c>
      <c r="W53" s="621" t="s">
        <v>2</v>
      </c>
      <c r="X53" s="622" t="s">
        <v>3</v>
      </c>
      <c r="Z53" s="625" t="s">
        <v>460</v>
      </c>
      <c r="AA53" s="643">
        <v>3.3333333333333335</v>
      </c>
      <c r="AB53" s="643">
        <v>3.3333333333333335</v>
      </c>
      <c r="AC53" s="643">
        <v>3.3333333333333335</v>
      </c>
    </row>
    <row r="54" spans="2:31" ht="16.2" thickBot="1" x14ac:dyDescent="0.35">
      <c r="B54" s="632" t="s">
        <v>357</v>
      </c>
      <c r="C54" s="626">
        <v>9</v>
      </c>
      <c r="D54" s="626">
        <v>9</v>
      </c>
      <c r="E54" s="626">
        <v>9</v>
      </c>
      <c r="K54" s="302"/>
      <c r="L54" s="832"/>
      <c r="M54" s="833"/>
      <c r="N54" s="833"/>
      <c r="O54" s="833"/>
      <c r="P54" s="833"/>
      <c r="Q54" s="833"/>
      <c r="R54" s="833"/>
      <c r="S54" s="834"/>
      <c r="U54" s="625" t="s">
        <v>446</v>
      </c>
      <c r="V54" s="643">
        <v>0</v>
      </c>
      <c r="W54" s="643">
        <v>0</v>
      </c>
      <c r="X54" s="643">
        <v>0</v>
      </c>
      <c r="Z54" s="625" t="s">
        <v>473</v>
      </c>
      <c r="AA54" s="643">
        <v>4.166666666666667</v>
      </c>
      <c r="AB54" s="643">
        <v>4.166666666666667</v>
      </c>
      <c r="AC54" s="643">
        <v>4.166666666666667</v>
      </c>
    </row>
    <row r="55" spans="2:31" ht="15.6" x14ac:dyDescent="0.3">
      <c r="B55" s="625"/>
      <c r="L55" s="665"/>
      <c r="M55" s="665"/>
      <c r="N55" s="665"/>
      <c r="O55" s="665"/>
      <c r="P55" s="665"/>
      <c r="Q55" s="665"/>
      <c r="R55" s="665"/>
      <c r="S55" s="665"/>
      <c r="U55" s="625" t="s">
        <v>474</v>
      </c>
      <c r="V55" s="646">
        <v>200</v>
      </c>
      <c r="W55" s="646">
        <v>200</v>
      </c>
      <c r="X55" s="646">
        <v>200</v>
      </c>
      <c r="Z55" s="625" t="s">
        <v>475</v>
      </c>
      <c r="AA55" s="643">
        <v>5.833333333333333</v>
      </c>
      <c r="AB55" s="643">
        <v>5.833333333333333</v>
      </c>
      <c r="AC55" s="643">
        <v>5.833333333333333</v>
      </c>
    </row>
    <row r="56" spans="2:31" ht="15.6" x14ac:dyDescent="0.3">
      <c r="B56" s="635" t="s">
        <v>358</v>
      </c>
      <c r="C56" s="626">
        <v>0</v>
      </c>
      <c r="D56" s="626">
        <v>0</v>
      </c>
      <c r="E56" s="626">
        <v>0</v>
      </c>
      <c r="L56" s="665"/>
      <c r="M56" s="665"/>
      <c r="N56" s="665"/>
      <c r="O56" s="665"/>
      <c r="P56" s="665"/>
      <c r="Q56" s="665"/>
      <c r="R56" s="665"/>
      <c r="S56" s="665"/>
      <c r="U56" s="625" t="s">
        <v>476</v>
      </c>
      <c r="V56" s="646">
        <v>300</v>
      </c>
      <c r="W56" s="646">
        <v>300</v>
      </c>
      <c r="X56" s="646">
        <v>300</v>
      </c>
      <c r="Z56" s="625" t="s">
        <v>477</v>
      </c>
      <c r="AA56" s="643">
        <v>7.5</v>
      </c>
      <c r="AB56" s="643">
        <v>7.5</v>
      </c>
      <c r="AC56" s="643">
        <v>7.5</v>
      </c>
      <c r="AE56" s="647"/>
    </row>
    <row r="57" spans="2:31" ht="15.6" x14ac:dyDescent="0.3">
      <c r="B57" s="625" t="s">
        <v>359</v>
      </c>
      <c r="C57" s="626">
        <v>3</v>
      </c>
      <c r="D57" s="626">
        <v>3</v>
      </c>
      <c r="E57" s="626">
        <v>3</v>
      </c>
      <c r="L57" s="665"/>
      <c r="M57" s="665"/>
      <c r="N57" s="665"/>
      <c r="O57" s="665"/>
      <c r="P57" s="665"/>
      <c r="Q57" s="665"/>
      <c r="R57" s="665"/>
      <c r="S57" s="665"/>
      <c r="U57" s="625" t="s">
        <v>478</v>
      </c>
      <c r="V57" s="646">
        <v>400</v>
      </c>
      <c r="W57" s="646">
        <v>400</v>
      </c>
      <c r="X57" s="646">
        <v>400</v>
      </c>
      <c r="Z57" s="625" t="s">
        <v>479</v>
      </c>
      <c r="AA57" s="643">
        <v>9.1666666666666661</v>
      </c>
      <c r="AB57" s="643">
        <v>9.1666666666666661</v>
      </c>
      <c r="AC57" s="643">
        <v>9.1666666666666661</v>
      </c>
      <c r="AE57" s="647"/>
    </row>
    <row r="58" spans="2:31" ht="15.6" x14ac:dyDescent="0.3">
      <c r="B58" s="625" t="s">
        <v>360</v>
      </c>
      <c r="C58" s="626">
        <v>6</v>
      </c>
      <c r="D58" s="626">
        <v>6</v>
      </c>
      <c r="E58" s="626">
        <v>6</v>
      </c>
      <c r="L58" s="665"/>
      <c r="M58" s="665"/>
      <c r="N58" s="665"/>
      <c r="O58" s="665"/>
      <c r="P58" s="665"/>
      <c r="Q58" s="665"/>
      <c r="R58" s="665"/>
      <c r="S58" s="665"/>
      <c r="U58" s="632" t="s">
        <v>480</v>
      </c>
      <c r="V58" s="648">
        <v>500</v>
      </c>
      <c r="W58" s="648">
        <v>500</v>
      </c>
      <c r="X58" s="648">
        <v>500</v>
      </c>
      <c r="Z58" s="625" t="s">
        <v>481</v>
      </c>
      <c r="AA58" s="643">
        <v>10.833333333333334</v>
      </c>
      <c r="AB58" s="643">
        <v>10.833333333333334</v>
      </c>
      <c r="AC58" s="643">
        <v>10.833333333333334</v>
      </c>
      <c r="AE58" s="649"/>
    </row>
    <row r="59" spans="2:31" ht="15.6" x14ac:dyDescent="0.3">
      <c r="B59" s="632" t="s">
        <v>361</v>
      </c>
      <c r="C59" s="626">
        <v>9</v>
      </c>
      <c r="D59" s="626">
        <v>9</v>
      </c>
      <c r="E59" s="626">
        <v>9</v>
      </c>
      <c r="L59" s="665"/>
      <c r="M59" s="665"/>
      <c r="N59" s="665"/>
      <c r="O59" s="665"/>
      <c r="P59" s="665"/>
      <c r="Q59" s="665"/>
      <c r="R59" s="665"/>
      <c r="S59" s="665"/>
      <c r="Z59" s="632" t="s">
        <v>482</v>
      </c>
      <c r="AA59" s="644">
        <v>12.5</v>
      </c>
      <c r="AB59" s="644">
        <v>12.5</v>
      </c>
      <c r="AC59" s="644">
        <v>12.5</v>
      </c>
      <c r="AE59" s="647"/>
    </row>
    <row r="60" spans="2:31" ht="16.2" thickBot="1" x14ac:dyDescent="0.35">
      <c r="L60" s="665"/>
      <c r="M60" s="665"/>
      <c r="N60" s="665"/>
      <c r="O60" s="665"/>
      <c r="P60" s="665"/>
      <c r="Q60" s="665"/>
      <c r="R60" s="665"/>
      <c r="S60" s="665"/>
      <c r="U60" s="624" t="s">
        <v>472</v>
      </c>
      <c r="V60" s="621" t="s">
        <v>43</v>
      </c>
      <c r="W60" s="621" t="s">
        <v>2</v>
      </c>
      <c r="X60" s="622" t="s">
        <v>3</v>
      </c>
      <c r="AE60" s="647"/>
    </row>
    <row r="61" spans="2:31" ht="16.2" thickBot="1" x14ac:dyDescent="0.35">
      <c r="U61" s="625" t="s">
        <v>455</v>
      </c>
      <c r="V61" s="643">
        <v>0</v>
      </c>
      <c r="W61" s="643">
        <v>0</v>
      </c>
      <c r="X61" s="643">
        <v>0</v>
      </c>
      <c r="Z61" s="624" t="s">
        <v>443</v>
      </c>
      <c r="AA61" s="621" t="s">
        <v>43</v>
      </c>
      <c r="AB61" s="621" t="s">
        <v>2</v>
      </c>
      <c r="AC61" s="622" t="s">
        <v>3</v>
      </c>
      <c r="AE61" s="647"/>
    </row>
    <row r="62" spans="2:31" ht="20.399999999999999" thickBot="1" x14ac:dyDescent="0.45">
      <c r="B62" s="619" t="s">
        <v>11</v>
      </c>
      <c r="C62" s="619"/>
      <c r="D62" s="619"/>
      <c r="E62" s="619"/>
      <c r="F62" s="619"/>
      <c r="G62" s="619"/>
      <c r="H62" s="619"/>
      <c r="I62" s="619"/>
      <c r="J62" s="619"/>
      <c r="U62" s="625" t="s">
        <v>580</v>
      </c>
      <c r="V62" s="646">
        <v>200</v>
      </c>
      <c r="W62" s="646">
        <v>200</v>
      </c>
      <c r="X62" s="646">
        <v>200</v>
      </c>
      <c r="Z62" s="625" t="s">
        <v>466</v>
      </c>
      <c r="AA62" s="643">
        <v>1</v>
      </c>
      <c r="AB62" s="643">
        <v>1</v>
      </c>
      <c r="AC62" s="643">
        <v>1</v>
      </c>
    </row>
    <row r="63" spans="2:31" ht="16.8" thickTop="1" thickBot="1" x14ac:dyDescent="0.35">
      <c r="U63" s="625" t="s">
        <v>581</v>
      </c>
      <c r="V63" s="646">
        <v>300</v>
      </c>
      <c r="W63" s="646">
        <v>300</v>
      </c>
      <c r="X63" s="646">
        <v>300</v>
      </c>
      <c r="Z63" s="625" t="s">
        <v>468</v>
      </c>
      <c r="AA63" s="643">
        <v>2</v>
      </c>
      <c r="AB63" s="643">
        <v>2</v>
      </c>
      <c r="AC63" s="643">
        <v>2</v>
      </c>
    </row>
    <row r="64" spans="2:31" ht="18" customHeight="1" thickBot="1" x14ac:dyDescent="0.4">
      <c r="B64" s="620" t="s">
        <v>67</v>
      </c>
      <c r="C64" s="623" t="s">
        <v>43</v>
      </c>
      <c r="D64" s="623" t="s">
        <v>2</v>
      </c>
      <c r="E64" s="623" t="s">
        <v>3</v>
      </c>
      <c r="G64" s="623" t="s">
        <v>44</v>
      </c>
      <c r="L64" s="835" t="s">
        <v>621</v>
      </c>
      <c r="M64" s="836"/>
      <c r="N64" s="836"/>
      <c r="O64" s="836"/>
      <c r="P64" s="836"/>
      <c r="Q64" s="836"/>
      <c r="R64" s="836"/>
      <c r="S64" s="837"/>
      <c r="T64" s="600"/>
      <c r="U64" s="674" t="s">
        <v>582</v>
      </c>
      <c r="V64" s="646">
        <v>400</v>
      </c>
      <c r="W64" s="646">
        <v>400</v>
      </c>
      <c r="X64" s="646">
        <v>400</v>
      </c>
      <c r="Z64" s="625" t="s">
        <v>470</v>
      </c>
      <c r="AA64" s="643">
        <v>3.3333333333333335</v>
      </c>
      <c r="AB64" s="643">
        <v>3.3333333333333335</v>
      </c>
      <c r="AC64" s="643">
        <v>3.3333333333333335</v>
      </c>
    </row>
    <row r="65" spans="2:29" ht="16.8" customHeight="1" thickTop="1" thickBot="1" x14ac:dyDescent="0.35">
      <c r="B65" s="625" t="s">
        <v>346</v>
      </c>
      <c r="C65" s="626">
        <v>0</v>
      </c>
      <c r="D65" s="626">
        <v>0</v>
      </c>
      <c r="E65" s="626">
        <v>0</v>
      </c>
      <c r="G65" s="623" t="s">
        <v>532</v>
      </c>
      <c r="H65" s="623" t="s">
        <v>43</v>
      </c>
      <c r="I65" s="623" t="s">
        <v>2</v>
      </c>
      <c r="J65" s="623" t="s">
        <v>3</v>
      </c>
      <c r="L65" s="838"/>
      <c r="M65" s="839"/>
      <c r="N65" s="839"/>
      <c r="O65" s="839"/>
      <c r="P65" s="839"/>
      <c r="Q65" s="839"/>
      <c r="R65" s="839"/>
      <c r="S65" s="840"/>
      <c r="T65" s="600"/>
      <c r="U65" s="634" t="s">
        <v>583</v>
      </c>
      <c r="V65" s="648">
        <v>500</v>
      </c>
      <c r="W65" s="648">
        <v>500</v>
      </c>
      <c r="X65" s="648">
        <v>500</v>
      </c>
      <c r="Z65" s="625" t="s">
        <v>483</v>
      </c>
      <c r="AA65" s="643">
        <v>4.166666666666667</v>
      </c>
      <c r="AB65" s="643">
        <v>4.166666666666667</v>
      </c>
      <c r="AC65" s="643">
        <v>4.166666666666667</v>
      </c>
    </row>
    <row r="66" spans="2:29" ht="15.6" x14ac:dyDescent="0.3">
      <c r="B66" s="625" t="s">
        <v>347</v>
      </c>
      <c r="C66" s="626">
        <v>0</v>
      </c>
      <c r="D66" s="626">
        <v>0</v>
      </c>
      <c r="E66" s="626">
        <v>0</v>
      </c>
      <c r="G66" s="628" t="s">
        <v>46</v>
      </c>
      <c r="H66" s="629">
        <v>12000</v>
      </c>
      <c r="I66" s="629">
        <v>12000</v>
      </c>
      <c r="J66" s="629">
        <v>12000</v>
      </c>
      <c r="L66" s="838"/>
      <c r="M66" s="839"/>
      <c r="N66" s="839"/>
      <c r="O66" s="839"/>
      <c r="P66" s="839"/>
      <c r="Q66" s="839"/>
      <c r="R66" s="839"/>
      <c r="S66" s="840"/>
      <c r="T66" s="600"/>
      <c r="U66" s="600"/>
      <c r="Z66" s="625" t="s">
        <v>484</v>
      </c>
      <c r="AA66" s="643">
        <v>5.833333333333333</v>
      </c>
      <c r="AB66" s="643">
        <v>5.833333333333333</v>
      </c>
      <c r="AC66" s="643">
        <v>5.833333333333333</v>
      </c>
    </row>
    <row r="67" spans="2:29" ht="16.2" thickBot="1" x14ac:dyDescent="0.35">
      <c r="B67" s="625" t="s">
        <v>348</v>
      </c>
      <c r="C67" s="626">
        <v>7.5</v>
      </c>
      <c r="D67" s="626">
        <v>7.5</v>
      </c>
      <c r="E67" s="626">
        <v>7.5</v>
      </c>
      <c r="G67" s="628" t="s">
        <v>342</v>
      </c>
      <c r="H67" s="629">
        <v>9700</v>
      </c>
      <c r="I67" s="629">
        <v>9700</v>
      </c>
      <c r="J67" s="629">
        <v>9700</v>
      </c>
      <c r="L67" s="838"/>
      <c r="M67" s="839"/>
      <c r="N67" s="839"/>
      <c r="O67" s="839"/>
      <c r="P67" s="839"/>
      <c r="Q67" s="839"/>
      <c r="R67" s="839"/>
      <c r="S67" s="840"/>
      <c r="T67" s="600"/>
      <c r="U67" s="621" t="s">
        <v>472</v>
      </c>
      <c r="V67" s="621" t="s">
        <v>43</v>
      </c>
      <c r="W67" s="621" t="s">
        <v>2</v>
      </c>
      <c r="X67" s="622" t="s">
        <v>3</v>
      </c>
      <c r="Z67" s="625" t="s">
        <v>485</v>
      </c>
      <c r="AA67" s="643">
        <v>7.5</v>
      </c>
      <c r="AB67" s="643">
        <v>7.5</v>
      </c>
      <c r="AC67" s="643">
        <v>7.5</v>
      </c>
    </row>
    <row r="68" spans="2:29" ht="15.6" x14ac:dyDescent="0.3">
      <c r="B68" s="632" t="s">
        <v>349</v>
      </c>
      <c r="C68" s="626">
        <v>15</v>
      </c>
      <c r="D68" s="626">
        <v>15</v>
      </c>
      <c r="E68" s="626">
        <v>15</v>
      </c>
      <c r="L68" s="838"/>
      <c r="M68" s="839"/>
      <c r="N68" s="839"/>
      <c r="O68" s="839"/>
      <c r="P68" s="839"/>
      <c r="Q68" s="839"/>
      <c r="R68" s="839"/>
      <c r="S68" s="840"/>
      <c r="T68" s="600"/>
      <c r="U68" s="674" t="s">
        <v>460</v>
      </c>
      <c r="V68" s="643">
        <v>0</v>
      </c>
      <c r="W68" s="643">
        <v>0</v>
      </c>
      <c r="X68" s="643">
        <v>0</v>
      </c>
      <c r="Z68" s="625" t="s">
        <v>486</v>
      </c>
      <c r="AA68" s="643">
        <v>9.1666666666666661</v>
      </c>
      <c r="AB68" s="643">
        <v>9.1666666666666661</v>
      </c>
      <c r="AC68" s="643">
        <v>9.1666666666666661</v>
      </c>
    </row>
    <row r="69" spans="2:29" ht="16.2" thickBot="1" x14ac:dyDescent="0.35">
      <c r="B69" s="625"/>
      <c r="G69" s="623" t="s">
        <v>533</v>
      </c>
      <c r="H69" s="623" t="s">
        <v>43</v>
      </c>
      <c r="I69" s="623" t="s">
        <v>2</v>
      </c>
      <c r="J69" s="623" t="s">
        <v>3</v>
      </c>
      <c r="L69" s="838"/>
      <c r="M69" s="839"/>
      <c r="N69" s="839"/>
      <c r="O69" s="839"/>
      <c r="P69" s="839"/>
      <c r="Q69" s="839"/>
      <c r="R69" s="839"/>
      <c r="S69" s="840"/>
      <c r="T69" s="600"/>
      <c r="U69" s="674" t="s">
        <v>584</v>
      </c>
      <c r="V69" s="646">
        <v>200</v>
      </c>
      <c r="W69" s="646">
        <v>200</v>
      </c>
      <c r="X69" s="646">
        <v>200</v>
      </c>
      <c r="Z69" s="625" t="s">
        <v>487</v>
      </c>
      <c r="AA69" s="643">
        <v>10.833333333333334</v>
      </c>
      <c r="AB69" s="643">
        <v>10.833333333333334</v>
      </c>
      <c r="AC69" s="643">
        <v>10.833333333333334</v>
      </c>
    </row>
    <row r="70" spans="2:29" ht="15.6" x14ac:dyDescent="0.3">
      <c r="B70" s="635" t="s">
        <v>350</v>
      </c>
      <c r="C70" s="626">
        <v>0</v>
      </c>
      <c r="D70" s="626">
        <v>0</v>
      </c>
      <c r="E70" s="626">
        <v>0</v>
      </c>
      <c r="G70" s="628" t="s">
        <v>54</v>
      </c>
      <c r="H70" s="629">
        <v>416</v>
      </c>
      <c r="I70" s="629">
        <v>416</v>
      </c>
      <c r="J70" s="629">
        <v>416</v>
      </c>
      <c r="L70" s="838"/>
      <c r="M70" s="839"/>
      <c r="N70" s="839"/>
      <c r="O70" s="839"/>
      <c r="P70" s="839"/>
      <c r="Q70" s="839"/>
      <c r="R70" s="839"/>
      <c r="S70" s="840"/>
      <c r="T70" s="600"/>
      <c r="U70" s="674" t="s">
        <v>585</v>
      </c>
      <c r="V70" s="646">
        <v>300</v>
      </c>
      <c r="W70" s="646">
        <v>300</v>
      </c>
      <c r="X70" s="646">
        <v>300</v>
      </c>
      <c r="Z70" s="632" t="s">
        <v>488</v>
      </c>
      <c r="AA70" s="644">
        <v>12.5</v>
      </c>
      <c r="AB70" s="644">
        <v>12.5</v>
      </c>
      <c r="AC70" s="644">
        <v>12.5</v>
      </c>
    </row>
    <row r="71" spans="2:29" ht="15.6" x14ac:dyDescent="0.3">
      <c r="B71" s="625" t="s">
        <v>351</v>
      </c>
      <c r="C71" s="626">
        <v>0</v>
      </c>
      <c r="D71" s="626">
        <v>0</v>
      </c>
      <c r="E71" s="626">
        <v>0</v>
      </c>
      <c r="G71" s="628" t="s">
        <v>55</v>
      </c>
      <c r="H71" s="629">
        <v>50</v>
      </c>
      <c r="I71" s="677">
        <v>50</v>
      </c>
      <c r="J71" s="629">
        <v>50</v>
      </c>
      <c r="L71" s="838"/>
      <c r="M71" s="839"/>
      <c r="N71" s="839"/>
      <c r="O71" s="839"/>
      <c r="P71" s="839"/>
      <c r="Q71" s="839"/>
      <c r="R71" s="839"/>
      <c r="S71" s="840"/>
      <c r="T71" s="600"/>
      <c r="U71" s="674" t="s">
        <v>586</v>
      </c>
      <c r="V71" s="646">
        <v>400</v>
      </c>
      <c r="W71" s="646">
        <v>400</v>
      </c>
      <c r="X71" s="646">
        <v>400</v>
      </c>
    </row>
    <row r="72" spans="2:29" ht="16.2" thickBot="1" x14ac:dyDescent="0.35">
      <c r="B72" s="625" t="s">
        <v>352</v>
      </c>
      <c r="C72" s="626">
        <v>7.5</v>
      </c>
      <c r="D72" s="626">
        <v>7.5</v>
      </c>
      <c r="E72" s="626">
        <v>7.5</v>
      </c>
      <c r="G72" s="628" t="s">
        <v>414</v>
      </c>
      <c r="H72" s="629">
        <v>0</v>
      </c>
      <c r="I72" s="629">
        <v>0</v>
      </c>
      <c r="J72" s="629">
        <v>0</v>
      </c>
      <c r="L72" s="838"/>
      <c r="M72" s="839"/>
      <c r="N72" s="839"/>
      <c r="O72" s="839"/>
      <c r="P72" s="839"/>
      <c r="Q72" s="839"/>
      <c r="R72" s="839"/>
      <c r="S72" s="840"/>
      <c r="T72" s="600"/>
      <c r="U72" s="634" t="s">
        <v>587</v>
      </c>
      <c r="V72" s="648">
        <v>500</v>
      </c>
      <c r="W72" s="648">
        <v>500</v>
      </c>
      <c r="X72" s="648">
        <v>500</v>
      </c>
      <c r="Z72" s="624" t="s">
        <v>545</v>
      </c>
      <c r="AA72" s="621" t="s">
        <v>43</v>
      </c>
      <c r="AB72" s="621" t="s">
        <v>2</v>
      </c>
      <c r="AC72" s="622" t="s">
        <v>3</v>
      </c>
    </row>
    <row r="73" spans="2:29" ht="15.6" x14ac:dyDescent="0.3">
      <c r="B73" s="632" t="s">
        <v>353</v>
      </c>
      <c r="C73" s="626">
        <v>15</v>
      </c>
      <c r="D73" s="626">
        <v>15</v>
      </c>
      <c r="E73" s="626">
        <v>15</v>
      </c>
      <c r="G73" s="628" t="s">
        <v>52</v>
      </c>
      <c r="H73" s="629">
        <v>2611</v>
      </c>
      <c r="I73" s="629">
        <v>2611</v>
      </c>
      <c r="J73" s="629">
        <v>2611</v>
      </c>
      <c r="L73" s="838"/>
      <c r="M73" s="839"/>
      <c r="N73" s="839"/>
      <c r="O73" s="839"/>
      <c r="P73" s="839"/>
      <c r="Q73" s="839"/>
      <c r="R73" s="839"/>
      <c r="S73" s="840"/>
      <c r="T73" s="600"/>
      <c r="U73" s="600"/>
      <c r="Z73" s="678" t="s">
        <v>46</v>
      </c>
      <c r="AA73" s="677">
        <v>9000</v>
      </c>
      <c r="AB73" s="677">
        <v>9000</v>
      </c>
      <c r="AC73" s="677">
        <v>9000</v>
      </c>
    </row>
    <row r="74" spans="2:29" ht="16.2" thickBot="1" x14ac:dyDescent="0.35">
      <c r="B74" s="625"/>
      <c r="L74" s="838"/>
      <c r="M74" s="839"/>
      <c r="N74" s="839"/>
      <c r="O74" s="839"/>
      <c r="P74" s="839"/>
      <c r="Q74" s="839"/>
      <c r="R74" s="839"/>
      <c r="S74" s="840"/>
      <c r="T74" s="600"/>
      <c r="U74" s="621" t="s">
        <v>472</v>
      </c>
      <c r="V74" s="621" t="s">
        <v>43</v>
      </c>
      <c r="W74" s="621" t="s">
        <v>2</v>
      </c>
      <c r="X74" s="622" t="s">
        <v>3</v>
      </c>
      <c r="Z74" s="679" t="s">
        <v>376</v>
      </c>
      <c r="AA74" s="680">
        <v>9000</v>
      </c>
      <c r="AB74" s="680">
        <v>9000</v>
      </c>
      <c r="AC74" s="680">
        <v>9000</v>
      </c>
    </row>
    <row r="75" spans="2:29" ht="16.2" thickBot="1" x14ac:dyDescent="0.35">
      <c r="B75" s="635" t="s">
        <v>354</v>
      </c>
      <c r="C75" s="626">
        <v>0</v>
      </c>
      <c r="D75" s="626">
        <v>0</v>
      </c>
      <c r="E75" s="626">
        <v>0</v>
      </c>
      <c r="G75" s="623" t="s">
        <v>53</v>
      </c>
      <c r="H75" s="623" t="s">
        <v>43</v>
      </c>
      <c r="I75" s="623" t="s">
        <v>2</v>
      </c>
      <c r="J75" s="623" t="s">
        <v>3</v>
      </c>
      <c r="L75" s="838"/>
      <c r="M75" s="839"/>
      <c r="N75" s="839"/>
      <c r="O75" s="839"/>
      <c r="P75" s="839"/>
      <c r="Q75" s="839"/>
      <c r="R75" s="839"/>
      <c r="S75" s="840"/>
      <c r="T75" s="600"/>
      <c r="U75" s="674" t="s">
        <v>470</v>
      </c>
      <c r="V75" s="643">
        <v>0</v>
      </c>
      <c r="W75" s="643">
        <v>0</v>
      </c>
      <c r="X75" s="643">
        <v>0</v>
      </c>
      <c r="Z75" s="650"/>
      <c r="AA75" s="600"/>
      <c r="AB75" s="600"/>
      <c r="AC75" s="600"/>
    </row>
    <row r="76" spans="2:29" ht="16.2" thickBot="1" x14ac:dyDescent="0.35">
      <c r="B76" s="625" t="s">
        <v>355</v>
      </c>
      <c r="C76" s="626">
        <v>0</v>
      </c>
      <c r="D76" s="626">
        <v>0</v>
      </c>
      <c r="E76" s="626">
        <v>0</v>
      </c>
      <c r="G76" s="628" t="s">
        <v>534</v>
      </c>
      <c r="H76" s="638">
        <v>90</v>
      </c>
      <c r="I76" s="638">
        <v>90</v>
      </c>
      <c r="J76" s="638">
        <v>90</v>
      </c>
      <c r="L76" s="838"/>
      <c r="M76" s="839"/>
      <c r="N76" s="839"/>
      <c r="O76" s="839"/>
      <c r="P76" s="839"/>
      <c r="Q76" s="839"/>
      <c r="R76" s="839"/>
      <c r="S76" s="840"/>
      <c r="T76" s="600"/>
      <c r="U76" s="674" t="s">
        <v>588</v>
      </c>
      <c r="V76" s="646">
        <v>200</v>
      </c>
      <c r="W76" s="646">
        <v>200</v>
      </c>
      <c r="X76" s="646">
        <v>200</v>
      </c>
      <c r="Z76" s="624" t="s">
        <v>542</v>
      </c>
      <c r="AA76" s="621" t="s">
        <v>43</v>
      </c>
      <c r="AB76" s="621" t="s">
        <v>2</v>
      </c>
      <c r="AC76" s="622" t="s">
        <v>3</v>
      </c>
    </row>
    <row r="77" spans="2:29" ht="15.6" x14ac:dyDescent="0.3">
      <c r="B77" s="625" t="s">
        <v>356</v>
      </c>
      <c r="C77" s="626">
        <v>7.5</v>
      </c>
      <c r="D77" s="626">
        <v>7.5</v>
      </c>
      <c r="E77" s="626">
        <v>7.5</v>
      </c>
      <c r="G77" s="628" t="s">
        <v>530</v>
      </c>
      <c r="H77" s="638">
        <v>0</v>
      </c>
      <c r="I77" s="638">
        <v>0</v>
      </c>
      <c r="J77" s="638">
        <v>0</v>
      </c>
      <c r="L77" s="838"/>
      <c r="M77" s="839"/>
      <c r="N77" s="839"/>
      <c r="O77" s="839"/>
      <c r="P77" s="839"/>
      <c r="Q77" s="839"/>
      <c r="R77" s="839"/>
      <c r="S77" s="840"/>
      <c r="T77" s="600"/>
      <c r="U77" s="674" t="s">
        <v>589</v>
      </c>
      <c r="V77" s="646">
        <v>300</v>
      </c>
      <c r="W77" s="646">
        <v>300</v>
      </c>
      <c r="X77" s="646">
        <v>300</v>
      </c>
      <c r="Z77" s="625" t="s">
        <v>543</v>
      </c>
      <c r="AA77" s="629">
        <v>500</v>
      </c>
      <c r="AB77" s="629">
        <v>500</v>
      </c>
      <c r="AC77" s="629">
        <v>500</v>
      </c>
    </row>
    <row r="78" spans="2:29" ht="15.6" x14ac:dyDescent="0.3">
      <c r="B78" s="632" t="s">
        <v>357</v>
      </c>
      <c r="C78" s="626">
        <v>15</v>
      </c>
      <c r="D78" s="626">
        <v>15</v>
      </c>
      <c r="E78" s="626">
        <v>15</v>
      </c>
      <c r="G78" s="628" t="s">
        <v>531</v>
      </c>
      <c r="H78" s="638">
        <v>0</v>
      </c>
      <c r="I78" s="638">
        <v>0</v>
      </c>
      <c r="J78" s="638">
        <v>0</v>
      </c>
      <c r="L78" s="838"/>
      <c r="M78" s="839"/>
      <c r="N78" s="839"/>
      <c r="O78" s="839"/>
      <c r="P78" s="839"/>
      <c r="Q78" s="839"/>
      <c r="R78" s="839"/>
      <c r="S78" s="840"/>
      <c r="T78" s="600"/>
      <c r="U78" s="674" t="s">
        <v>590</v>
      </c>
      <c r="V78" s="646">
        <v>400</v>
      </c>
      <c r="W78" s="646">
        <v>400</v>
      </c>
      <c r="X78" s="646">
        <v>400</v>
      </c>
      <c r="Z78" s="625" t="s">
        <v>541</v>
      </c>
      <c r="AA78" s="651">
        <v>0.15</v>
      </c>
      <c r="AB78" s="651">
        <v>0.15</v>
      </c>
      <c r="AC78" s="651">
        <v>0.15</v>
      </c>
    </row>
    <row r="79" spans="2:29" ht="15.6" x14ac:dyDescent="0.3">
      <c r="B79" s="625"/>
      <c r="L79" s="838"/>
      <c r="M79" s="839"/>
      <c r="N79" s="839"/>
      <c r="O79" s="839"/>
      <c r="P79" s="839"/>
      <c r="Q79" s="839"/>
      <c r="R79" s="839"/>
      <c r="S79" s="840"/>
      <c r="T79" s="600"/>
      <c r="U79" s="634" t="s">
        <v>591</v>
      </c>
      <c r="V79" s="648">
        <v>500</v>
      </c>
      <c r="W79" s="648">
        <v>500</v>
      </c>
      <c r="X79" s="648">
        <v>500</v>
      </c>
      <c r="Z79" s="632" t="s">
        <v>544</v>
      </c>
      <c r="AA79" s="631">
        <v>0</v>
      </c>
      <c r="AB79" s="631">
        <v>0</v>
      </c>
      <c r="AC79" s="652">
        <v>0</v>
      </c>
    </row>
    <row r="80" spans="2:29" ht="15.6" x14ac:dyDescent="0.3">
      <c r="B80" s="635" t="s">
        <v>358</v>
      </c>
      <c r="C80" s="626">
        <v>0</v>
      </c>
      <c r="D80" s="626">
        <v>0</v>
      </c>
      <c r="E80" s="626">
        <v>0</v>
      </c>
      <c r="L80" s="838"/>
      <c r="M80" s="839"/>
      <c r="N80" s="839"/>
      <c r="O80" s="839"/>
      <c r="P80" s="839"/>
      <c r="Q80" s="839"/>
      <c r="R80" s="839"/>
      <c r="S80" s="840"/>
      <c r="T80" s="600"/>
      <c r="U80" s="600"/>
      <c r="Z80" s="653"/>
      <c r="AA80" s="600"/>
      <c r="AB80" s="600"/>
      <c r="AC80" s="600"/>
    </row>
    <row r="81" spans="2:29" ht="16.2" thickBot="1" x14ac:dyDescent="0.35">
      <c r="B81" s="625" t="s">
        <v>359</v>
      </c>
      <c r="C81" s="626">
        <v>0</v>
      </c>
      <c r="D81" s="626">
        <v>0</v>
      </c>
      <c r="E81" s="626">
        <v>0</v>
      </c>
      <c r="L81" s="838"/>
      <c r="M81" s="839"/>
      <c r="N81" s="839"/>
      <c r="O81" s="839"/>
      <c r="P81" s="839"/>
      <c r="Q81" s="839"/>
      <c r="R81" s="839"/>
      <c r="S81" s="840"/>
      <c r="T81" s="600"/>
      <c r="U81" s="600"/>
      <c r="Z81" s="624" t="s">
        <v>53</v>
      </c>
      <c r="AA81" s="621" t="s">
        <v>43</v>
      </c>
      <c r="AB81" s="621" t="s">
        <v>2</v>
      </c>
      <c r="AC81" s="622" t="s">
        <v>3</v>
      </c>
    </row>
    <row r="82" spans="2:29" ht="15.6" x14ac:dyDescent="0.3">
      <c r="B82" s="625" t="s">
        <v>360</v>
      </c>
      <c r="C82" s="626">
        <v>5</v>
      </c>
      <c r="D82" s="626">
        <v>5</v>
      </c>
      <c r="E82" s="626">
        <v>5</v>
      </c>
      <c r="L82" s="838"/>
      <c r="M82" s="839"/>
      <c r="N82" s="839"/>
      <c r="O82" s="839"/>
      <c r="P82" s="839"/>
      <c r="Q82" s="839"/>
      <c r="R82" s="839"/>
      <c r="S82" s="840"/>
      <c r="T82" s="600"/>
      <c r="U82" s="600"/>
      <c r="Z82" s="625" t="s">
        <v>490</v>
      </c>
      <c r="AA82" s="638">
        <v>2</v>
      </c>
      <c r="AB82" s="638">
        <v>2</v>
      </c>
      <c r="AC82" s="638">
        <v>2</v>
      </c>
    </row>
    <row r="83" spans="2:29" ht="15.6" x14ac:dyDescent="0.3">
      <c r="B83" s="632" t="s">
        <v>361</v>
      </c>
      <c r="C83" s="626">
        <v>15</v>
      </c>
      <c r="D83" s="626">
        <v>15</v>
      </c>
      <c r="E83" s="626">
        <v>15</v>
      </c>
      <c r="L83" s="838"/>
      <c r="M83" s="839"/>
      <c r="N83" s="839"/>
      <c r="O83" s="839"/>
      <c r="P83" s="839"/>
      <c r="Q83" s="839"/>
      <c r="R83" s="839"/>
      <c r="S83" s="840"/>
      <c r="T83" s="600"/>
      <c r="U83" s="600"/>
      <c r="Z83" s="625" t="s">
        <v>491</v>
      </c>
      <c r="AA83" s="638">
        <v>80</v>
      </c>
      <c r="AB83" s="638">
        <v>80</v>
      </c>
      <c r="AC83" s="638">
        <v>80</v>
      </c>
    </row>
    <row r="84" spans="2:29" ht="15.6" x14ac:dyDescent="0.3">
      <c r="L84" s="838"/>
      <c r="M84" s="839"/>
      <c r="N84" s="839"/>
      <c r="O84" s="839"/>
      <c r="P84" s="839"/>
      <c r="Q84" s="839"/>
      <c r="R84" s="839"/>
      <c r="S84" s="840"/>
      <c r="T84" s="600"/>
      <c r="U84" s="600"/>
      <c r="Z84" s="625" t="s">
        <v>492</v>
      </c>
      <c r="AA84" s="638">
        <v>6</v>
      </c>
      <c r="AB84" s="638">
        <v>6</v>
      </c>
      <c r="AC84" s="638">
        <v>6</v>
      </c>
    </row>
    <row r="85" spans="2:29" ht="15.6" x14ac:dyDescent="0.3">
      <c r="L85" s="838"/>
      <c r="M85" s="839"/>
      <c r="N85" s="839"/>
      <c r="O85" s="839"/>
      <c r="P85" s="839"/>
      <c r="Q85" s="839"/>
      <c r="R85" s="839"/>
      <c r="S85" s="840"/>
      <c r="T85" s="600"/>
      <c r="U85" s="600"/>
      <c r="Z85" s="625" t="s">
        <v>530</v>
      </c>
      <c r="AA85" s="638">
        <v>0</v>
      </c>
      <c r="AB85" s="638">
        <v>0</v>
      </c>
      <c r="AC85" s="639">
        <v>0</v>
      </c>
    </row>
    <row r="86" spans="2:29" ht="23.4" x14ac:dyDescent="0.45">
      <c r="B86" s="615" t="s">
        <v>12</v>
      </c>
      <c r="L86" s="838"/>
      <c r="M86" s="839"/>
      <c r="N86" s="839"/>
      <c r="O86" s="839"/>
      <c r="P86" s="839"/>
      <c r="Q86" s="839"/>
      <c r="R86" s="839"/>
      <c r="S86" s="840"/>
      <c r="T86" s="600"/>
      <c r="U86" s="600"/>
      <c r="Z86" s="632" t="s">
        <v>531</v>
      </c>
      <c r="AA86" s="641">
        <v>0</v>
      </c>
      <c r="AB86" s="638"/>
      <c r="AC86" s="642">
        <v>0</v>
      </c>
    </row>
    <row r="87" spans="2:29" ht="16.2" thickBot="1" x14ac:dyDescent="0.35">
      <c r="L87" s="841"/>
      <c r="M87" s="842"/>
      <c r="N87" s="842"/>
      <c r="O87" s="842"/>
      <c r="P87" s="842"/>
      <c r="Q87" s="842"/>
      <c r="R87" s="842"/>
      <c r="S87" s="843"/>
    </row>
    <row r="88" spans="2:29" ht="20.399999999999999" thickBot="1" x14ac:dyDescent="0.45">
      <c r="B88" s="619" t="s">
        <v>56</v>
      </c>
      <c r="C88" s="619"/>
      <c r="D88" s="619"/>
      <c r="E88" s="619"/>
      <c r="F88" s="619"/>
      <c r="G88" s="619"/>
      <c r="H88" s="619"/>
      <c r="I88" s="619"/>
      <c r="J88" s="619"/>
    </row>
    <row r="89" spans="2:29" ht="18.600000000000001" thickTop="1" thickBot="1" x14ac:dyDescent="0.4">
      <c r="B89" s="620" t="s">
        <v>67</v>
      </c>
      <c r="C89" s="654"/>
      <c r="D89" s="654"/>
      <c r="E89" s="654"/>
      <c r="G89" s="623" t="s">
        <v>546</v>
      </c>
      <c r="H89" s="623" t="s">
        <v>43</v>
      </c>
      <c r="I89" s="623" t="s">
        <v>2</v>
      </c>
      <c r="J89" s="623" t="s">
        <v>3</v>
      </c>
    </row>
    <row r="90" spans="2:29" ht="16.8" customHeight="1" thickTop="1" thickBot="1" x14ac:dyDescent="0.35">
      <c r="B90" s="623" t="s">
        <v>57</v>
      </c>
      <c r="C90" s="623" t="s">
        <v>43</v>
      </c>
      <c r="D90" s="623" t="s">
        <v>2</v>
      </c>
      <c r="E90" s="623" t="s">
        <v>3</v>
      </c>
      <c r="G90" s="628" t="s">
        <v>62</v>
      </c>
      <c r="H90" s="629">
        <v>247</v>
      </c>
      <c r="I90" s="629">
        <v>247</v>
      </c>
      <c r="J90" s="629">
        <v>247</v>
      </c>
      <c r="L90" s="765" t="s">
        <v>557</v>
      </c>
      <c r="M90" s="766"/>
      <c r="N90" s="766"/>
      <c r="O90" s="766"/>
      <c r="P90" s="766"/>
      <c r="Q90" s="766"/>
      <c r="R90" s="766"/>
      <c r="S90" s="767"/>
    </row>
    <row r="91" spans="2:29" ht="15.6" x14ac:dyDescent="0.3">
      <c r="B91" s="628" t="s">
        <v>5</v>
      </c>
      <c r="C91" s="643">
        <v>0</v>
      </c>
      <c r="D91" s="643">
        <v>0</v>
      </c>
      <c r="E91" s="643">
        <v>0</v>
      </c>
      <c r="G91" s="628" t="s">
        <v>63</v>
      </c>
      <c r="H91" s="629">
        <v>1621</v>
      </c>
      <c r="I91" s="629">
        <v>1621</v>
      </c>
      <c r="J91" s="629">
        <v>1621</v>
      </c>
      <c r="L91" s="768"/>
      <c r="M91" s="769"/>
      <c r="N91" s="769"/>
      <c r="O91" s="769"/>
      <c r="P91" s="769"/>
      <c r="Q91" s="769"/>
      <c r="R91" s="769"/>
      <c r="S91" s="770"/>
    </row>
    <row r="92" spans="2:29" ht="15.6" x14ac:dyDescent="0.3">
      <c r="B92" s="628" t="s">
        <v>6</v>
      </c>
      <c r="C92" s="643">
        <v>1.2</v>
      </c>
      <c r="D92" s="643">
        <v>1.2</v>
      </c>
      <c r="E92" s="643">
        <v>1.2</v>
      </c>
      <c r="G92" s="628" t="s">
        <v>50</v>
      </c>
      <c r="H92" s="629">
        <v>117</v>
      </c>
      <c r="I92" s="629">
        <v>117</v>
      </c>
      <c r="J92" s="629">
        <v>117</v>
      </c>
      <c r="K92" s="645"/>
      <c r="L92" s="768"/>
      <c r="M92" s="769"/>
      <c r="N92" s="769"/>
      <c r="O92" s="769"/>
      <c r="P92" s="769"/>
      <c r="Q92" s="769"/>
      <c r="R92" s="769"/>
      <c r="S92" s="770"/>
      <c r="T92" s="645"/>
    </row>
    <row r="93" spans="2:29" ht="16.2" thickBot="1" x14ac:dyDescent="0.35">
      <c r="B93" s="628" t="s">
        <v>7</v>
      </c>
      <c r="C93" s="643">
        <v>1.2</v>
      </c>
      <c r="D93" s="643">
        <v>1.2</v>
      </c>
      <c r="E93" s="643">
        <v>1.2</v>
      </c>
      <c r="G93" s="628" t="s">
        <v>343</v>
      </c>
      <c r="H93" s="629">
        <v>196</v>
      </c>
      <c r="I93" s="629">
        <v>196</v>
      </c>
      <c r="J93" s="629">
        <v>196</v>
      </c>
      <c r="K93" s="645"/>
      <c r="L93" s="771"/>
      <c r="M93" s="772"/>
      <c r="N93" s="772"/>
      <c r="O93" s="772"/>
      <c r="P93" s="772"/>
      <c r="Q93" s="772"/>
      <c r="R93" s="772"/>
      <c r="S93" s="773"/>
      <c r="T93" s="645"/>
    </row>
    <row r="94" spans="2:29" ht="15.6" x14ac:dyDescent="0.3">
      <c r="B94" s="628" t="s">
        <v>8</v>
      </c>
      <c r="C94" s="643">
        <v>0</v>
      </c>
      <c r="D94" s="643">
        <v>0</v>
      </c>
      <c r="E94" s="643">
        <v>0</v>
      </c>
      <c r="G94" s="628" t="s">
        <v>68</v>
      </c>
      <c r="H94" s="629">
        <v>78</v>
      </c>
      <c r="I94" s="629">
        <v>78</v>
      </c>
      <c r="J94" s="629">
        <v>78</v>
      </c>
      <c r="L94" s="645"/>
      <c r="M94" s="645"/>
      <c r="N94" s="645"/>
      <c r="O94" s="645"/>
      <c r="P94" s="645"/>
      <c r="Q94" s="645"/>
      <c r="R94" s="645"/>
      <c r="S94" s="645"/>
    </row>
    <row r="95" spans="2:29" ht="15.6" x14ac:dyDescent="0.3">
      <c r="G95" s="655" t="s">
        <v>65</v>
      </c>
      <c r="H95" s="656">
        <f>SUM(H90:H94)</f>
        <v>2259</v>
      </c>
      <c r="I95" s="656">
        <f>SUM(I90:I94)</f>
        <v>2259</v>
      </c>
      <c r="J95" s="656">
        <f>SUM(J90:J94)</f>
        <v>2259</v>
      </c>
      <c r="L95" s="645"/>
      <c r="M95" s="645"/>
      <c r="N95" s="645"/>
      <c r="O95" s="645"/>
      <c r="P95" s="645"/>
      <c r="Q95" s="645"/>
      <c r="R95" s="645"/>
      <c r="S95" s="645"/>
    </row>
    <row r="96" spans="2:29" ht="16.2" thickBot="1" x14ac:dyDescent="0.35">
      <c r="B96" s="623" t="s">
        <v>60</v>
      </c>
      <c r="C96" s="623" t="s">
        <v>43</v>
      </c>
      <c r="D96" s="623" t="s">
        <v>2</v>
      </c>
      <c r="E96" s="623" t="s">
        <v>3</v>
      </c>
      <c r="L96" s="645"/>
      <c r="M96" s="645"/>
      <c r="N96" s="645"/>
      <c r="O96" s="645"/>
      <c r="P96" s="645"/>
      <c r="Q96" s="645"/>
      <c r="R96" s="645"/>
      <c r="S96" s="645"/>
    </row>
    <row r="97" spans="2:19" ht="15.6" x14ac:dyDescent="0.3">
      <c r="B97" s="628" t="s">
        <v>5</v>
      </c>
      <c r="C97" s="643">
        <v>0</v>
      </c>
      <c r="D97" s="643">
        <v>0</v>
      </c>
      <c r="E97" s="643">
        <v>0</v>
      </c>
      <c r="L97" s="645"/>
      <c r="M97" s="645"/>
      <c r="N97" s="645"/>
      <c r="O97" s="645"/>
      <c r="P97" s="645"/>
      <c r="Q97" s="645"/>
      <c r="R97" s="645"/>
      <c r="S97" s="645"/>
    </row>
    <row r="98" spans="2:19" ht="16.2" thickBot="1" x14ac:dyDescent="0.35">
      <c r="B98" s="628" t="s">
        <v>6</v>
      </c>
      <c r="C98" s="643">
        <v>0.93</v>
      </c>
      <c r="D98" s="643">
        <v>0.93</v>
      </c>
      <c r="E98" s="643">
        <v>0.93</v>
      </c>
      <c r="G98" s="623" t="s">
        <v>53</v>
      </c>
      <c r="H98" s="623" t="s">
        <v>43</v>
      </c>
      <c r="I98" s="623" t="s">
        <v>2</v>
      </c>
      <c r="J98" s="623" t="s">
        <v>3</v>
      </c>
      <c r="L98" s="645"/>
      <c r="M98" s="645"/>
      <c r="N98" s="645"/>
      <c r="O98" s="645"/>
      <c r="P98" s="645"/>
      <c r="Q98" s="645"/>
      <c r="R98" s="645"/>
      <c r="S98" s="645"/>
    </row>
    <row r="99" spans="2:19" ht="15.6" x14ac:dyDescent="0.3">
      <c r="B99" s="628" t="s">
        <v>7</v>
      </c>
      <c r="C99" s="643">
        <v>0.93</v>
      </c>
      <c r="D99" s="643">
        <v>0.93</v>
      </c>
      <c r="E99" s="643">
        <v>0.93</v>
      </c>
      <c r="G99" s="628" t="s">
        <v>535</v>
      </c>
      <c r="H99" s="638">
        <v>2600</v>
      </c>
      <c r="I99" s="638">
        <v>2600</v>
      </c>
      <c r="J99" s="638">
        <v>2600</v>
      </c>
    </row>
    <row r="100" spans="2:19" ht="15.6" x14ac:dyDescent="0.3">
      <c r="B100" s="628" t="s">
        <v>8</v>
      </c>
      <c r="C100" s="643">
        <v>0</v>
      </c>
      <c r="D100" s="643">
        <v>0</v>
      </c>
      <c r="E100" s="643">
        <v>0</v>
      </c>
      <c r="G100" s="628" t="s">
        <v>536</v>
      </c>
      <c r="H100" s="638">
        <v>300</v>
      </c>
      <c r="I100" s="638">
        <v>300</v>
      </c>
      <c r="J100" s="638">
        <v>300</v>
      </c>
    </row>
    <row r="101" spans="2:19" ht="15.6" x14ac:dyDescent="0.3">
      <c r="G101" s="628" t="s">
        <v>537</v>
      </c>
      <c r="H101" s="638">
        <v>1050</v>
      </c>
      <c r="I101" s="638">
        <v>1050</v>
      </c>
      <c r="J101" s="638">
        <v>1050</v>
      </c>
    </row>
    <row r="102" spans="2:19" ht="16.2" thickBot="1" x14ac:dyDescent="0.35">
      <c r="B102" s="623" t="s">
        <v>64</v>
      </c>
      <c r="C102" s="623" t="s">
        <v>43</v>
      </c>
      <c r="D102" s="623" t="s">
        <v>2</v>
      </c>
      <c r="E102" s="623" t="s">
        <v>3</v>
      </c>
    </row>
    <row r="103" spans="2:19" ht="16.2" thickBot="1" x14ac:dyDescent="0.35">
      <c r="B103" s="628" t="s">
        <v>5</v>
      </c>
      <c r="C103" s="643">
        <v>0</v>
      </c>
      <c r="D103" s="643">
        <v>0</v>
      </c>
      <c r="E103" s="643">
        <v>0</v>
      </c>
      <c r="G103" s="623" t="s">
        <v>58</v>
      </c>
      <c r="H103" s="623" t="s">
        <v>43</v>
      </c>
      <c r="I103" s="623" t="s">
        <v>2</v>
      </c>
      <c r="J103" s="623" t="s">
        <v>3</v>
      </c>
      <c r="L103" s="628"/>
    </row>
    <row r="104" spans="2:19" ht="15.6" x14ac:dyDescent="0.3">
      <c r="B104" s="628" t="s">
        <v>6</v>
      </c>
      <c r="C104" s="643">
        <v>0.95</v>
      </c>
      <c r="D104" s="643">
        <v>0.95</v>
      </c>
      <c r="E104" s="643">
        <v>0.95</v>
      </c>
      <c r="G104" s="628" t="s">
        <v>528</v>
      </c>
      <c r="H104" s="638">
        <v>0</v>
      </c>
      <c r="I104" s="638">
        <v>0</v>
      </c>
      <c r="J104" s="638">
        <v>0</v>
      </c>
      <c r="L104" s="628"/>
    </row>
    <row r="105" spans="2:19" ht="15.6" x14ac:dyDescent="0.3">
      <c r="B105" s="628" t="s">
        <v>7</v>
      </c>
      <c r="C105" s="643">
        <v>0.95</v>
      </c>
      <c r="D105" s="643">
        <v>0.95</v>
      </c>
      <c r="E105" s="643">
        <v>0.95</v>
      </c>
      <c r="G105" s="628" t="s">
        <v>529</v>
      </c>
      <c r="H105" s="638">
        <v>0</v>
      </c>
      <c r="I105" s="638">
        <v>0</v>
      </c>
      <c r="J105" s="638">
        <v>0</v>
      </c>
      <c r="L105" s="628"/>
    </row>
    <row r="106" spans="2:19" ht="15.6" x14ac:dyDescent="0.3">
      <c r="B106" s="628" t="s">
        <v>8</v>
      </c>
      <c r="C106" s="643">
        <v>0</v>
      </c>
      <c r="D106" s="643">
        <v>0</v>
      </c>
      <c r="E106" s="643">
        <v>0</v>
      </c>
      <c r="L106" s="628"/>
    </row>
    <row r="107" spans="2:19" ht="15.6" x14ac:dyDescent="0.3">
      <c r="C107" s="657"/>
      <c r="D107" s="657"/>
      <c r="E107" s="657"/>
      <c r="L107" s="628"/>
    </row>
    <row r="108" spans="2:19" ht="20.399999999999999" thickBot="1" x14ac:dyDescent="0.45">
      <c r="B108" s="619" t="s">
        <v>378</v>
      </c>
      <c r="C108" s="619"/>
      <c r="D108" s="619"/>
      <c r="E108" s="619"/>
      <c r="F108" s="619"/>
      <c r="G108" s="619"/>
      <c r="H108" s="619"/>
      <c r="I108" s="619"/>
      <c r="J108" s="619"/>
    </row>
    <row r="109" spans="2:19" ht="18.600000000000001" thickTop="1" thickBot="1" x14ac:dyDescent="0.4">
      <c r="B109" s="620" t="s">
        <v>67</v>
      </c>
      <c r="C109" s="623" t="s">
        <v>43</v>
      </c>
      <c r="D109" s="623" t="s">
        <v>2</v>
      </c>
      <c r="E109" s="623" t="s">
        <v>3</v>
      </c>
      <c r="G109" s="623" t="s">
        <v>546</v>
      </c>
      <c r="H109" s="623" t="s">
        <v>43</v>
      </c>
      <c r="I109" s="623" t="s">
        <v>2</v>
      </c>
      <c r="J109" s="623" t="s">
        <v>3</v>
      </c>
    </row>
    <row r="110" spans="2:19" ht="16.95" customHeight="1" thickTop="1" x14ac:dyDescent="0.3">
      <c r="B110" s="628" t="s">
        <v>5</v>
      </c>
      <c r="C110" s="643">
        <v>0</v>
      </c>
      <c r="D110" s="643">
        <v>0</v>
      </c>
      <c r="E110" s="643">
        <v>0</v>
      </c>
      <c r="G110" s="628" t="s">
        <v>62</v>
      </c>
      <c r="H110" s="629">
        <v>150</v>
      </c>
      <c r="I110" s="629">
        <v>150</v>
      </c>
      <c r="J110" s="629">
        <v>150</v>
      </c>
      <c r="L110" s="765" t="s">
        <v>573</v>
      </c>
      <c r="M110" s="766"/>
      <c r="N110" s="766"/>
      <c r="O110" s="766"/>
      <c r="P110" s="766"/>
      <c r="Q110" s="766"/>
      <c r="R110" s="766"/>
      <c r="S110" s="767"/>
    </row>
    <row r="111" spans="2:19" ht="15.6" x14ac:dyDescent="0.3">
      <c r="B111" s="628" t="s">
        <v>6</v>
      </c>
      <c r="C111" s="643">
        <v>11.6</v>
      </c>
      <c r="D111" s="643">
        <v>11.6</v>
      </c>
      <c r="E111" s="643">
        <v>11.6</v>
      </c>
      <c r="G111" s="628" t="s">
        <v>63</v>
      </c>
      <c r="H111" s="629">
        <v>450</v>
      </c>
      <c r="I111" s="629">
        <v>450</v>
      </c>
      <c r="J111" s="629">
        <v>450</v>
      </c>
      <c r="L111" s="768"/>
      <c r="M111" s="769"/>
      <c r="N111" s="769"/>
      <c r="O111" s="769"/>
      <c r="P111" s="769"/>
      <c r="Q111" s="769"/>
      <c r="R111" s="769"/>
      <c r="S111" s="770"/>
    </row>
    <row r="112" spans="2:19" ht="15.6" x14ac:dyDescent="0.3">
      <c r="B112" s="628" t="s">
        <v>7</v>
      </c>
      <c r="C112" s="643">
        <v>11.6</v>
      </c>
      <c r="D112" s="643">
        <v>11.6</v>
      </c>
      <c r="E112" s="643">
        <v>11.6</v>
      </c>
      <c r="G112" s="628" t="s">
        <v>50</v>
      </c>
      <c r="H112" s="629">
        <v>105</v>
      </c>
      <c r="I112" s="629">
        <v>105</v>
      </c>
      <c r="J112" s="629">
        <v>105</v>
      </c>
      <c r="L112" s="768"/>
      <c r="M112" s="769"/>
      <c r="N112" s="769"/>
      <c r="O112" s="769"/>
      <c r="P112" s="769"/>
      <c r="Q112" s="769"/>
      <c r="R112" s="769"/>
      <c r="S112" s="770"/>
    </row>
    <row r="113" spans="2:19" ht="15.6" x14ac:dyDescent="0.3">
      <c r="B113" s="628" t="s">
        <v>8</v>
      </c>
      <c r="C113" s="643">
        <v>11.6</v>
      </c>
      <c r="D113" s="643">
        <v>11.6</v>
      </c>
      <c r="E113" s="643">
        <v>11.6</v>
      </c>
      <c r="G113" s="628" t="s">
        <v>343</v>
      </c>
      <c r="H113" s="629">
        <v>80</v>
      </c>
      <c r="I113" s="629">
        <v>80</v>
      </c>
      <c r="J113" s="629">
        <v>80</v>
      </c>
      <c r="L113" s="768"/>
      <c r="M113" s="769"/>
      <c r="N113" s="769"/>
      <c r="O113" s="769"/>
      <c r="P113" s="769"/>
      <c r="Q113" s="769"/>
      <c r="R113" s="769"/>
      <c r="S113" s="770"/>
    </row>
    <row r="114" spans="2:19" ht="15.6" x14ac:dyDescent="0.3">
      <c r="G114" s="628" t="s">
        <v>68</v>
      </c>
      <c r="H114" s="629">
        <v>0</v>
      </c>
      <c r="I114" s="629">
        <v>0</v>
      </c>
      <c r="J114" s="629">
        <v>0</v>
      </c>
      <c r="L114" s="768"/>
      <c r="M114" s="769"/>
      <c r="N114" s="769"/>
      <c r="O114" s="769"/>
      <c r="P114" s="769"/>
      <c r="Q114" s="769"/>
      <c r="R114" s="769"/>
      <c r="S114" s="770"/>
    </row>
    <row r="115" spans="2:19" ht="16.2" thickBot="1" x14ac:dyDescent="0.35">
      <c r="B115" s="623" t="s">
        <v>437</v>
      </c>
      <c r="C115" s="623" t="s">
        <v>43</v>
      </c>
      <c r="D115" s="623" t="s">
        <v>2</v>
      </c>
      <c r="E115" s="623" t="s">
        <v>3</v>
      </c>
      <c r="G115" s="655" t="s">
        <v>65</v>
      </c>
      <c r="H115" s="656">
        <f>SUM(H110:H114)</f>
        <v>785</v>
      </c>
      <c r="I115" s="656">
        <f>SUM(I110:I114)</f>
        <v>785</v>
      </c>
      <c r="J115" s="656">
        <f>SUM(J110:J114)</f>
        <v>785</v>
      </c>
      <c r="L115" s="768"/>
      <c r="M115" s="769"/>
      <c r="N115" s="769"/>
      <c r="O115" s="769"/>
      <c r="P115" s="769"/>
      <c r="Q115" s="769"/>
      <c r="R115" s="769"/>
      <c r="S115" s="770"/>
    </row>
    <row r="116" spans="2:19" ht="15.6" x14ac:dyDescent="0.3">
      <c r="B116" s="628" t="s">
        <v>5</v>
      </c>
      <c r="C116" s="643">
        <v>0</v>
      </c>
      <c r="D116" s="643">
        <v>0</v>
      </c>
      <c r="E116" s="643">
        <v>0</v>
      </c>
      <c r="L116" s="768"/>
      <c r="M116" s="769"/>
      <c r="N116" s="769"/>
      <c r="O116" s="769"/>
      <c r="P116" s="769"/>
      <c r="Q116" s="769"/>
      <c r="R116" s="769"/>
      <c r="S116" s="770"/>
    </row>
    <row r="117" spans="2:19" ht="15.6" x14ac:dyDescent="0.3">
      <c r="B117" s="628" t="s">
        <v>6</v>
      </c>
      <c r="C117" s="643">
        <v>1.68</v>
      </c>
      <c r="D117" s="643">
        <v>1.68</v>
      </c>
      <c r="E117" s="643">
        <v>1.68</v>
      </c>
      <c r="L117" s="768"/>
      <c r="M117" s="769"/>
      <c r="N117" s="769"/>
      <c r="O117" s="769"/>
      <c r="P117" s="769"/>
      <c r="Q117" s="769"/>
      <c r="R117" s="769"/>
      <c r="S117" s="770"/>
    </row>
    <row r="118" spans="2:19" ht="16.2" thickBot="1" x14ac:dyDescent="0.35">
      <c r="B118" s="628" t="s">
        <v>7</v>
      </c>
      <c r="C118" s="643">
        <v>1.68</v>
      </c>
      <c r="D118" s="643">
        <v>1.68</v>
      </c>
      <c r="E118" s="643">
        <v>1.68</v>
      </c>
      <c r="G118" s="623" t="s">
        <v>53</v>
      </c>
      <c r="H118" s="623" t="s">
        <v>43</v>
      </c>
      <c r="I118" s="623" t="s">
        <v>2</v>
      </c>
      <c r="J118" s="623" t="s">
        <v>3</v>
      </c>
      <c r="L118" s="768"/>
      <c r="M118" s="769"/>
      <c r="N118" s="769"/>
      <c r="O118" s="769"/>
      <c r="P118" s="769"/>
      <c r="Q118" s="769"/>
      <c r="R118" s="769"/>
      <c r="S118" s="770"/>
    </row>
    <row r="119" spans="2:19" ht="15.6" x14ac:dyDescent="0.3">
      <c r="B119" s="628" t="s">
        <v>8</v>
      </c>
      <c r="C119" s="643">
        <v>2.2799999999999998</v>
      </c>
      <c r="D119" s="643">
        <v>2.2799999999999998</v>
      </c>
      <c r="E119" s="643">
        <v>2.2799999999999998</v>
      </c>
      <c r="G119" s="628" t="s">
        <v>539</v>
      </c>
      <c r="H119" s="658">
        <v>110</v>
      </c>
      <c r="I119" s="658">
        <v>110</v>
      </c>
      <c r="J119" s="658">
        <v>110</v>
      </c>
      <c r="L119" s="768"/>
      <c r="M119" s="769"/>
      <c r="N119" s="769"/>
      <c r="O119" s="769"/>
      <c r="P119" s="769"/>
      <c r="Q119" s="769"/>
      <c r="R119" s="769"/>
      <c r="S119" s="770"/>
    </row>
    <row r="120" spans="2:19" ht="15.6" x14ac:dyDescent="0.3">
      <c r="B120" s="628"/>
      <c r="C120" s="659"/>
      <c r="D120" s="659"/>
      <c r="E120" s="659"/>
      <c r="G120" s="628" t="s">
        <v>538</v>
      </c>
      <c r="H120" s="658">
        <v>170</v>
      </c>
      <c r="I120" s="658">
        <v>170</v>
      </c>
      <c r="J120" s="658">
        <v>170</v>
      </c>
      <c r="L120" s="768"/>
      <c r="M120" s="769"/>
      <c r="N120" s="769"/>
      <c r="O120" s="769"/>
      <c r="P120" s="769"/>
      <c r="Q120" s="769"/>
      <c r="R120" s="769"/>
      <c r="S120" s="770"/>
    </row>
    <row r="121" spans="2:19" ht="16.2" thickBot="1" x14ac:dyDescent="0.35">
      <c r="G121" s="302"/>
      <c r="H121" s="657"/>
      <c r="I121" s="657"/>
      <c r="J121" s="657"/>
      <c r="L121" s="771"/>
      <c r="M121" s="772"/>
      <c r="N121" s="772"/>
      <c r="O121" s="772"/>
      <c r="P121" s="772"/>
      <c r="Q121" s="772"/>
      <c r="R121" s="772"/>
      <c r="S121" s="773"/>
    </row>
    <row r="122" spans="2:19" ht="16.2" thickBot="1" x14ac:dyDescent="0.35">
      <c r="G122" s="623" t="s">
        <v>58</v>
      </c>
      <c r="H122" s="623" t="s">
        <v>43</v>
      </c>
      <c r="I122" s="623" t="s">
        <v>2</v>
      </c>
      <c r="J122" s="623" t="s">
        <v>3</v>
      </c>
    </row>
    <row r="123" spans="2:19" ht="15.6" x14ac:dyDescent="0.3">
      <c r="G123" s="628" t="s">
        <v>528</v>
      </c>
      <c r="H123" s="638">
        <v>0</v>
      </c>
      <c r="I123" s="638">
        <v>0</v>
      </c>
      <c r="J123" s="638">
        <v>0</v>
      </c>
    </row>
    <row r="124" spans="2:19" ht="15.6" x14ac:dyDescent="0.3">
      <c r="G124" s="628" t="s">
        <v>529</v>
      </c>
      <c r="H124" s="638">
        <v>0</v>
      </c>
      <c r="I124" s="638">
        <v>0</v>
      </c>
      <c r="J124" s="638">
        <v>0</v>
      </c>
    </row>
    <row r="125" spans="2:19" ht="15.6" x14ac:dyDescent="0.3">
      <c r="G125" s="628"/>
      <c r="H125" s="628"/>
      <c r="I125" s="628"/>
      <c r="J125" s="628"/>
    </row>
    <row r="126" spans="2:19" ht="20.399999999999999" thickBot="1" x14ac:dyDescent="0.45">
      <c r="B126" s="619" t="s">
        <v>559</v>
      </c>
      <c r="C126" s="619"/>
      <c r="D126" s="619"/>
      <c r="E126" s="619"/>
      <c r="F126" s="619"/>
      <c r="G126" s="619"/>
      <c r="H126" s="619"/>
      <c r="I126" s="619"/>
      <c r="J126" s="619"/>
    </row>
    <row r="127" spans="2:19" ht="18.45" customHeight="1" thickTop="1" thickBot="1" x14ac:dyDescent="0.4">
      <c r="B127" s="654" t="s">
        <v>67</v>
      </c>
      <c r="C127" s="623" t="s">
        <v>43</v>
      </c>
      <c r="D127" s="623" t="s">
        <v>2</v>
      </c>
      <c r="E127" s="623" t="s">
        <v>3</v>
      </c>
      <c r="G127" s="623" t="s">
        <v>546</v>
      </c>
      <c r="H127" s="623" t="s">
        <v>43</v>
      </c>
      <c r="I127" s="623" t="s">
        <v>2</v>
      </c>
      <c r="J127" s="623" t="s">
        <v>3</v>
      </c>
    </row>
    <row r="128" spans="2:19" ht="16.2" thickTop="1" x14ac:dyDescent="0.3">
      <c r="B128" s="628" t="s">
        <v>5</v>
      </c>
      <c r="C128" s="643">
        <v>8</v>
      </c>
      <c r="D128" s="643">
        <v>8</v>
      </c>
      <c r="E128" s="643">
        <v>8</v>
      </c>
      <c r="G128" s="628" t="s">
        <v>62</v>
      </c>
      <c r="H128" s="629">
        <v>154</v>
      </c>
      <c r="I128" s="629">
        <v>154</v>
      </c>
      <c r="J128" s="629">
        <v>154</v>
      </c>
      <c r="L128" s="765" t="s">
        <v>569</v>
      </c>
      <c r="M128" s="766"/>
      <c r="N128" s="766"/>
      <c r="O128" s="766"/>
      <c r="P128" s="766"/>
      <c r="Q128" s="766"/>
      <c r="R128" s="766"/>
      <c r="S128" s="767"/>
    </row>
    <row r="129" spans="2:19" ht="15.6" x14ac:dyDescent="0.3">
      <c r="B129" s="628" t="s">
        <v>6</v>
      </c>
      <c r="C129" s="643">
        <v>8</v>
      </c>
      <c r="D129" s="643">
        <v>8</v>
      </c>
      <c r="E129" s="643">
        <v>8</v>
      </c>
      <c r="G129" s="628" t="s">
        <v>63</v>
      </c>
      <c r="H129" s="629">
        <v>0</v>
      </c>
      <c r="I129" s="629">
        <v>0</v>
      </c>
      <c r="J129" s="629">
        <v>0</v>
      </c>
      <c r="L129" s="768"/>
      <c r="M129" s="769"/>
      <c r="N129" s="769"/>
      <c r="O129" s="769"/>
      <c r="P129" s="769"/>
      <c r="Q129" s="769"/>
      <c r="R129" s="769"/>
      <c r="S129" s="770"/>
    </row>
    <row r="130" spans="2:19" ht="16.2" thickBot="1" x14ac:dyDescent="0.35">
      <c r="B130" s="628" t="s">
        <v>7</v>
      </c>
      <c r="C130" s="643">
        <v>8</v>
      </c>
      <c r="D130" s="643">
        <v>8</v>
      </c>
      <c r="E130" s="643">
        <v>8</v>
      </c>
      <c r="G130" s="628" t="s">
        <v>50</v>
      </c>
      <c r="H130" s="629">
        <v>235</v>
      </c>
      <c r="I130" s="629">
        <v>235</v>
      </c>
      <c r="J130" s="629">
        <v>235</v>
      </c>
      <c r="L130" s="771"/>
      <c r="M130" s="772"/>
      <c r="N130" s="772"/>
      <c r="O130" s="772"/>
      <c r="P130" s="772"/>
      <c r="Q130" s="772"/>
      <c r="R130" s="772"/>
      <c r="S130" s="773"/>
    </row>
    <row r="131" spans="2:19" ht="15.6" x14ac:dyDescent="0.3">
      <c r="B131" s="628" t="s">
        <v>8</v>
      </c>
      <c r="C131" s="643">
        <v>8</v>
      </c>
      <c r="D131" s="643">
        <v>8</v>
      </c>
      <c r="E131" s="643">
        <v>8</v>
      </c>
      <c r="G131" s="628" t="s">
        <v>343</v>
      </c>
      <c r="H131" s="629">
        <v>0</v>
      </c>
      <c r="I131" s="629">
        <v>0</v>
      </c>
      <c r="J131" s="629">
        <v>0</v>
      </c>
      <c r="L131" s="645"/>
      <c r="M131" s="645"/>
      <c r="N131" s="645"/>
      <c r="O131" s="645"/>
      <c r="P131" s="645"/>
      <c r="Q131" s="645"/>
      <c r="R131" s="645"/>
      <c r="S131" s="645"/>
    </row>
    <row r="132" spans="2:19" ht="15.6" x14ac:dyDescent="0.3">
      <c r="G132" s="628" t="s">
        <v>68</v>
      </c>
      <c r="H132" s="629">
        <v>57</v>
      </c>
      <c r="I132" s="629">
        <v>57</v>
      </c>
      <c r="J132" s="629">
        <v>57</v>
      </c>
      <c r="L132" s="645"/>
      <c r="M132" s="645"/>
      <c r="N132" s="645"/>
      <c r="O132" s="645"/>
      <c r="P132" s="645"/>
      <c r="Q132" s="645"/>
      <c r="R132" s="645"/>
      <c r="S132" s="645"/>
    </row>
    <row r="133" spans="2:19" ht="15.6" x14ac:dyDescent="0.3">
      <c r="G133" s="655" t="s">
        <v>65</v>
      </c>
      <c r="H133" s="656">
        <f>SUM(H128:H132)</f>
        <v>446</v>
      </c>
      <c r="I133" s="656">
        <f t="shared" ref="I133:J133" si="0">SUM(I128:I132)</f>
        <v>446</v>
      </c>
      <c r="J133" s="656">
        <f t="shared" si="0"/>
        <v>446</v>
      </c>
      <c r="L133" s="645"/>
      <c r="M133" s="645"/>
      <c r="N133" s="645"/>
      <c r="O133" s="645"/>
      <c r="P133" s="645"/>
      <c r="Q133" s="645"/>
      <c r="R133" s="645"/>
      <c r="S133" s="645"/>
    </row>
    <row r="134" spans="2:19" ht="15.6" x14ac:dyDescent="0.3">
      <c r="L134" s="645"/>
      <c r="M134" s="645"/>
      <c r="N134" s="645"/>
      <c r="O134" s="645"/>
      <c r="P134" s="645"/>
      <c r="Q134" s="645"/>
      <c r="R134" s="645"/>
      <c r="S134" s="645"/>
    </row>
    <row r="135" spans="2:19" ht="15.6" x14ac:dyDescent="0.3">
      <c r="L135" s="645"/>
      <c r="M135" s="645"/>
      <c r="N135" s="645"/>
      <c r="O135" s="645"/>
      <c r="P135" s="645"/>
      <c r="Q135" s="645"/>
      <c r="R135" s="645"/>
      <c r="S135" s="645"/>
    </row>
    <row r="136" spans="2:19" ht="16.2" thickBot="1" x14ac:dyDescent="0.35">
      <c r="G136" s="623" t="s">
        <v>53</v>
      </c>
      <c r="H136" s="623" t="s">
        <v>43</v>
      </c>
      <c r="I136" s="623" t="s">
        <v>2</v>
      </c>
      <c r="J136" s="623" t="s">
        <v>3</v>
      </c>
    </row>
    <row r="137" spans="2:19" ht="15.6" x14ac:dyDescent="0.3">
      <c r="G137" s="628" t="s">
        <v>534</v>
      </c>
      <c r="H137" s="638">
        <v>150</v>
      </c>
      <c r="I137" s="638">
        <v>150</v>
      </c>
      <c r="J137" s="638">
        <v>150</v>
      </c>
      <c r="L137" s="628"/>
    </row>
    <row r="138" spans="2:19" ht="15.6" x14ac:dyDescent="0.3">
      <c r="G138" s="302"/>
      <c r="H138" s="657"/>
      <c r="I138" s="657"/>
      <c r="J138" s="657"/>
      <c r="L138" s="628"/>
    </row>
    <row r="139" spans="2:19" ht="16.2" thickBot="1" x14ac:dyDescent="0.35">
      <c r="B139" s="628"/>
      <c r="G139" s="623" t="s">
        <v>58</v>
      </c>
      <c r="H139" s="623" t="s">
        <v>43</v>
      </c>
      <c r="I139" s="623" t="s">
        <v>2</v>
      </c>
      <c r="J139" s="623" t="s">
        <v>3</v>
      </c>
      <c r="L139" s="628"/>
    </row>
    <row r="140" spans="2:19" ht="15.6" x14ac:dyDescent="0.3">
      <c r="B140" s="628"/>
      <c r="G140" s="628" t="s">
        <v>528</v>
      </c>
      <c r="H140" s="638">
        <v>0</v>
      </c>
      <c r="I140" s="638">
        <v>0</v>
      </c>
      <c r="J140" s="638">
        <v>0</v>
      </c>
      <c r="L140" s="628"/>
    </row>
    <row r="141" spans="2:19" ht="15.6" x14ac:dyDescent="0.3">
      <c r="B141" s="628"/>
      <c r="G141" s="628" t="s">
        <v>529</v>
      </c>
      <c r="H141" s="638">
        <v>0</v>
      </c>
      <c r="I141" s="638">
        <v>0</v>
      </c>
      <c r="J141" s="638">
        <v>0</v>
      </c>
      <c r="L141" s="628"/>
    </row>
    <row r="142" spans="2:19" ht="15.6" x14ac:dyDescent="0.3">
      <c r="H142" s="628"/>
      <c r="I142" s="628"/>
      <c r="J142" s="628"/>
      <c r="L142" s="628"/>
    </row>
    <row r="143" spans="2:19" ht="20.399999999999999" thickBot="1" x14ac:dyDescent="0.45">
      <c r="B143" s="619" t="s">
        <v>70</v>
      </c>
      <c r="C143" s="619"/>
      <c r="D143" s="619"/>
      <c r="E143" s="619"/>
      <c r="F143" s="619"/>
      <c r="G143" s="619"/>
      <c r="H143" s="619"/>
      <c r="I143" s="619"/>
      <c r="J143" s="619"/>
    </row>
    <row r="144" spans="2:19" ht="19.05" customHeight="1" thickTop="1" thickBot="1" x14ac:dyDescent="0.4">
      <c r="B144" s="654" t="s">
        <v>344</v>
      </c>
      <c r="C144" s="623" t="s">
        <v>43</v>
      </c>
      <c r="D144" s="623" t="s">
        <v>2</v>
      </c>
      <c r="E144" s="623" t="s">
        <v>3</v>
      </c>
      <c r="F144" s="628"/>
      <c r="G144" s="626" t="s">
        <v>554</v>
      </c>
      <c r="H144" s="623" t="s">
        <v>43</v>
      </c>
      <c r="I144" s="623" t="s">
        <v>2</v>
      </c>
      <c r="J144" s="623" t="s">
        <v>3</v>
      </c>
    </row>
    <row r="145" spans="2:19" ht="16.2" customHeight="1" thickTop="1" x14ac:dyDescent="0.3">
      <c r="B145" s="628" t="s">
        <v>5</v>
      </c>
      <c r="C145" s="638"/>
      <c r="D145" s="638"/>
      <c r="E145" s="638"/>
      <c r="G145" s="628" t="s">
        <v>5</v>
      </c>
      <c r="H145" s="638"/>
      <c r="I145" s="638"/>
      <c r="J145" s="638"/>
      <c r="L145" s="818" t="s">
        <v>560</v>
      </c>
      <c r="M145" s="819"/>
      <c r="N145" s="819"/>
      <c r="O145" s="819"/>
      <c r="P145" s="819"/>
      <c r="Q145" s="819"/>
      <c r="R145" s="819"/>
      <c r="S145" s="820"/>
    </row>
    <row r="146" spans="2:19" ht="15.6" x14ac:dyDescent="0.3">
      <c r="B146" s="628" t="s">
        <v>6</v>
      </c>
      <c r="C146" s="638">
        <v>3174.5</v>
      </c>
      <c r="D146" s="638">
        <v>3174.5</v>
      </c>
      <c r="E146" s="638">
        <v>3174.5</v>
      </c>
      <c r="G146" s="628" t="s">
        <v>6</v>
      </c>
      <c r="H146" s="638"/>
      <c r="I146" s="638"/>
      <c r="J146" s="638"/>
      <c r="L146" s="821"/>
      <c r="M146" s="822"/>
      <c r="N146" s="822"/>
      <c r="O146" s="822"/>
      <c r="P146" s="822"/>
      <c r="Q146" s="822"/>
      <c r="R146" s="822"/>
      <c r="S146" s="823"/>
    </row>
    <row r="147" spans="2:19" ht="15.6" x14ac:dyDescent="0.3">
      <c r="B147" s="628" t="s">
        <v>7</v>
      </c>
      <c r="C147" s="638">
        <v>3174.5</v>
      </c>
      <c r="D147" s="638">
        <v>3174.5</v>
      </c>
      <c r="E147" s="638">
        <v>3174.5</v>
      </c>
      <c r="G147" s="628" t="s">
        <v>7</v>
      </c>
      <c r="H147" s="638"/>
      <c r="I147" s="638"/>
      <c r="J147" s="638"/>
      <c r="L147" s="821"/>
      <c r="M147" s="822"/>
      <c r="N147" s="822"/>
      <c r="O147" s="822"/>
      <c r="P147" s="822"/>
      <c r="Q147" s="822"/>
      <c r="R147" s="822"/>
      <c r="S147" s="823"/>
    </row>
    <row r="148" spans="2:19" ht="15.6" x14ac:dyDescent="0.3">
      <c r="B148" s="628" t="s">
        <v>8</v>
      </c>
      <c r="C148" s="638">
        <v>3269</v>
      </c>
      <c r="D148" s="638">
        <v>3269</v>
      </c>
      <c r="E148" s="638">
        <v>3269</v>
      </c>
      <c r="G148" s="628" t="s">
        <v>8</v>
      </c>
      <c r="H148" s="638"/>
      <c r="I148" s="638"/>
      <c r="J148" s="638"/>
      <c r="L148" s="821"/>
      <c r="M148" s="822"/>
      <c r="N148" s="822"/>
      <c r="O148" s="822"/>
      <c r="P148" s="822"/>
      <c r="Q148" s="822"/>
      <c r="R148" s="822"/>
      <c r="S148" s="823"/>
    </row>
    <row r="149" spans="2:19" ht="15" customHeight="1" x14ac:dyDescent="0.3">
      <c r="L149" s="821"/>
      <c r="M149" s="822"/>
      <c r="N149" s="822"/>
      <c r="O149" s="822"/>
      <c r="P149" s="822"/>
      <c r="Q149" s="822"/>
      <c r="R149" s="822"/>
      <c r="S149" s="823"/>
    </row>
    <row r="150" spans="2:19" ht="18" thickBot="1" x14ac:dyDescent="0.4">
      <c r="B150" s="661" t="s">
        <v>71</v>
      </c>
      <c r="C150" s="662" t="s">
        <v>43</v>
      </c>
      <c r="D150" s="662" t="s">
        <v>2</v>
      </c>
      <c r="E150" s="662" t="s">
        <v>3</v>
      </c>
      <c r="G150" s="626" t="s">
        <v>72</v>
      </c>
      <c r="H150" s="623" t="s">
        <v>43</v>
      </c>
      <c r="I150" s="623" t="s">
        <v>2</v>
      </c>
      <c r="J150" s="623" t="s">
        <v>3</v>
      </c>
      <c r="L150" s="824"/>
      <c r="M150" s="825"/>
      <c r="N150" s="825"/>
      <c r="O150" s="825"/>
      <c r="P150" s="825"/>
      <c r="Q150" s="825"/>
      <c r="R150" s="825"/>
      <c r="S150" s="826"/>
    </row>
    <row r="151" spans="2:19" ht="16.2" thickTop="1" x14ac:dyDescent="0.3">
      <c r="B151" s="628" t="s">
        <v>5</v>
      </c>
      <c r="C151" s="638"/>
      <c r="D151" s="663"/>
      <c r="E151" s="663"/>
      <c r="G151" s="628" t="s">
        <v>5</v>
      </c>
      <c r="H151" s="638"/>
      <c r="I151" s="638"/>
      <c r="J151" s="638"/>
      <c r="L151" s="660"/>
      <c r="M151" s="660"/>
      <c r="N151" s="660"/>
      <c r="O151" s="660"/>
      <c r="P151" s="660"/>
      <c r="Q151" s="660"/>
      <c r="R151" s="660"/>
      <c r="S151" s="660"/>
    </row>
    <row r="152" spans="2:19" ht="15.6" x14ac:dyDescent="0.3">
      <c r="B152" s="628" t="s">
        <v>6</v>
      </c>
      <c r="C152" s="664">
        <v>2145</v>
      </c>
      <c r="D152" s="664">
        <v>2145</v>
      </c>
      <c r="E152" s="664">
        <v>2145</v>
      </c>
      <c r="G152" s="628" t="s">
        <v>6</v>
      </c>
      <c r="H152" s="638"/>
      <c r="I152" s="638"/>
      <c r="J152" s="638"/>
      <c r="L152" s="660"/>
      <c r="M152" s="660"/>
      <c r="N152" s="660"/>
      <c r="O152" s="660"/>
      <c r="P152" s="660"/>
      <c r="Q152" s="660"/>
      <c r="R152" s="660"/>
      <c r="S152" s="660"/>
    </row>
    <row r="153" spans="2:19" ht="15.6" x14ac:dyDescent="0.3">
      <c r="B153" s="628" t="s">
        <v>7</v>
      </c>
      <c r="C153" s="664">
        <v>2145</v>
      </c>
      <c r="D153" s="664">
        <v>2145</v>
      </c>
      <c r="E153" s="664">
        <v>2145</v>
      </c>
      <c r="G153" s="628" t="s">
        <v>7</v>
      </c>
      <c r="H153" s="638"/>
      <c r="I153" s="638"/>
      <c r="J153" s="638"/>
      <c r="L153" s="660"/>
      <c r="M153" s="660"/>
      <c r="N153" s="660"/>
      <c r="O153" s="660"/>
      <c r="P153" s="660"/>
      <c r="Q153" s="660"/>
      <c r="R153" s="660"/>
      <c r="S153" s="660"/>
    </row>
    <row r="154" spans="2:19" ht="16.05" customHeight="1" x14ac:dyDescent="0.3">
      <c r="B154" s="628" t="s">
        <v>8</v>
      </c>
      <c r="C154" s="664">
        <v>1632.5</v>
      </c>
      <c r="D154" s="664">
        <v>1632.5</v>
      </c>
      <c r="E154" s="664">
        <v>1632.5</v>
      </c>
      <c r="G154" s="628" t="s">
        <v>8</v>
      </c>
      <c r="H154" s="638"/>
      <c r="I154" s="638"/>
      <c r="J154" s="638"/>
    </row>
    <row r="155" spans="2:19" ht="15.6" x14ac:dyDescent="0.3">
      <c r="B155" s="628"/>
      <c r="L155" s="769"/>
      <c r="M155" s="769"/>
      <c r="N155" s="769"/>
      <c r="O155" s="769"/>
      <c r="P155" s="769"/>
      <c r="Q155" s="769"/>
      <c r="R155" s="769"/>
      <c r="S155" s="769"/>
    </row>
    <row r="156" spans="2:19" ht="18" thickBot="1" x14ac:dyDescent="0.4">
      <c r="B156" s="661" t="s">
        <v>345</v>
      </c>
      <c r="C156" s="623" t="s">
        <v>43</v>
      </c>
      <c r="D156" s="623" t="s">
        <v>2</v>
      </c>
      <c r="E156" s="623" t="s">
        <v>3</v>
      </c>
      <c r="F156" s="628"/>
      <c r="L156" s="769"/>
      <c r="M156" s="769"/>
      <c r="N156" s="769"/>
      <c r="O156" s="769"/>
      <c r="P156" s="769"/>
      <c r="Q156" s="769"/>
      <c r="R156" s="769"/>
      <c r="S156" s="769"/>
    </row>
    <row r="157" spans="2:19" ht="16.2" thickTop="1" x14ac:dyDescent="0.3">
      <c r="B157" s="628" t="s">
        <v>5</v>
      </c>
      <c r="C157" s="638"/>
      <c r="D157" s="663"/>
      <c r="E157" s="663"/>
      <c r="L157" s="769"/>
      <c r="M157" s="769"/>
      <c r="N157" s="769"/>
      <c r="O157" s="769"/>
      <c r="P157" s="769"/>
      <c r="Q157" s="769"/>
      <c r="R157" s="769"/>
      <c r="S157" s="769"/>
    </row>
    <row r="158" spans="2:19" ht="15.6" x14ac:dyDescent="0.3">
      <c r="B158" s="628" t="s">
        <v>6</v>
      </c>
      <c r="C158" s="664">
        <v>974.6</v>
      </c>
      <c r="D158" s="664">
        <v>974.6</v>
      </c>
      <c r="E158" s="664">
        <v>974.6</v>
      </c>
      <c r="L158" s="769"/>
      <c r="M158" s="769"/>
      <c r="N158" s="769"/>
      <c r="O158" s="769"/>
      <c r="P158" s="769"/>
      <c r="Q158" s="769"/>
      <c r="R158" s="769"/>
      <c r="S158" s="769"/>
    </row>
    <row r="159" spans="2:19" ht="15.6" x14ac:dyDescent="0.3">
      <c r="B159" s="628" t="s">
        <v>7</v>
      </c>
      <c r="C159" s="664">
        <v>974.6</v>
      </c>
      <c r="D159" s="664">
        <v>974.6</v>
      </c>
      <c r="E159" s="664">
        <v>974.6</v>
      </c>
      <c r="L159" s="769"/>
      <c r="M159" s="769"/>
      <c r="N159" s="769"/>
      <c r="O159" s="769"/>
      <c r="P159" s="769"/>
      <c r="Q159" s="769"/>
      <c r="R159" s="769"/>
      <c r="S159" s="769"/>
    </row>
    <row r="160" spans="2:19" ht="15.6" x14ac:dyDescent="0.3">
      <c r="B160" s="628" t="s">
        <v>8</v>
      </c>
      <c r="C160" s="664">
        <v>694.33</v>
      </c>
      <c r="D160" s="664">
        <v>694.33</v>
      </c>
      <c r="E160" s="664">
        <v>694.33</v>
      </c>
      <c r="H160" s="628"/>
      <c r="I160" s="628"/>
      <c r="J160" s="628"/>
      <c r="L160" s="665"/>
      <c r="M160" s="665"/>
      <c r="N160" s="665"/>
      <c r="O160" s="665"/>
      <c r="P160" s="665"/>
      <c r="Q160" s="665"/>
      <c r="R160" s="665"/>
      <c r="S160" s="665"/>
    </row>
    <row r="161" spans="2:19" ht="15.6" x14ac:dyDescent="0.3">
      <c r="B161" s="628"/>
      <c r="H161" s="628"/>
      <c r="I161" s="628"/>
      <c r="J161" s="628"/>
      <c r="L161" s="665"/>
      <c r="M161" s="665"/>
      <c r="N161" s="665"/>
      <c r="O161" s="665"/>
      <c r="P161" s="665"/>
      <c r="Q161" s="665"/>
      <c r="R161" s="665"/>
      <c r="S161" s="665"/>
    </row>
    <row r="162" spans="2:19" ht="18" thickBot="1" x14ac:dyDescent="0.4">
      <c r="B162" s="654" t="s">
        <v>73</v>
      </c>
      <c r="C162" s="623" t="s">
        <v>43</v>
      </c>
      <c r="D162" s="623" t="s">
        <v>2</v>
      </c>
      <c r="E162" s="623" t="s">
        <v>3</v>
      </c>
      <c r="G162" s="654" t="s">
        <v>74</v>
      </c>
      <c r="H162" s="623" t="s">
        <v>43</v>
      </c>
      <c r="I162" s="623" t="s">
        <v>2</v>
      </c>
      <c r="J162" s="623" t="s">
        <v>3</v>
      </c>
      <c r="L162" s="665"/>
      <c r="M162" s="665"/>
      <c r="N162" s="665"/>
      <c r="O162" s="665"/>
      <c r="P162" s="665"/>
      <c r="Q162" s="665"/>
      <c r="R162" s="665"/>
      <c r="S162" s="665"/>
    </row>
    <row r="163" spans="2:19" ht="16.8" thickTop="1" thickBot="1" x14ac:dyDescent="0.35">
      <c r="B163" s="623" t="s">
        <v>75</v>
      </c>
      <c r="C163" s="623" t="s">
        <v>76</v>
      </c>
      <c r="G163" s="623" t="s">
        <v>75</v>
      </c>
      <c r="H163" s="623" t="s">
        <v>76</v>
      </c>
    </row>
    <row r="164" spans="2:19" ht="15.45" customHeight="1" x14ac:dyDescent="0.3">
      <c r="B164" s="666">
        <v>1</v>
      </c>
      <c r="C164" s="626" t="s">
        <v>77</v>
      </c>
      <c r="D164" s="626" t="s">
        <v>77</v>
      </c>
      <c r="E164" s="626" t="s">
        <v>77</v>
      </c>
      <c r="G164" s="666">
        <v>1</v>
      </c>
      <c r="H164" s="626" t="s">
        <v>77</v>
      </c>
      <c r="I164" s="626" t="s">
        <v>77</v>
      </c>
      <c r="J164" s="626" t="s">
        <v>77</v>
      </c>
      <c r="L164" s="765" t="s">
        <v>549</v>
      </c>
      <c r="M164" s="766"/>
      <c r="N164" s="766"/>
      <c r="O164" s="766"/>
      <c r="P164" s="766"/>
      <c r="Q164" s="766"/>
      <c r="R164" s="766"/>
      <c r="S164" s="767"/>
    </row>
    <row r="165" spans="2:19" ht="15.6" x14ac:dyDescent="0.3">
      <c r="B165" s="666">
        <v>2</v>
      </c>
      <c r="C165" s="626" t="s">
        <v>78</v>
      </c>
      <c r="D165" s="626" t="s">
        <v>78</v>
      </c>
      <c r="E165" s="626" t="s">
        <v>78</v>
      </c>
      <c r="G165" s="666">
        <v>2</v>
      </c>
      <c r="H165" s="626" t="s">
        <v>78</v>
      </c>
      <c r="I165" s="626" t="s">
        <v>78</v>
      </c>
      <c r="J165" s="626" t="s">
        <v>78</v>
      </c>
      <c r="L165" s="768"/>
      <c r="M165" s="769"/>
      <c r="N165" s="769"/>
      <c r="O165" s="769"/>
      <c r="P165" s="769"/>
      <c r="Q165" s="769"/>
      <c r="R165" s="769"/>
      <c r="S165" s="770"/>
    </row>
    <row r="166" spans="2:19" ht="15.6" x14ac:dyDescent="0.3">
      <c r="B166" s="666">
        <v>3</v>
      </c>
      <c r="C166" s="626" t="s">
        <v>79</v>
      </c>
      <c r="D166" s="626" t="s">
        <v>79</v>
      </c>
      <c r="E166" s="626" t="s">
        <v>79</v>
      </c>
      <c r="G166" s="666">
        <v>3</v>
      </c>
      <c r="H166" s="626" t="s">
        <v>79</v>
      </c>
      <c r="I166" s="626" t="s">
        <v>79</v>
      </c>
      <c r="J166" s="626" t="s">
        <v>79</v>
      </c>
      <c r="L166" s="768"/>
      <c r="M166" s="769"/>
      <c r="N166" s="769"/>
      <c r="O166" s="769"/>
      <c r="P166" s="769"/>
      <c r="Q166" s="769"/>
      <c r="R166" s="769"/>
      <c r="S166" s="770"/>
    </row>
    <row r="167" spans="2:19" ht="15.6" x14ac:dyDescent="0.3">
      <c r="B167" s="666">
        <v>4</v>
      </c>
      <c r="C167" s="626" t="s">
        <v>77</v>
      </c>
      <c r="D167" s="626" t="s">
        <v>77</v>
      </c>
      <c r="E167" s="626" t="s">
        <v>77</v>
      </c>
      <c r="G167" s="666">
        <v>4</v>
      </c>
      <c r="H167" s="626" t="s">
        <v>77</v>
      </c>
      <c r="I167" s="626" t="s">
        <v>77</v>
      </c>
      <c r="J167" s="626" t="s">
        <v>77</v>
      </c>
      <c r="L167" s="768"/>
      <c r="M167" s="769"/>
      <c r="N167" s="769"/>
      <c r="O167" s="769"/>
      <c r="P167" s="769"/>
      <c r="Q167" s="769"/>
      <c r="R167" s="769"/>
      <c r="S167" s="770"/>
    </row>
    <row r="168" spans="2:19" ht="16.2" thickBot="1" x14ac:dyDescent="0.35">
      <c r="B168" s="666">
        <v>5</v>
      </c>
      <c r="C168" s="626" t="s">
        <v>78</v>
      </c>
      <c r="D168" s="626" t="s">
        <v>78</v>
      </c>
      <c r="E168" s="626" t="s">
        <v>78</v>
      </c>
      <c r="G168" s="666">
        <v>5</v>
      </c>
      <c r="H168" s="626" t="s">
        <v>78</v>
      </c>
      <c r="I168" s="626" t="s">
        <v>78</v>
      </c>
      <c r="J168" s="626" t="s">
        <v>78</v>
      </c>
      <c r="L168" s="771"/>
      <c r="M168" s="772"/>
      <c r="N168" s="772"/>
      <c r="O168" s="772"/>
      <c r="P168" s="772"/>
      <c r="Q168" s="772"/>
      <c r="R168" s="772"/>
      <c r="S168" s="773"/>
    </row>
    <row r="169" spans="2:19" ht="15.6" x14ac:dyDescent="0.3">
      <c r="B169" s="666">
        <v>6</v>
      </c>
      <c r="C169" s="626" t="s">
        <v>79</v>
      </c>
      <c r="D169" s="626" t="s">
        <v>79</v>
      </c>
      <c r="E169" s="626" t="s">
        <v>79</v>
      </c>
      <c r="G169" s="666">
        <v>6</v>
      </c>
      <c r="H169" s="626" t="s">
        <v>79</v>
      </c>
      <c r="I169" s="626" t="s">
        <v>79</v>
      </c>
      <c r="J169" s="626" t="s">
        <v>79</v>
      </c>
      <c r="L169" s="665"/>
      <c r="M169" s="665"/>
      <c r="N169" s="665"/>
      <c r="O169" s="665"/>
      <c r="P169" s="665"/>
      <c r="Q169" s="665"/>
      <c r="R169" s="665"/>
      <c r="S169" s="665"/>
    </row>
    <row r="170" spans="2:19" ht="15.6" x14ac:dyDescent="0.3">
      <c r="J170" s="628"/>
      <c r="L170" s="665"/>
      <c r="M170" s="665"/>
      <c r="N170" s="665"/>
      <c r="O170" s="665"/>
      <c r="P170" s="665"/>
      <c r="Q170" s="665"/>
      <c r="R170" s="665"/>
      <c r="S170" s="665"/>
    </row>
    <row r="171" spans="2:19" ht="15.6" x14ac:dyDescent="0.3">
      <c r="J171" s="628"/>
    </row>
    <row r="172" spans="2:19" ht="18" thickBot="1" x14ac:dyDescent="0.4">
      <c r="B172" s="654" t="s">
        <v>81</v>
      </c>
      <c r="C172" s="623" t="s">
        <v>43</v>
      </c>
      <c r="D172" s="623" t="s">
        <v>2</v>
      </c>
      <c r="E172" s="623" t="s">
        <v>3</v>
      </c>
      <c r="G172" s="654" t="s">
        <v>82</v>
      </c>
      <c r="H172" s="623" t="s">
        <v>43</v>
      </c>
      <c r="I172" s="623" t="s">
        <v>2</v>
      </c>
      <c r="J172" s="623" t="s">
        <v>3</v>
      </c>
    </row>
    <row r="173" spans="2:19" ht="16.8" thickTop="1" thickBot="1" x14ac:dyDescent="0.35">
      <c r="B173" s="623" t="s">
        <v>75</v>
      </c>
      <c r="C173" s="623" t="s">
        <v>76</v>
      </c>
      <c r="G173" s="623" t="s">
        <v>75</v>
      </c>
      <c r="H173" s="623" t="s">
        <v>76</v>
      </c>
    </row>
    <row r="174" spans="2:19" ht="15.6" x14ac:dyDescent="0.3">
      <c r="B174" s="666">
        <v>1</v>
      </c>
      <c r="C174" s="626" t="s">
        <v>77</v>
      </c>
      <c r="D174" s="626" t="s">
        <v>77</v>
      </c>
      <c r="E174" s="626" t="s">
        <v>77</v>
      </c>
      <c r="G174" s="666">
        <v>1</v>
      </c>
      <c r="H174" s="626" t="s">
        <v>72</v>
      </c>
      <c r="I174" s="626" t="s">
        <v>72</v>
      </c>
      <c r="J174" s="626" t="s">
        <v>72</v>
      </c>
    </row>
    <row r="175" spans="2:19" ht="15.6" x14ac:dyDescent="0.3">
      <c r="B175" s="666">
        <v>2</v>
      </c>
      <c r="C175" s="626" t="s">
        <v>78</v>
      </c>
      <c r="D175" s="626" t="s">
        <v>78</v>
      </c>
      <c r="E175" s="626" t="s">
        <v>78</v>
      </c>
      <c r="G175" s="666">
        <v>2</v>
      </c>
      <c r="H175" s="626" t="s">
        <v>72</v>
      </c>
      <c r="I175" s="626" t="s">
        <v>72</v>
      </c>
      <c r="J175" s="626" t="s">
        <v>72</v>
      </c>
    </row>
    <row r="176" spans="2:19" ht="15.6" x14ac:dyDescent="0.3">
      <c r="B176" s="666">
        <v>3</v>
      </c>
      <c r="C176" s="626" t="s">
        <v>79</v>
      </c>
      <c r="D176" s="626" t="s">
        <v>79</v>
      </c>
      <c r="E176" s="626" t="s">
        <v>79</v>
      </c>
      <c r="G176" s="666">
        <v>3</v>
      </c>
      <c r="H176" s="626" t="s">
        <v>72</v>
      </c>
      <c r="I176" s="626" t="s">
        <v>72</v>
      </c>
      <c r="J176" s="626" t="s">
        <v>72</v>
      </c>
    </row>
    <row r="177" spans="2:21" ht="15.6" x14ac:dyDescent="0.3">
      <c r="B177" s="666">
        <v>4</v>
      </c>
      <c r="C177" s="626" t="s">
        <v>77</v>
      </c>
      <c r="D177" s="626" t="s">
        <v>77</v>
      </c>
      <c r="E177" s="626" t="s">
        <v>77</v>
      </c>
      <c r="G177" s="666">
        <v>4</v>
      </c>
      <c r="H177" s="626" t="s">
        <v>72</v>
      </c>
      <c r="I177" s="626" t="s">
        <v>72</v>
      </c>
      <c r="J177" s="626" t="s">
        <v>72</v>
      </c>
    </row>
    <row r="178" spans="2:21" ht="15.6" x14ac:dyDescent="0.3">
      <c r="B178" s="666">
        <v>5</v>
      </c>
      <c r="C178" s="626" t="s">
        <v>78</v>
      </c>
      <c r="D178" s="626" t="s">
        <v>78</v>
      </c>
      <c r="E178" s="626" t="s">
        <v>78</v>
      </c>
      <c r="G178" s="666">
        <v>5</v>
      </c>
      <c r="H178" s="626" t="s">
        <v>72</v>
      </c>
      <c r="I178" s="626" t="s">
        <v>72</v>
      </c>
      <c r="J178" s="626" t="s">
        <v>72</v>
      </c>
    </row>
    <row r="179" spans="2:21" ht="15.6" x14ac:dyDescent="0.3">
      <c r="B179" s="666">
        <v>6</v>
      </c>
      <c r="C179" s="626" t="s">
        <v>79</v>
      </c>
      <c r="D179" s="626" t="s">
        <v>79</v>
      </c>
      <c r="E179" s="626" t="s">
        <v>79</v>
      </c>
      <c r="G179" s="666">
        <v>6</v>
      </c>
      <c r="H179" s="626" t="s">
        <v>72</v>
      </c>
      <c r="I179" s="626" t="s">
        <v>72</v>
      </c>
      <c r="J179" s="626" t="s">
        <v>72</v>
      </c>
    </row>
    <row r="180" spans="2:21" ht="15.6" x14ac:dyDescent="0.3"/>
    <row r="181" spans="2:21" ht="20.399999999999999" thickBot="1" x14ac:dyDescent="0.45">
      <c r="B181" s="619" t="s">
        <v>21</v>
      </c>
      <c r="C181" s="619"/>
      <c r="D181" s="619"/>
      <c r="E181" s="619"/>
    </row>
    <row r="182" spans="2:21" ht="16.8" customHeight="1" thickTop="1" thickBot="1" x14ac:dyDescent="0.35">
      <c r="B182" s="623" t="s">
        <v>83</v>
      </c>
      <c r="C182" s="623" t="s">
        <v>43</v>
      </c>
      <c r="D182" s="623" t="s">
        <v>2</v>
      </c>
      <c r="E182" s="623" t="s">
        <v>3</v>
      </c>
      <c r="K182" s="665"/>
      <c r="L182" s="665"/>
      <c r="M182" s="665"/>
      <c r="N182" s="665"/>
    </row>
    <row r="183" spans="2:21" ht="15.45" customHeight="1" x14ac:dyDescent="0.3">
      <c r="B183" s="628" t="s">
        <v>5</v>
      </c>
      <c r="C183" s="638">
        <v>2594</v>
      </c>
      <c r="D183" s="638">
        <v>2594</v>
      </c>
      <c r="E183" s="638">
        <v>2594</v>
      </c>
      <c r="K183" s="665"/>
      <c r="L183" s="765" t="s">
        <v>555</v>
      </c>
      <c r="M183" s="766"/>
      <c r="N183" s="766"/>
      <c r="O183" s="766"/>
      <c r="P183" s="766"/>
      <c r="Q183" s="766"/>
      <c r="R183" s="766"/>
      <c r="S183" s="766"/>
      <c r="T183" s="767"/>
    </row>
    <row r="184" spans="2:21" ht="15.6" x14ac:dyDescent="0.3">
      <c r="B184" s="628" t="s">
        <v>6</v>
      </c>
      <c r="C184" s="638">
        <v>2594</v>
      </c>
      <c r="D184" s="638">
        <v>2594</v>
      </c>
      <c r="E184" s="638">
        <v>2594</v>
      </c>
      <c r="K184" s="665"/>
      <c r="L184" s="768"/>
      <c r="M184" s="769"/>
      <c r="N184" s="769"/>
      <c r="O184" s="769"/>
      <c r="P184" s="769"/>
      <c r="Q184" s="769"/>
      <c r="R184" s="769"/>
      <c r="S184" s="769"/>
      <c r="T184" s="770"/>
    </row>
    <row r="185" spans="2:21" ht="15.6" x14ac:dyDescent="0.3">
      <c r="B185" s="628" t="s">
        <v>7</v>
      </c>
      <c r="C185" s="638">
        <v>2594</v>
      </c>
      <c r="D185" s="638">
        <v>2594</v>
      </c>
      <c r="E185" s="638">
        <v>2594</v>
      </c>
      <c r="K185" s="665"/>
      <c r="L185" s="768"/>
      <c r="M185" s="769"/>
      <c r="N185" s="769"/>
      <c r="O185" s="769"/>
      <c r="P185" s="769"/>
      <c r="Q185" s="769"/>
      <c r="R185" s="769"/>
      <c r="S185" s="769"/>
      <c r="T185" s="770"/>
    </row>
    <row r="186" spans="2:21" ht="15.6" x14ac:dyDescent="0.3">
      <c r="B186" s="628" t="s">
        <v>8</v>
      </c>
      <c r="C186" s="638">
        <v>2594</v>
      </c>
      <c r="D186" s="638">
        <v>2594</v>
      </c>
      <c r="E186" s="638">
        <v>2594</v>
      </c>
      <c r="K186" s="665"/>
      <c r="L186" s="768"/>
      <c r="M186" s="769"/>
      <c r="N186" s="769"/>
      <c r="O186" s="769"/>
      <c r="P186" s="769"/>
      <c r="Q186" s="769"/>
      <c r="R186" s="769"/>
      <c r="S186" s="769"/>
      <c r="T186" s="770"/>
    </row>
    <row r="187" spans="2:21" ht="16.2" thickBot="1" x14ac:dyDescent="0.35">
      <c r="L187" s="771"/>
      <c r="M187" s="772"/>
      <c r="N187" s="772"/>
      <c r="O187" s="772"/>
      <c r="P187" s="772"/>
      <c r="Q187" s="772"/>
      <c r="R187" s="772"/>
      <c r="S187" s="772"/>
      <c r="T187" s="773"/>
    </row>
    <row r="188" spans="2:21" ht="20.399999999999999" thickBot="1" x14ac:dyDescent="0.45">
      <c r="B188" s="619" t="s">
        <v>14</v>
      </c>
      <c r="C188" s="619"/>
      <c r="D188" s="619"/>
      <c r="E188" s="619"/>
    </row>
    <row r="189" spans="2:21" ht="18.600000000000001" thickTop="1" thickBot="1" x14ac:dyDescent="0.4">
      <c r="C189" s="623" t="s">
        <v>43</v>
      </c>
      <c r="D189" s="623" t="s">
        <v>2</v>
      </c>
      <c r="E189" s="623" t="s">
        <v>3</v>
      </c>
      <c r="G189" s="654" t="s">
        <v>84</v>
      </c>
      <c r="H189" s="654"/>
      <c r="I189" s="654"/>
      <c r="J189" s="654"/>
    </row>
    <row r="190" spans="2:21" ht="16.95" customHeight="1" thickBot="1" x14ac:dyDescent="0.35">
      <c r="B190" s="667" t="s">
        <v>85</v>
      </c>
      <c r="C190" s="668">
        <v>0.75</v>
      </c>
      <c r="D190" s="668">
        <v>0.75</v>
      </c>
      <c r="E190" s="668">
        <v>0.75</v>
      </c>
      <c r="G190" s="623" t="s">
        <v>86</v>
      </c>
      <c r="H190" s="623" t="s">
        <v>43</v>
      </c>
      <c r="I190" s="623" t="s">
        <v>2</v>
      </c>
      <c r="J190" s="623" t="s">
        <v>3</v>
      </c>
      <c r="L190" s="765" t="s">
        <v>579</v>
      </c>
      <c r="M190" s="766"/>
      <c r="N190" s="766"/>
      <c r="O190" s="766"/>
      <c r="P190" s="766"/>
      <c r="Q190" s="766"/>
      <c r="R190" s="766"/>
      <c r="S190" s="766"/>
      <c r="T190" s="766"/>
      <c r="U190" s="767"/>
    </row>
    <row r="191" spans="2:21" ht="15.6" x14ac:dyDescent="0.3">
      <c r="B191" s="628" t="s">
        <v>87</v>
      </c>
      <c r="C191" s="626">
        <v>5</v>
      </c>
      <c r="D191" s="626">
        <v>5</v>
      </c>
      <c r="E191" s="626">
        <v>5</v>
      </c>
      <c r="G191" s="628" t="s">
        <v>88</v>
      </c>
      <c r="H191" s="629">
        <v>5</v>
      </c>
      <c r="I191" s="629">
        <v>5</v>
      </c>
      <c r="J191" s="629">
        <v>5</v>
      </c>
      <c r="L191" s="768"/>
      <c r="M191" s="769"/>
      <c r="N191" s="769"/>
      <c r="O191" s="769"/>
      <c r="P191" s="769"/>
      <c r="Q191" s="769"/>
      <c r="R191" s="769"/>
      <c r="S191" s="769"/>
      <c r="T191" s="769"/>
      <c r="U191" s="770"/>
    </row>
    <row r="192" spans="2:21" ht="15.6" x14ac:dyDescent="0.3">
      <c r="B192" s="628" t="s">
        <v>89</v>
      </c>
      <c r="C192" s="626">
        <v>10</v>
      </c>
      <c r="D192" s="626">
        <v>10</v>
      </c>
      <c r="E192" s="626">
        <v>10</v>
      </c>
      <c r="G192" s="628" t="s">
        <v>47</v>
      </c>
      <c r="H192" s="629">
        <v>8.5</v>
      </c>
      <c r="I192" s="629">
        <v>8.5</v>
      </c>
      <c r="J192" s="629">
        <v>8.5</v>
      </c>
      <c r="L192" s="768"/>
      <c r="M192" s="769"/>
      <c r="N192" s="769"/>
      <c r="O192" s="769"/>
      <c r="P192" s="769"/>
      <c r="Q192" s="769"/>
      <c r="R192" s="769"/>
      <c r="S192" s="769"/>
      <c r="T192" s="769"/>
      <c r="U192" s="770"/>
    </row>
    <row r="193" spans="2:23" ht="15.6" x14ac:dyDescent="0.3">
      <c r="B193" s="667" t="s">
        <v>90</v>
      </c>
      <c r="C193" s="669">
        <f>C191*C192</f>
        <v>50</v>
      </c>
      <c r="D193" s="669">
        <f>D191*D192</f>
        <v>50</v>
      </c>
      <c r="E193" s="669">
        <f>E191*E192</f>
        <v>50</v>
      </c>
      <c r="L193" s="768"/>
      <c r="M193" s="769"/>
      <c r="N193" s="769"/>
      <c r="O193" s="769"/>
      <c r="P193" s="769"/>
      <c r="Q193" s="769"/>
      <c r="R193" s="769"/>
      <c r="S193" s="769"/>
      <c r="T193" s="769"/>
      <c r="U193" s="770"/>
    </row>
    <row r="194" spans="2:23" ht="16.2" thickBot="1" x14ac:dyDescent="0.35">
      <c r="B194" s="628" t="s">
        <v>91</v>
      </c>
      <c r="C194" s="668">
        <v>0.1</v>
      </c>
      <c r="D194" s="668">
        <v>0.1</v>
      </c>
      <c r="E194" s="668">
        <v>0.1</v>
      </c>
      <c r="G194" s="623" t="s">
        <v>547</v>
      </c>
      <c r="H194" s="623" t="s">
        <v>43</v>
      </c>
      <c r="I194" s="623" t="s">
        <v>2</v>
      </c>
      <c r="J194" s="623" t="s">
        <v>3</v>
      </c>
      <c r="L194" s="768"/>
      <c r="M194" s="769"/>
      <c r="N194" s="769"/>
      <c r="O194" s="769"/>
      <c r="P194" s="769"/>
      <c r="Q194" s="769"/>
      <c r="R194" s="769"/>
      <c r="S194" s="769"/>
      <c r="T194" s="769"/>
      <c r="U194" s="770"/>
    </row>
    <row r="195" spans="2:23" ht="15.6" x14ac:dyDescent="0.3">
      <c r="G195" s="628" t="s">
        <v>92</v>
      </c>
      <c r="H195" s="629">
        <v>5</v>
      </c>
      <c r="I195" s="629">
        <v>5</v>
      </c>
      <c r="J195" s="629">
        <v>5</v>
      </c>
      <c r="L195" s="768"/>
      <c r="M195" s="769"/>
      <c r="N195" s="769"/>
      <c r="O195" s="769"/>
      <c r="P195" s="769"/>
      <c r="Q195" s="769"/>
      <c r="R195" s="769"/>
      <c r="S195" s="769"/>
      <c r="T195" s="769"/>
      <c r="U195" s="770"/>
    </row>
    <row r="196" spans="2:23" ht="16.2" thickBot="1" x14ac:dyDescent="0.35">
      <c r="G196" s="628" t="s">
        <v>93</v>
      </c>
      <c r="H196" s="629">
        <v>0</v>
      </c>
      <c r="I196" s="629">
        <v>0</v>
      </c>
      <c r="J196" s="629">
        <v>0</v>
      </c>
      <c r="L196" s="771"/>
      <c r="M196" s="772"/>
      <c r="N196" s="772"/>
      <c r="O196" s="772"/>
      <c r="P196" s="772"/>
      <c r="Q196" s="772"/>
      <c r="R196" s="772"/>
      <c r="S196" s="772"/>
      <c r="T196" s="772"/>
      <c r="U196" s="773"/>
      <c r="W196" s="670"/>
    </row>
    <row r="197" spans="2:23" ht="16.2" thickBot="1" x14ac:dyDescent="0.35">
      <c r="B197" s="623" t="s">
        <v>94</v>
      </c>
      <c r="C197" s="623" t="s">
        <v>43</v>
      </c>
      <c r="D197" s="623" t="s">
        <v>2</v>
      </c>
      <c r="E197" s="623" t="s">
        <v>3</v>
      </c>
    </row>
    <row r="198" spans="2:23" ht="16.2" customHeight="1" x14ac:dyDescent="0.3">
      <c r="B198" s="628" t="s">
        <v>5</v>
      </c>
      <c r="C198" s="671">
        <f>CALC_Akkerbouw!M70</f>
        <v>0</v>
      </c>
      <c r="D198" s="671">
        <f>CALC_Akkerbouw!U70</f>
        <v>0</v>
      </c>
      <c r="E198" s="671">
        <f>CALC_Akkerbouw!AC70</f>
        <v>0</v>
      </c>
    </row>
    <row r="199" spans="2:23" ht="16.2" thickBot="1" x14ac:dyDescent="0.35">
      <c r="B199" s="628" t="s">
        <v>6</v>
      </c>
      <c r="C199" s="671">
        <f>CALC_Akkerbouw!M60</f>
        <v>2098.0333333333333</v>
      </c>
      <c r="D199" s="671">
        <f>CALC_Akkerbouw!U60</f>
        <v>2098.0333333333333</v>
      </c>
      <c r="E199" s="671">
        <f>CALC_Akkerbouw!AC60</f>
        <v>2098.0333333333333</v>
      </c>
      <c r="L199" s="645"/>
      <c r="M199" s="645"/>
      <c r="N199" s="645"/>
      <c r="O199" s="645"/>
      <c r="P199" s="645"/>
      <c r="Q199" s="645"/>
      <c r="R199" s="645"/>
      <c r="S199" s="645"/>
      <c r="T199" s="645"/>
    </row>
    <row r="200" spans="2:23" ht="15.45" customHeight="1" x14ac:dyDescent="0.3">
      <c r="B200" s="628" t="s">
        <v>7</v>
      </c>
      <c r="C200" s="671">
        <f>CALC_Akkerbouw!I70</f>
        <v>2098.0333333333333</v>
      </c>
      <c r="D200" s="671">
        <f>CALC_Akkerbouw!Q70</f>
        <v>2098.0333333333333</v>
      </c>
      <c r="E200" s="671">
        <f>CALC_Akkerbouw!Y70</f>
        <v>2098.0333333333333</v>
      </c>
      <c r="L200" s="765" t="s">
        <v>556</v>
      </c>
      <c r="M200" s="766"/>
      <c r="N200" s="766"/>
      <c r="O200" s="766"/>
      <c r="P200" s="766"/>
      <c r="Q200" s="766"/>
      <c r="R200" s="766"/>
      <c r="S200" s="766"/>
      <c r="T200" s="766"/>
      <c r="U200" s="767"/>
    </row>
    <row r="201" spans="2:23" ht="15.6" x14ac:dyDescent="0.3">
      <c r="B201" s="628" t="s">
        <v>8</v>
      </c>
      <c r="C201" s="671">
        <f>CALC_Akkerbouw!I60</f>
        <v>1865.2766666666666</v>
      </c>
      <c r="D201" s="671">
        <f>CALC_Akkerbouw!Q60</f>
        <v>1865.2766666666666</v>
      </c>
      <c r="E201" s="671">
        <f>CALC_Akkerbouw!Y60</f>
        <v>1865.2766666666666</v>
      </c>
      <c r="L201" s="768"/>
      <c r="M201" s="769"/>
      <c r="N201" s="769"/>
      <c r="O201" s="769"/>
      <c r="P201" s="769"/>
      <c r="Q201" s="769"/>
      <c r="R201" s="769"/>
      <c r="S201" s="769"/>
      <c r="T201" s="769"/>
      <c r="U201" s="770"/>
    </row>
    <row r="202" spans="2:23" ht="15.45" customHeight="1" thickBot="1" x14ac:dyDescent="0.35">
      <c r="L202" s="771"/>
      <c r="M202" s="772"/>
      <c r="N202" s="772"/>
      <c r="O202" s="772"/>
      <c r="P202" s="772"/>
      <c r="Q202" s="772"/>
      <c r="R202" s="772"/>
      <c r="S202" s="772"/>
      <c r="T202" s="772"/>
      <c r="U202" s="773"/>
    </row>
    <row r="203" spans="2:23" ht="20.399999999999999" thickBot="1" x14ac:dyDescent="0.45">
      <c r="B203" s="619" t="s">
        <v>23</v>
      </c>
      <c r="C203" s="619"/>
      <c r="D203" s="619"/>
      <c r="E203" s="619"/>
    </row>
    <row r="204" spans="2:23" ht="18" customHeight="1" thickTop="1" thickBot="1" x14ac:dyDescent="0.35">
      <c r="C204" s="623" t="s">
        <v>43</v>
      </c>
      <c r="D204" s="623" t="s">
        <v>2</v>
      </c>
      <c r="E204" s="623" t="s">
        <v>3</v>
      </c>
    </row>
    <row r="205" spans="2:23" ht="15.45" customHeight="1" x14ac:dyDescent="0.3">
      <c r="B205" s="667" t="s">
        <v>89</v>
      </c>
      <c r="C205" s="626">
        <v>10</v>
      </c>
      <c r="D205" s="626">
        <v>10</v>
      </c>
      <c r="E205" s="626">
        <v>10</v>
      </c>
      <c r="L205" s="783" t="s">
        <v>570</v>
      </c>
      <c r="M205" s="784"/>
      <c r="N205" s="784"/>
      <c r="O205" s="784"/>
      <c r="P205" s="784"/>
      <c r="Q205" s="784"/>
      <c r="R205" s="784"/>
      <c r="S205" s="784"/>
      <c r="T205" s="784"/>
      <c r="U205" s="785"/>
    </row>
    <row r="206" spans="2:23" ht="15.6" x14ac:dyDescent="0.3">
      <c r="B206" s="628" t="s">
        <v>87</v>
      </c>
      <c r="C206" s="626">
        <v>5</v>
      </c>
      <c r="D206" s="626">
        <v>5</v>
      </c>
      <c r="E206" s="626">
        <v>5</v>
      </c>
      <c r="L206" s="786"/>
      <c r="M206" s="787"/>
      <c r="N206" s="787"/>
      <c r="O206" s="787"/>
      <c r="P206" s="787"/>
      <c r="Q206" s="787"/>
      <c r="R206" s="787"/>
      <c r="S206" s="787"/>
      <c r="T206" s="787"/>
      <c r="U206" s="788"/>
    </row>
    <row r="207" spans="2:23" ht="16.05" customHeight="1" x14ac:dyDescent="0.3">
      <c r="B207" s="628" t="s">
        <v>95</v>
      </c>
      <c r="C207" s="668">
        <v>0</v>
      </c>
      <c r="D207" s="668">
        <v>0</v>
      </c>
      <c r="E207" s="668">
        <v>0</v>
      </c>
      <c r="L207" s="786"/>
      <c r="M207" s="787"/>
      <c r="N207" s="787"/>
      <c r="O207" s="787"/>
      <c r="P207" s="787"/>
      <c r="Q207" s="787"/>
      <c r="R207" s="787"/>
      <c r="S207" s="787"/>
      <c r="T207" s="787"/>
      <c r="U207" s="788"/>
    </row>
    <row r="208" spans="2:23" ht="15.6" x14ac:dyDescent="0.3">
      <c r="B208" s="628" t="s">
        <v>96</v>
      </c>
      <c r="C208" s="672">
        <v>0.44</v>
      </c>
      <c r="D208" s="672">
        <v>0.44</v>
      </c>
      <c r="E208" s="672">
        <v>0.44</v>
      </c>
      <c r="L208" s="786"/>
      <c r="M208" s="787"/>
      <c r="N208" s="787"/>
      <c r="O208" s="787"/>
      <c r="P208" s="787"/>
      <c r="Q208" s="787"/>
      <c r="R208" s="787"/>
      <c r="S208" s="787"/>
      <c r="T208" s="787"/>
      <c r="U208" s="788"/>
    </row>
    <row r="209" spans="2:21" ht="15.6" x14ac:dyDescent="0.3">
      <c r="B209" s="628" t="s">
        <v>97</v>
      </c>
      <c r="C209" s="626">
        <v>9200</v>
      </c>
      <c r="D209" s="626">
        <v>9200</v>
      </c>
      <c r="E209" s="626">
        <v>9200</v>
      </c>
      <c r="L209" s="786"/>
      <c r="M209" s="787"/>
      <c r="N209" s="787"/>
      <c r="O209" s="787"/>
      <c r="P209" s="787"/>
      <c r="Q209" s="787"/>
      <c r="R209" s="787"/>
      <c r="S209" s="787"/>
      <c r="T209" s="787"/>
      <c r="U209" s="788"/>
    </row>
    <row r="210" spans="2:21" ht="15.6" x14ac:dyDescent="0.3">
      <c r="L210" s="786"/>
      <c r="M210" s="787"/>
      <c r="N210" s="787"/>
      <c r="O210" s="787"/>
      <c r="P210" s="787"/>
      <c r="Q210" s="787"/>
      <c r="R210" s="787"/>
      <c r="S210" s="787"/>
      <c r="T210" s="787"/>
      <c r="U210" s="788"/>
    </row>
    <row r="211" spans="2:21" ht="15.6" x14ac:dyDescent="0.3">
      <c r="B211" s="667" t="s">
        <v>412</v>
      </c>
      <c r="C211" s="668">
        <v>0.33</v>
      </c>
      <c r="D211" s="668">
        <v>0.33</v>
      </c>
      <c r="E211" s="668">
        <v>0.33</v>
      </c>
      <c r="L211" s="786"/>
      <c r="M211" s="787"/>
      <c r="N211" s="787"/>
      <c r="O211" s="787"/>
      <c r="P211" s="787"/>
      <c r="Q211" s="787"/>
      <c r="R211" s="787"/>
      <c r="S211" s="787"/>
      <c r="T211" s="787"/>
      <c r="U211" s="788"/>
    </row>
    <row r="212" spans="2:21" ht="16.2" thickBot="1" x14ac:dyDescent="0.35">
      <c r="B212" s="628" t="s">
        <v>98</v>
      </c>
      <c r="C212" s="672">
        <v>640</v>
      </c>
      <c r="D212" s="672">
        <v>640</v>
      </c>
      <c r="E212" s="672">
        <v>640</v>
      </c>
      <c r="L212" s="789"/>
      <c r="M212" s="790"/>
      <c r="N212" s="790"/>
      <c r="O212" s="790"/>
      <c r="P212" s="790"/>
      <c r="Q212" s="790"/>
      <c r="R212" s="790"/>
      <c r="S212" s="790"/>
      <c r="T212" s="790"/>
      <c r="U212" s="791"/>
    </row>
    <row r="213" spans="2:21" ht="15.6" x14ac:dyDescent="0.3">
      <c r="L213" s="681"/>
      <c r="M213" s="681"/>
      <c r="N213" s="681"/>
      <c r="O213" s="681"/>
      <c r="P213" s="681"/>
      <c r="Q213" s="681"/>
      <c r="R213" s="681"/>
      <c r="S213" s="681"/>
      <c r="T213" s="681"/>
      <c r="U213" s="681"/>
    </row>
    <row r="214" spans="2:21" ht="20.399999999999999" thickBot="1" x14ac:dyDescent="0.45">
      <c r="B214" s="619" t="s">
        <v>99</v>
      </c>
      <c r="C214" s="619"/>
      <c r="D214" s="619"/>
      <c r="E214" s="619"/>
      <c r="F214" s="619"/>
      <c r="G214" s="619"/>
      <c r="H214" s="619"/>
      <c r="I214" s="619"/>
      <c r="J214" s="619"/>
    </row>
    <row r="215" spans="2:21" ht="18.600000000000001" thickTop="1" thickBot="1" x14ac:dyDescent="0.4">
      <c r="B215" s="654" t="s">
        <v>100</v>
      </c>
      <c r="C215" s="623" t="s">
        <v>43</v>
      </c>
      <c r="D215" s="623" t="s">
        <v>2</v>
      </c>
      <c r="E215" s="623" t="s">
        <v>3</v>
      </c>
      <c r="G215" s="654" t="s">
        <v>101</v>
      </c>
      <c r="H215" s="654"/>
      <c r="I215" s="654"/>
      <c r="J215" s="654"/>
    </row>
    <row r="216" spans="2:21" ht="18" customHeight="1" thickTop="1" thickBot="1" x14ac:dyDescent="0.35">
      <c r="B216" s="628" t="s">
        <v>372</v>
      </c>
      <c r="C216" s="626">
        <v>1.78</v>
      </c>
      <c r="D216" s="626">
        <v>1.78</v>
      </c>
      <c r="E216" s="626">
        <v>1.78</v>
      </c>
      <c r="G216" s="623" t="s">
        <v>102</v>
      </c>
      <c r="H216" s="623" t="s">
        <v>43</v>
      </c>
      <c r="I216" s="623" t="s">
        <v>2</v>
      </c>
      <c r="J216" s="623" t="s">
        <v>3</v>
      </c>
      <c r="L216" s="792" t="s">
        <v>576</v>
      </c>
      <c r="M216" s="793"/>
      <c r="N216" s="793"/>
      <c r="O216" s="793"/>
      <c r="P216" s="793"/>
      <c r="Q216" s="793"/>
      <c r="R216" s="793"/>
      <c r="S216" s="793"/>
      <c r="T216" s="793"/>
      <c r="U216" s="794"/>
    </row>
    <row r="217" spans="2:21" ht="15.6" x14ac:dyDescent="0.3">
      <c r="B217" s="628" t="s">
        <v>364</v>
      </c>
      <c r="C217" s="638">
        <v>40.770000000000003</v>
      </c>
      <c r="D217" s="638">
        <v>40.770000000000003</v>
      </c>
      <c r="E217" s="638">
        <v>40.770000000000003</v>
      </c>
      <c r="G217" s="628" t="s">
        <v>88</v>
      </c>
      <c r="H217" s="629">
        <v>1920</v>
      </c>
      <c r="I217" s="629">
        <v>1920</v>
      </c>
      <c r="J217" s="629">
        <v>1920</v>
      </c>
      <c r="L217" s="795"/>
      <c r="M217" s="796"/>
      <c r="N217" s="796"/>
      <c r="O217" s="796"/>
      <c r="P217" s="796"/>
      <c r="Q217" s="796"/>
      <c r="R217" s="796"/>
      <c r="S217" s="796"/>
      <c r="T217" s="796"/>
      <c r="U217" s="797"/>
    </row>
    <row r="218" spans="2:21" ht="15.6" x14ac:dyDescent="0.3">
      <c r="B218" s="628" t="s">
        <v>103</v>
      </c>
      <c r="C218" s="626">
        <v>30</v>
      </c>
      <c r="D218" s="626">
        <v>30</v>
      </c>
      <c r="E218" s="626">
        <v>30</v>
      </c>
      <c r="G218" s="628" t="s">
        <v>47</v>
      </c>
      <c r="H218" s="629">
        <v>0</v>
      </c>
      <c r="I218" s="629">
        <v>0</v>
      </c>
      <c r="J218" s="629">
        <v>0</v>
      </c>
      <c r="L218" s="795"/>
      <c r="M218" s="796"/>
      <c r="N218" s="796"/>
      <c r="O218" s="796"/>
      <c r="P218" s="796"/>
      <c r="Q218" s="796"/>
      <c r="R218" s="796"/>
      <c r="S218" s="796"/>
      <c r="T218" s="796"/>
      <c r="U218" s="797"/>
    </row>
    <row r="219" spans="2:21" ht="15.6" x14ac:dyDescent="0.3">
      <c r="B219" s="628" t="s">
        <v>369</v>
      </c>
      <c r="C219" s="626">
        <v>200</v>
      </c>
      <c r="D219" s="626">
        <v>200</v>
      </c>
      <c r="E219" s="626">
        <v>200</v>
      </c>
      <c r="L219" s="795"/>
      <c r="M219" s="796"/>
      <c r="N219" s="796"/>
      <c r="O219" s="796"/>
      <c r="P219" s="796"/>
      <c r="Q219" s="796"/>
      <c r="R219" s="796"/>
      <c r="S219" s="796"/>
      <c r="T219" s="796"/>
      <c r="U219" s="797"/>
    </row>
    <row r="220" spans="2:21" ht="16.2" thickBot="1" x14ac:dyDescent="0.35">
      <c r="B220" s="628" t="s">
        <v>104</v>
      </c>
      <c r="G220" s="623" t="s">
        <v>105</v>
      </c>
      <c r="H220" s="623" t="s">
        <v>43</v>
      </c>
      <c r="I220" s="623" t="s">
        <v>2</v>
      </c>
      <c r="J220" s="623" t="s">
        <v>3</v>
      </c>
      <c r="L220" s="795"/>
      <c r="M220" s="796"/>
      <c r="N220" s="796"/>
      <c r="O220" s="796"/>
      <c r="P220" s="796"/>
      <c r="Q220" s="796"/>
      <c r="R220" s="796"/>
      <c r="S220" s="796"/>
      <c r="T220" s="796"/>
      <c r="U220" s="797"/>
    </row>
    <row r="221" spans="2:21" ht="15.6" x14ac:dyDescent="0.3">
      <c r="B221" s="673" t="s">
        <v>106</v>
      </c>
      <c r="C221" s="668">
        <v>0.25</v>
      </c>
      <c r="D221" s="668">
        <v>0.25</v>
      </c>
      <c r="E221" s="668">
        <v>0.25</v>
      </c>
      <c r="G221" s="628" t="s">
        <v>107</v>
      </c>
      <c r="H221" s="629">
        <v>0</v>
      </c>
      <c r="I221" s="629">
        <v>0</v>
      </c>
      <c r="J221" s="629">
        <v>0</v>
      </c>
      <c r="L221" s="795"/>
      <c r="M221" s="796"/>
      <c r="N221" s="796"/>
      <c r="O221" s="796"/>
      <c r="P221" s="796"/>
      <c r="Q221" s="796"/>
      <c r="R221" s="796"/>
      <c r="S221" s="796"/>
      <c r="T221" s="796"/>
      <c r="U221" s="797"/>
    </row>
    <row r="222" spans="2:21" ht="15.6" x14ac:dyDescent="0.3">
      <c r="B222" s="673" t="s">
        <v>108</v>
      </c>
      <c r="C222" s="668">
        <v>0.25</v>
      </c>
      <c r="D222" s="668">
        <v>0.25</v>
      </c>
      <c r="E222" s="668">
        <v>0.25</v>
      </c>
      <c r="G222" s="628" t="s">
        <v>93</v>
      </c>
      <c r="H222" s="629">
        <v>183</v>
      </c>
      <c r="I222" s="629">
        <v>183</v>
      </c>
      <c r="J222" s="629">
        <v>183</v>
      </c>
      <c r="L222" s="795"/>
      <c r="M222" s="796"/>
      <c r="N222" s="796"/>
      <c r="O222" s="796"/>
      <c r="P222" s="796"/>
      <c r="Q222" s="796"/>
      <c r="R222" s="796"/>
      <c r="S222" s="796"/>
      <c r="T222" s="796"/>
      <c r="U222" s="797"/>
    </row>
    <row r="223" spans="2:21" ht="16.2" thickBot="1" x14ac:dyDescent="0.35">
      <c r="B223" s="673" t="s">
        <v>109</v>
      </c>
      <c r="C223" s="668">
        <v>0.25</v>
      </c>
      <c r="D223" s="668">
        <v>0.25</v>
      </c>
      <c r="E223" s="668">
        <v>0.25</v>
      </c>
      <c r="L223" s="798"/>
      <c r="M223" s="799"/>
      <c r="N223" s="799"/>
      <c r="O223" s="799"/>
      <c r="P223" s="799"/>
      <c r="Q223" s="799"/>
      <c r="R223" s="799"/>
      <c r="S223" s="799"/>
      <c r="T223" s="799"/>
      <c r="U223" s="800"/>
    </row>
    <row r="224" spans="2:21" ht="15.6" x14ac:dyDescent="0.3">
      <c r="B224" s="673" t="s">
        <v>110</v>
      </c>
      <c r="C224" s="668">
        <v>0.25</v>
      </c>
      <c r="D224" s="668">
        <v>0.25</v>
      </c>
      <c r="E224" s="668">
        <v>0.25</v>
      </c>
      <c r="L224" s="665"/>
      <c r="M224" s="665"/>
      <c r="N224" s="665"/>
      <c r="O224" s="665"/>
      <c r="P224" s="665"/>
      <c r="Q224" s="665"/>
      <c r="R224" s="665"/>
      <c r="S224" s="665"/>
      <c r="T224" s="665"/>
      <c r="U224" s="665"/>
    </row>
    <row r="225" spans="2:21" ht="15.45" customHeight="1" x14ac:dyDescent="0.3"/>
    <row r="226" spans="2:21" ht="18" thickBot="1" x14ac:dyDescent="0.4">
      <c r="B226" s="654" t="s">
        <v>111</v>
      </c>
      <c r="C226" s="623" t="s">
        <v>43</v>
      </c>
      <c r="D226" s="623" t="s">
        <v>2</v>
      </c>
      <c r="E226" s="623" t="s">
        <v>3</v>
      </c>
      <c r="L226" s="600"/>
      <c r="M226" s="600"/>
      <c r="N226" s="600"/>
      <c r="O226" s="600"/>
      <c r="P226" s="600"/>
      <c r="Q226" s="600"/>
      <c r="R226" s="600"/>
      <c r="S226" s="600"/>
      <c r="T226" s="600"/>
      <c r="U226" s="600"/>
    </row>
    <row r="227" spans="2:21" ht="16.2" customHeight="1" thickTop="1" x14ac:dyDescent="0.3">
      <c r="B227" s="628" t="s">
        <v>368</v>
      </c>
      <c r="C227" s="626">
        <v>1.84</v>
      </c>
      <c r="D227" s="626">
        <v>1.84</v>
      </c>
      <c r="E227" s="626">
        <v>1.84</v>
      </c>
      <c r="L227" s="774" t="s">
        <v>575</v>
      </c>
      <c r="M227" s="775"/>
      <c r="N227" s="775"/>
      <c r="O227" s="775"/>
      <c r="P227" s="775"/>
      <c r="Q227" s="775"/>
      <c r="R227" s="775"/>
      <c r="S227" s="775"/>
      <c r="T227" s="775"/>
      <c r="U227" s="776"/>
    </row>
    <row r="228" spans="2:21" ht="15.6" x14ac:dyDescent="0.3">
      <c r="B228" s="628" t="s">
        <v>364</v>
      </c>
      <c r="C228" s="638">
        <v>107</v>
      </c>
      <c r="D228" s="638">
        <v>107</v>
      </c>
      <c r="E228" s="638">
        <v>107</v>
      </c>
      <c r="L228" s="777"/>
      <c r="M228" s="778"/>
      <c r="N228" s="778"/>
      <c r="O228" s="778"/>
      <c r="P228" s="778"/>
      <c r="Q228" s="778"/>
      <c r="R228" s="778"/>
      <c r="S228" s="778"/>
      <c r="T228" s="778"/>
      <c r="U228" s="779"/>
    </row>
    <row r="229" spans="2:21" ht="15.6" x14ac:dyDescent="0.3">
      <c r="B229" s="628" t="s">
        <v>103</v>
      </c>
      <c r="C229" s="626">
        <v>70</v>
      </c>
      <c r="D229" s="626">
        <v>70</v>
      </c>
      <c r="E229" s="626">
        <v>70</v>
      </c>
      <c r="L229" s="777"/>
      <c r="M229" s="778"/>
      <c r="N229" s="778"/>
      <c r="O229" s="778"/>
      <c r="P229" s="778"/>
      <c r="Q229" s="778"/>
      <c r="R229" s="778"/>
      <c r="S229" s="778"/>
      <c r="T229" s="778"/>
      <c r="U229" s="779"/>
    </row>
    <row r="230" spans="2:21" ht="15.6" x14ac:dyDescent="0.3">
      <c r="B230" s="674" t="s">
        <v>369</v>
      </c>
      <c r="C230" s="626">
        <v>200</v>
      </c>
      <c r="D230" s="626">
        <v>200</v>
      </c>
      <c r="E230" s="626">
        <v>200</v>
      </c>
      <c r="L230" s="777"/>
      <c r="M230" s="778"/>
      <c r="N230" s="778"/>
      <c r="O230" s="778"/>
      <c r="P230" s="778"/>
      <c r="Q230" s="778"/>
      <c r="R230" s="778"/>
      <c r="S230" s="778"/>
      <c r="T230" s="778"/>
      <c r="U230" s="779"/>
    </row>
    <row r="231" spans="2:21" ht="16.2" thickBot="1" x14ac:dyDescent="0.35">
      <c r="B231" s="628" t="s">
        <v>31</v>
      </c>
      <c r="L231" s="780"/>
      <c r="M231" s="781"/>
      <c r="N231" s="781"/>
      <c r="O231" s="781"/>
      <c r="P231" s="781"/>
      <c r="Q231" s="781"/>
      <c r="R231" s="781"/>
      <c r="S231" s="781"/>
      <c r="T231" s="781"/>
      <c r="U231" s="782"/>
    </row>
    <row r="232" spans="2:21" ht="15.6" x14ac:dyDescent="0.3">
      <c r="B232" s="675" t="s">
        <v>112</v>
      </c>
      <c r="C232" s="668">
        <v>0.5</v>
      </c>
      <c r="D232" s="668">
        <v>0.5</v>
      </c>
      <c r="E232" s="668">
        <v>0.5</v>
      </c>
      <c r="L232" s="676"/>
      <c r="M232" s="676"/>
      <c r="N232" s="676"/>
      <c r="O232" s="676"/>
      <c r="P232" s="676"/>
      <c r="Q232" s="676"/>
      <c r="R232" s="676"/>
      <c r="S232" s="676"/>
      <c r="T232" s="676"/>
      <c r="U232" s="676"/>
    </row>
    <row r="233" spans="2:21" ht="15.6" x14ac:dyDescent="0.3">
      <c r="B233" s="675" t="s">
        <v>113</v>
      </c>
      <c r="C233" s="668">
        <v>0.5</v>
      </c>
      <c r="D233" s="668">
        <v>0.5</v>
      </c>
      <c r="E233" s="668">
        <v>0.5</v>
      </c>
      <c r="K233" s="600"/>
      <c r="L233" s="676"/>
      <c r="M233" s="676"/>
      <c r="N233" s="676"/>
      <c r="O233" s="676"/>
      <c r="P233" s="676"/>
      <c r="Q233" s="676"/>
      <c r="R233" s="676"/>
      <c r="S233" s="676"/>
      <c r="T233" s="676"/>
      <c r="U233" s="676"/>
    </row>
    <row r="234" spans="2:21" ht="15.6" x14ac:dyDescent="0.3">
      <c r="K234" s="600"/>
      <c r="L234" s="600"/>
      <c r="M234" s="600"/>
      <c r="N234" s="600"/>
      <c r="O234" s="600"/>
      <c r="P234" s="600"/>
      <c r="Q234" s="600"/>
      <c r="R234" s="600"/>
      <c r="S234" s="600"/>
      <c r="T234" s="600"/>
      <c r="U234" s="600"/>
    </row>
    <row r="235" spans="2:21" ht="20.399999999999999" thickBot="1" x14ac:dyDescent="0.45">
      <c r="B235" s="619" t="s">
        <v>114</v>
      </c>
      <c r="C235" s="619"/>
      <c r="D235" s="619"/>
      <c r="E235" s="619"/>
      <c r="F235" s="619"/>
      <c r="G235" s="619"/>
      <c r="H235" s="619"/>
      <c r="I235" s="619"/>
      <c r="J235" s="619"/>
    </row>
    <row r="236" spans="2:21" ht="16.8" thickTop="1" thickBot="1" x14ac:dyDescent="0.35">
      <c r="B236" s="623" t="s">
        <v>53</v>
      </c>
      <c r="C236" s="623" t="s">
        <v>43</v>
      </c>
      <c r="D236" s="623" t="s">
        <v>2</v>
      </c>
      <c r="E236" s="623" t="s">
        <v>3</v>
      </c>
      <c r="G236" s="623" t="s">
        <v>101</v>
      </c>
      <c r="H236" s="623" t="s">
        <v>43</v>
      </c>
      <c r="I236" s="623" t="s">
        <v>2</v>
      </c>
      <c r="J236" s="623" t="s">
        <v>3</v>
      </c>
    </row>
    <row r="237" spans="2:21" ht="16.05" customHeight="1" x14ac:dyDescent="0.3">
      <c r="B237" s="628" t="s">
        <v>116</v>
      </c>
      <c r="C237" s="626">
        <v>20</v>
      </c>
      <c r="D237" s="626">
        <v>20</v>
      </c>
      <c r="E237" s="626">
        <v>20</v>
      </c>
      <c r="G237" s="628" t="s">
        <v>115</v>
      </c>
      <c r="H237" s="629">
        <v>12450</v>
      </c>
      <c r="I237" s="629">
        <v>12450</v>
      </c>
      <c r="J237" s="629">
        <v>12450</v>
      </c>
      <c r="L237" s="756" t="s">
        <v>574</v>
      </c>
      <c r="M237" s="757"/>
      <c r="N237" s="757"/>
      <c r="O237" s="757"/>
      <c r="P237" s="757"/>
      <c r="Q237" s="757"/>
      <c r="R237" s="757"/>
      <c r="S237" s="757"/>
      <c r="T237" s="757"/>
      <c r="U237" s="758"/>
    </row>
    <row r="238" spans="2:21" ht="15.6" x14ac:dyDescent="0.3">
      <c r="B238" s="628" t="s">
        <v>117</v>
      </c>
      <c r="G238" s="628" t="s">
        <v>52</v>
      </c>
      <c r="H238" s="629">
        <v>3527</v>
      </c>
      <c r="I238" s="629">
        <v>3527</v>
      </c>
      <c r="J238" s="629">
        <v>3527</v>
      </c>
      <c r="L238" s="759"/>
      <c r="M238" s="760"/>
      <c r="N238" s="760"/>
      <c r="O238" s="760"/>
      <c r="P238" s="760"/>
      <c r="Q238" s="760"/>
      <c r="R238" s="760"/>
      <c r="S238" s="760"/>
      <c r="T238" s="760"/>
      <c r="U238" s="761"/>
    </row>
    <row r="239" spans="2:21" ht="15.6" x14ac:dyDescent="0.3">
      <c r="B239" s="673" t="s">
        <v>424</v>
      </c>
      <c r="C239" s="626">
        <v>5</v>
      </c>
      <c r="D239" s="626">
        <v>5</v>
      </c>
      <c r="E239" s="626">
        <v>5</v>
      </c>
      <c r="G239" s="628" t="s">
        <v>118</v>
      </c>
      <c r="H239" s="629">
        <v>0</v>
      </c>
      <c r="I239" s="629">
        <v>0</v>
      </c>
      <c r="J239" s="629">
        <v>0</v>
      </c>
      <c r="L239" s="759"/>
      <c r="M239" s="760"/>
      <c r="N239" s="760"/>
      <c r="O239" s="760"/>
      <c r="P239" s="760"/>
      <c r="Q239" s="760"/>
      <c r="R239" s="760"/>
      <c r="S239" s="760"/>
      <c r="T239" s="760"/>
      <c r="U239" s="761"/>
    </row>
    <row r="240" spans="2:21" ht="15.6" x14ac:dyDescent="0.3">
      <c r="B240" s="673" t="s">
        <v>425</v>
      </c>
      <c r="C240" s="626">
        <v>10</v>
      </c>
      <c r="D240" s="626">
        <v>10</v>
      </c>
      <c r="E240" s="626">
        <v>10</v>
      </c>
      <c r="G240" s="628" t="s">
        <v>119</v>
      </c>
      <c r="H240" s="629">
        <v>0</v>
      </c>
      <c r="I240" s="629">
        <v>0</v>
      </c>
      <c r="J240" s="629">
        <v>0</v>
      </c>
      <c r="L240" s="759"/>
      <c r="M240" s="760"/>
      <c r="N240" s="760"/>
      <c r="O240" s="760"/>
      <c r="P240" s="760"/>
      <c r="Q240" s="760"/>
      <c r="R240" s="760"/>
      <c r="S240" s="760"/>
      <c r="T240" s="760"/>
      <c r="U240" s="761"/>
    </row>
    <row r="241" spans="2:21" ht="15.6" x14ac:dyDescent="0.3">
      <c r="B241" s="628"/>
      <c r="L241" s="759"/>
      <c r="M241" s="760"/>
      <c r="N241" s="760"/>
      <c r="O241" s="760"/>
      <c r="P241" s="760"/>
      <c r="Q241" s="760"/>
      <c r="R241" s="760"/>
      <c r="S241" s="760"/>
      <c r="T241" s="760"/>
      <c r="U241" s="761"/>
    </row>
    <row r="242" spans="2:21" ht="16.2" thickBot="1" x14ac:dyDescent="0.35">
      <c r="B242" s="673" t="s">
        <v>426</v>
      </c>
      <c r="C242" s="626">
        <v>5</v>
      </c>
      <c r="D242" s="626">
        <v>5</v>
      </c>
      <c r="E242" s="626">
        <v>5</v>
      </c>
      <c r="G242" s="623" t="s">
        <v>53</v>
      </c>
      <c r="H242" s="623" t="s">
        <v>43</v>
      </c>
      <c r="I242" s="623" t="s">
        <v>2</v>
      </c>
      <c r="J242" s="623" t="s">
        <v>3</v>
      </c>
      <c r="L242" s="759"/>
      <c r="M242" s="760"/>
      <c r="N242" s="760"/>
      <c r="O242" s="760"/>
      <c r="P242" s="760"/>
      <c r="Q242" s="760"/>
      <c r="R242" s="760"/>
      <c r="S242" s="760"/>
      <c r="T242" s="760"/>
      <c r="U242" s="761"/>
    </row>
    <row r="243" spans="2:21" ht="15.6" x14ac:dyDescent="0.3">
      <c r="B243" s="673" t="s">
        <v>427</v>
      </c>
      <c r="C243" s="626">
        <v>10</v>
      </c>
      <c r="D243" s="626">
        <v>10</v>
      </c>
      <c r="E243" s="626">
        <v>10</v>
      </c>
      <c r="G243" s="628" t="s">
        <v>534</v>
      </c>
      <c r="H243" s="638">
        <v>300</v>
      </c>
      <c r="I243" s="638">
        <v>300</v>
      </c>
      <c r="J243" s="638">
        <v>300</v>
      </c>
      <c r="L243" s="759"/>
      <c r="M243" s="760"/>
      <c r="N243" s="760"/>
      <c r="O243" s="760"/>
      <c r="P243" s="760"/>
      <c r="Q243" s="760"/>
      <c r="R243" s="760"/>
      <c r="S243" s="760"/>
      <c r="T243" s="760"/>
      <c r="U243" s="761"/>
    </row>
    <row r="244" spans="2:21" ht="15.6" x14ac:dyDescent="0.3">
      <c r="B244" s="628"/>
      <c r="G244" s="628" t="s">
        <v>548</v>
      </c>
      <c r="H244" s="638">
        <v>0</v>
      </c>
      <c r="I244" s="638">
        <v>0</v>
      </c>
      <c r="J244" s="638">
        <v>0</v>
      </c>
      <c r="L244" s="759"/>
      <c r="M244" s="760"/>
      <c r="N244" s="760"/>
      <c r="O244" s="760"/>
      <c r="P244" s="760"/>
      <c r="Q244" s="760"/>
      <c r="R244" s="760"/>
      <c r="S244" s="760"/>
      <c r="T244" s="760"/>
      <c r="U244" s="761"/>
    </row>
    <row r="245" spans="2:21" ht="15.6" x14ac:dyDescent="0.3">
      <c r="B245" s="673" t="s">
        <v>428</v>
      </c>
      <c r="C245" s="626">
        <v>5</v>
      </c>
      <c r="D245" s="626">
        <v>5</v>
      </c>
      <c r="E245" s="626">
        <v>5</v>
      </c>
      <c r="L245" s="759"/>
      <c r="M245" s="760"/>
      <c r="N245" s="760"/>
      <c r="O245" s="760"/>
      <c r="P245" s="760"/>
      <c r="Q245" s="760"/>
      <c r="R245" s="760"/>
      <c r="S245" s="760"/>
      <c r="T245" s="760"/>
      <c r="U245" s="761"/>
    </row>
    <row r="246" spans="2:21" ht="15.6" x14ac:dyDescent="0.3">
      <c r="B246" s="673" t="s">
        <v>429</v>
      </c>
      <c r="C246" s="626">
        <v>10</v>
      </c>
      <c r="D246" s="626">
        <v>10</v>
      </c>
      <c r="E246" s="626">
        <v>10</v>
      </c>
      <c r="L246" s="759"/>
      <c r="M246" s="760"/>
      <c r="N246" s="760"/>
      <c r="O246" s="760"/>
      <c r="P246" s="760"/>
      <c r="Q246" s="760"/>
      <c r="R246" s="760"/>
      <c r="S246" s="760"/>
      <c r="T246" s="760"/>
      <c r="U246" s="761"/>
    </row>
    <row r="247" spans="2:21" ht="15.6" x14ac:dyDescent="0.3">
      <c r="L247" s="759"/>
      <c r="M247" s="760"/>
      <c r="N247" s="760"/>
      <c r="O247" s="760"/>
      <c r="P247" s="760"/>
      <c r="Q247" s="760"/>
      <c r="R247" s="760"/>
      <c r="S247" s="760"/>
      <c r="T247" s="760"/>
      <c r="U247" s="761"/>
    </row>
    <row r="248" spans="2:21" ht="15.6" x14ac:dyDescent="0.3">
      <c r="B248" s="673" t="s">
        <v>430</v>
      </c>
      <c r="C248" s="626">
        <v>5</v>
      </c>
      <c r="D248" s="626">
        <v>5</v>
      </c>
      <c r="E248" s="626">
        <v>5</v>
      </c>
      <c r="L248" s="759"/>
      <c r="M248" s="760"/>
      <c r="N248" s="760"/>
      <c r="O248" s="760"/>
      <c r="P248" s="760"/>
      <c r="Q248" s="760"/>
      <c r="R248" s="760"/>
      <c r="S248" s="760"/>
      <c r="T248" s="760"/>
      <c r="U248" s="761"/>
    </row>
    <row r="249" spans="2:21" ht="16.2" thickBot="1" x14ac:dyDescent="0.35">
      <c r="B249" s="673" t="s">
        <v>431</v>
      </c>
      <c r="C249" s="626">
        <v>10</v>
      </c>
      <c r="D249" s="626">
        <v>10</v>
      </c>
      <c r="E249" s="626">
        <v>10</v>
      </c>
      <c r="L249" s="762"/>
      <c r="M249" s="763"/>
      <c r="N249" s="763"/>
      <c r="O249" s="763"/>
      <c r="P249" s="763"/>
      <c r="Q249" s="763"/>
      <c r="R249" s="763"/>
      <c r="S249" s="763"/>
      <c r="T249" s="763"/>
      <c r="U249" s="764"/>
    </row>
    <row r="250" spans="2:21" ht="15.6" x14ac:dyDescent="0.3"/>
    <row r="251" spans="2:21" ht="15.75" customHeight="1" x14ac:dyDescent="0.3"/>
    <row r="252" spans="2:21" ht="15.75" customHeight="1" x14ac:dyDescent="0.3"/>
    <row r="253" spans="2:21" ht="15.75" customHeight="1" x14ac:dyDescent="0.3"/>
    <row r="254" spans="2:21" ht="15.75" customHeight="1" x14ac:dyDescent="0.3"/>
    <row r="255" spans="2:21" ht="15.75" customHeight="1" x14ac:dyDescent="0.3"/>
    <row r="256" spans="2:21"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spans="2:2" ht="15.75" customHeight="1" x14ac:dyDescent="0.3"/>
    <row r="274" spans="2:2" ht="15.75" customHeight="1" x14ac:dyDescent="0.3"/>
    <row r="275" spans="2:2" ht="15.75" customHeight="1" x14ac:dyDescent="0.3"/>
    <row r="276" spans="2:2" ht="15.75" customHeight="1" x14ac:dyDescent="0.3"/>
    <row r="277" spans="2:2" ht="15.75" customHeight="1" x14ac:dyDescent="0.3"/>
    <row r="278" spans="2:2" ht="15.75" customHeight="1" x14ac:dyDescent="0.3"/>
    <row r="279" spans="2:2" ht="15.75" customHeight="1" x14ac:dyDescent="0.3">
      <c r="B279" s="306"/>
    </row>
    <row r="280" spans="2:2" ht="15.75" customHeight="1" x14ac:dyDescent="0.3">
      <c r="B280" s="306"/>
    </row>
    <row r="281" spans="2:2" ht="15.75" customHeight="1" x14ac:dyDescent="0.3"/>
    <row r="282" spans="2:2" ht="15.75" customHeight="1" x14ac:dyDescent="0.3">
      <c r="B282" s="306"/>
    </row>
    <row r="283" spans="2:2" ht="15.75" customHeight="1" x14ac:dyDescent="0.3">
      <c r="B283" s="306"/>
    </row>
    <row r="284" spans="2:2" ht="15.75" customHeight="1" x14ac:dyDescent="0.3">
      <c r="B284" s="306"/>
    </row>
    <row r="285" spans="2:2" ht="15.75" customHeight="1" x14ac:dyDescent="0.3">
      <c r="B285" s="306"/>
    </row>
    <row r="286" spans="2:2" ht="15.75" customHeight="1" x14ac:dyDescent="0.3">
      <c r="B286" s="306"/>
    </row>
    <row r="287" spans="2:2" ht="15.75" customHeight="1" x14ac:dyDescent="0.3"/>
    <row r="288" spans="2:2"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row r="1016" ht="15.75" customHeight="1" x14ac:dyDescent="0.3"/>
    <row r="1017" ht="15.75" customHeight="1" x14ac:dyDescent="0.3"/>
    <row r="1018" ht="15.75" customHeight="1" x14ac:dyDescent="0.3"/>
    <row r="1019" ht="15.75" customHeight="1" x14ac:dyDescent="0.3"/>
    <row r="1020" ht="15.75" customHeight="1" x14ac:dyDescent="0.3"/>
    <row r="1021" ht="15.75" customHeight="1" x14ac:dyDescent="0.3"/>
    <row r="1022" ht="15.75" customHeight="1" x14ac:dyDescent="0.3"/>
    <row r="1023" ht="15.75" customHeight="1" x14ac:dyDescent="0.3"/>
    <row r="1024" ht="15.75" customHeight="1" x14ac:dyDescent="0.3"/>
    <row r="1025" ht="15.75" customHeight="1" x14ac:dyDescent="0.3"/>
  </sheetData>
  <mergeCells count="18">
    <mergeCell ref="G24:J36"/>
    <mergeCell ref="L183:T187"/>
    <mergeCell ref="L128:S130"/>
    <mergeCell ref="L145:S150"/>
    <mergeCell ref="L90:S93"/>
    <mergeCell ref="L164:S168"/>
    <mergeCell ref="L40:S54"/>
    <mergeCell ref="L64:S87"/>
    <mergeCell ref="AE9:AH17"/>
    <mergeCell ref="L110:S121"/>
    <mergeCell ref="L155:S159"/>
    <mergeCell ref="L237:U249"/>
    <mergeCell ref="L190:U196"/>
    <mergeCell ref="L200:U202"/>
    <mergeCell ref="L227:U231"/>
    <mergeCell ref="L205:U212"/>
    <mergeCell ref="L216:U223"/>
    <mergeCell ref="AE28:AH45"/>
  </mergeCells>
  <phoneticPr fontId="59" type="noConversion"/>
  <conditionalFormatting sqref="A1">
    <cfRule type="notContainsBlanks" dxfId="1" priority="1">
      <formula>LEN(TRIM(A1))&gt;0</formula>
    </cfRule>
  </conditionalFormatting>
  <hyperlinks>
    <hyperlink ref="G24:J36" r:id="rId1" display="Op basis van interviews met teeltadviseurs zijn de kosten voor het zaaigoed en overige aanplantkosten bepaald. Per hectare worden circa 1000 rhizomen geplant á €0,21 stuk. De aanplantkosten bedragen €2.375 en bestaan uit de voorbereiding van de grond (€400), aanplant (€1300), één beregeningsslag (€225) en onkruidbeheer (€450). De jaarlijkse kosten voor teelt, energie, loonwerk en oogstkosten zijn overgenomen uit het rapport Biobased grondstoffen voor hoogbouw: Geïndustrialiseerde modulaire en lage emissie hoogbouw in de G4 (Wageningen Food &amp; Biobased Research, 2024). De opbrengsten zijn tot stand gekomen op basis van interviews met telers en artikelen van Building Balance. Bij de opbrengst is uitgegaan van een gemiddeld 17,5 ton per hectare per jaar, wat na circa vijf jaar wordt bereikt, rekening houdend met wisselende klimatologische omstandigheden en grondwaterstanden." xr:uid="{2F587055-44E0-49AA-80A7-DF7143887D0A}"/>
    <hyperlink ref="AE9:AH17" r:id="rId2" display="https://www.aaenmaas.nl/publish/pages/2801/rekentool_verdienmodel_natte_teelten.xlsx" xr:uid="{152778E0-81BD-4A46-9B9E-F72C4A1B656B}"/>
    <hyperlink ref="L190:T196" r:id="rId3" display="Het percentage areaal voor akkerbouw is gekozen als uitkomst uit gesprekken met experts uit de sector. Aantal bomenrijen per hectare en bomen per rij is bepaald met behulp van de handleiding agroforestry van Natuur en Milieufederatie Utrecht. Toename productiviteit gewas is genomen uit factsheets agroforestry van Wageningen University. Kosten plantmateriaal overgenomen uit informatie &quot;Agroforestry Vlaanderen - Kosten voor aanleg en beheer agroforestry systeem&quot;" xr:uid="{FA8CC010-779F-4701-9693-15A9921F5BAB}"/>
    <hyperlink ref="L237:U249" r:id="rId4" display="https://louisbolk.nl/sites/default/files/publication/pdf/whitepaper-wilgen-vergeten-oerhollandse-klassieker-vol-potentie.pdf" xr:uid="{B4DC65F1-DFE2-41B2-8DF8-03DC80A9FB69}"/>
    <hyperlink ref="L110:S121" r:id="rId5" display="https://www.louisbolk.nl/sites/default/files/publication/pdf/teeltbrochure-sorghum.pdf" xr:uid="{47FD3B55-490B-4B66-AE13-595C67C24F02}"/>
    <hyperlink ref="L216:U223" r:id="rId6" display="https://edepot.wur.nl/639446" xr:uid="{356DE7B1-F850-4529-9C69-B7FB61F37E88}"/>
    <hyperlink ref="L40:S54" r:id="rId7" display="https://vip-nl.nl/wp-content/uploads/Saldoberekening-lisdodde-VIPNL-d011024-d.xlsx" xr:uid="{5BB931F2-EFF3-41BC-9F8E-CC3C14EDCCD9}"/>
    <hyperlink ref="L64:S87" r:id="rId8" display="https://www.kbf.nl/assets/uploads/2023/03/natteteelten2021-1.pdf" xr:uid="{9797B9B0-2C17-4D3A-B98D-32D0FDD186AC}"/>
  </hyperlinks>
  <pageMargins left="0.7" right="0.7" top="0.75" bottom="0.75" header="0" footer="0"/>
  <pageSetup orientation="landscape" r:id="rId9"/>
  <drawing r:id="rId10"/>
  <extLst>
    <ext xmlns:x14="http://schemas.microsoft.com/office/spreadsheetml/2009/9/main" uri="{CCE6A557-97BC-4b89-ADB6-D9C93CAAB3DF}">
      <x14:dataValidations xmlns:xm="http://schemas.microsoft.com/office/excel/2006/main" disablePrompts="1" count="3">
        <x14:dataValidation type="list" allowBlank="1" showErrorMessage="1" xr:uid="{00000000-0002-0000-0200-000000000000}">
          <x14:formula1>
            <xm:f>CALC_Akkerbouw!$B$108:$B$115</xm:f>
          </x14:formula1>
          <xm:sqref>C174:E179 H164:J169</xm:sqref>
        </x14:dataValidation>
        <x14:dataValidation type="list" allowBlank="1" showErrorMessage="1" xr:uid="{137D35E2-7078-FA4B-8D52-5478087F243C}">
          <x14:formula1>
            <xm:f>CALC_Akkerbouw!$C$108:$C$114</xm:f>
          </x14:formula1>
          <xm:sqref>C164:E169</xm:sqref>
        </x14:dataValidation>
        <x14:dataValidation type="list" allowBlank="1" showErrorMessage="1" xr:uid="{AA16CE2F-9D1C-BE45-8A3D-3AA47D147714}">
          <x14:formula1>
            <xm:f>CALC_Akkerbouw!$D$108:$D$109</xm:f>
          </x14:formula1>
          <xm:sqref>H174:J179</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17</vt:i4>
      </vt:variant>
    </vt:vector>
  </HeadingPairs>
  <TitlesOfParts>
    <vt:vector size="17" baseType="lpstr">
      <vt:lpstr>Introductie</vt:lpstr>
      <vt:lpstr>Gebruiksaanwijzing </vt:lpstr>
      <vt:lpstr>Economische veranderingen 2025</vt:lpstr>
      <vt:lpstr>Invoer</vt:lpstr>
      <vt:lpstr>Invoer - uitgebreid</vt:lpstr>
      <vt:lpstr>Dashboard resultaten</vt:lpstr>
      <vt:lpstr>Aanvullende resultaten</vt:lpstr>
      <vt:lpstr>Biobased materialen</vt:lpstr>
      <vt:lpstr>Economische variabelen</vt:lpstr>
      <vt:lpstr>Milieuvariabelen</vt:lpstr>
      <vt:lpstr>CALC_Value case</vt:lpstr>
      <vt:lpstr>CALC_Akkerbouw</vt:lpstr>
      <vt:lpstr>CALC_Meerjarig</vt:lpstr>
      <vt:lpstr>CALC_Agroforestry</vt:lpstr>
      <vt:lpstr>CALC_Bos</vt:lpstr>
      <vt:lpstr>Grafieken</vt:lpstr>
      <vt:lpstr>Dashboard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Boi De Moel</cp:lastModifiedBy>
  <dcterms:created xsi:type="dcterms:W3CDTF">2021-04-22T08:49:29Z</dcterms:created>
  <dcterms:modified xsi:type="dcterms:W3CDTF">2025-03-05T16:08:12Z</dcterms:modified>
</cp:coreProperties>
</file>